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3"/>
  <c r="K1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H64" i="8"/>
  <c r="I610" i="7"/>
  <c r="H63" i="8"/>
  <c r="I604" i="7"/>
  <c r="H60" i="8"/>
  <c r="I591" i="7"/>
  <c r="H59" i="8"/>
  <c r="I585" i="7"/>
  <c r="H58" i="8"/>
  <c r="I579" i="7"/>
  <c r="H57" i="8"/>
  <c r="I573" i="7"/>
  <c r="I567" i="7"/>
  <c r="H55" i="8"/>
  <c r="I561" i="7"/>
  <c r="I555" i="7"/>
  <c r="H48" i="8"/>
  <c r="I549" i="7"/>
  <c r="I543" i="7"/>
  <c r="I537" i="7"/>
  <c r="I531" i="7"/>
  <c r="I525" i="7"/>
  <c r="I519" i="7"/>
  <c r="I513" i="7"/>
  <c r="H61" i="8"/>
  <c r="I507" i="7"/>
  <c r="I501" i="7"/>
  <c r="I492" i="7"/>
  <c r="I483" i="7"/>
  <c r="I474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B90" i="8"/>
  <c r="K779" i="7"/>
  <c r="G90" i="8"/>
  <c r="K778" i="7"/>
  <c r="K781" i="7"/>
  <c r="P781" i="7"/>
  <c r="K788" i="7"/>
  <c r="K790" i="7"/>
  <c r="P790" i="7"/>
  <c r="P993" i="7"/>
  <c r="P35" i="7"/>
  <c r="J779" i="7"/>
  <c r="J778" i="7"/>
  <c r="J781" i="7"/>
  <c r="O781" i="7"/>
  <c r="J788" i="7"/>
  <c r="J790" i="7"/>
  <c r="O790" i="7"/>
  <c r="O993" i="7"/>
  <c r="O35" i="7"/>
  <c r="I779" i="7"/>
  <c r="I778" i="7"/>
  <c r="I781" i="7"/>
  <c r="N781" i="7"/>
  <c r="I788" i="7"/>
  <c r="I790" i="7"/>
  <c r="N790" i="7"/>
  <c r="N993" i="7"/>
  <c r="N35" i="7"/>
  <c r="H779" i="7"/>
  <c r="H778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K561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B68" i="8"/>
  <c r="G68" i="8"/>
  <c r="K613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61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3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3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61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3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F38" i="8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F30" i="8"/>
  <c r="K721" i="7"/>
  <c r="F723" i="7"/>
  <c r="K723" i="7"/>
  <c r="K724" i="7"/>
  <c r="F724" i="7"/>
  <c r="P724" i="7"/>
  <c r="P969" i="7"/>
  <c r="K737" i="7"/>
  <c r="P737" i="7"/>
  <c r="P970" i="7"/>
  <c r="P25" i="7"/>
  <c r="E30" i="8"/>
  <c r="J721" i="7"/>
  <c r="J724" i="7"/>
  <c r="O724" i="7"/>
  <c r="O969" i="7"/>
  <c r="J737" i="7"/>
  <c r="O737" i="7"/>
  <c r="O970" i="7"/>
  <c r="O25" i="7"/>
  <c r="D30" i="8"/>
  <c r="I721" i="7"/>
  <c r="I724" i="7"/>
  <c r="N724" i="7"/>
  <c r="N969" i="7"/>
  <c r="I737" i="7"/>
  <c r="N737" i="7"/>
  <c r="N970" i="7"/>
  <c r="N25" i="7"/>
  <c r="C30" i="8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D25" i="8"/>
  <c r="I274" i="7"/>
  <c r="I276" i="7"/>
  <c r="N276" i="7"/>
  <c r="N937" i="7"/>
  <c r="I281" i="7"/>
  <c r="I283" i="7"/>
  <c r="N283" i="7"/>
  <c r="N938" i="7"/>
  <c r="D23" i="8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F554" i="7"/>
  <c r="P554" i="7"/>
  <c r="P873" i="7"/>
  <c r="BW559" i="3"/>
  <c r="D559" i="7"/>
  <c r="K560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14" i="3"/>
  <c r="D614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E554" i="7"/>
  <c r="O554" i="7"/>
  <c r="O873" i="7"/>
  <c r="J560" i="7"/>
  <c r="E560" i="7"/>
  <c r="O560" i="7"/>
  <c r="O874" i="7"/>
  <c r="J566" i="7"/>
  <c r="BX565" i="3"/>
  <c r="E565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BV535" i="3"/>
  <c r="C535" i="7"/>
  <c r="C536" i="7"/>
  <c r="M536" i="7"/>
  <c r="M870" i="7"/>
  <c r="H542" i="7"/>
  <c r="BV541" i="3"/>
  <c r="C541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BV499" i="3"/>
  <c r="C499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O370" i="7"/>
  <c r="O847" i="7"/>
  <c r="J381" i="7"/>
  <c r="O381" i="7"/>
  <c r="O848" i="7"/>
  <c r="J391" i="7"/>
  <c r="O391" i="7"/>
  <c r="O849" i="7"/>
  <c r="O12" i="7"/>
  <c r="I271" i="7"/>
  <c r="N271" i="7"/>
  <c r="N836" i="7"/>
  <c r="BW273" i="3"/>
  <c r="D273" i="7"/>
  <c r="I278" i="7"/>
  <c r="D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BY287" i="3"/>
  <c r="F287" i="7"/>
  <c r="K292" i="7"/>
  <c r="F292" i="7"/>
  <c r="P292" i="7"/>
  <c r="P839" i="7"/>
  <c r="K299" i="7"/>
  <c r="P299" i="7"/>
  <c r="P840" i="7"/>
  <c r="K300" i="7"/>
  <c r="K303" i="7"/>
  <c r="K309" i="7"/>
  <c r="P309" i="7"/>
  <c r="P841" i="7"/>
  <c r="K339" i="7"/>
  <c r="P339" i="7"/>
  <c r="P844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BX287" i="3"/>
  <c r="E287" i="7"/>
  <c r="J292" i="7"/>
  <c r="E292" i="7"/>
  <c r="O292" i="7"/>
  <c r="O839" i="7"/>
  <c r="J299" i="7"/>
  <c r="O299" i="7"/>
  <c r="O840" i="7"/>
  <c r="J300" i="7"/>
  <c r="J303" i="7"/>
  <c r="J309" i="7"/>
  <c r="O309" i="7"/>
  <c r="O841" i="7"/>
  <c r="J339" i="7"/>
  <c r="O339" i="7"/>
  <c r="O844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BW287" i="3"/>
  <c r="D287" i="7"/>
  <c r="I292" i="7"/>
  <c r="D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F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BY248" i="4"/>
  <c r="BY249" i="4"/>
  <c r="BY760" i="3"/>
  <c r="F760" i="7"/>
  <c r="F975" i="7"/>
  <c r="BX230" i="4"/>
  <c r="BX242" i="4"/>
  <c r="BX249" i="4"/>
  <c r="BX760" i="3"/>
  <c r="E760" i="7"/>
  <c r="E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370" i="7"/>
  <c r="D847" i="7"/>
  <c r="E370" i="7"/>
  <c r="E847" i="7"/>
  <c r="F370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339" i="7"/>
  <c r="C844" i="7"/>
  <c r="D339" i="7"/>
  <c r="D844" i="7"/>
  <c r="E339" i="7"/>
  <c r="E844" i="7"/>
  <c r="F339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BV287" i="3"/>
  <c r="C287" i="7"/>
  <c r="C292" i="7"/>
  <c r="C839" i="7"/>
  <c r="D839" i="7"/>
  <c r="E839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D547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C1033" i="7"/>
  <c r="B153" i="4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E1040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J1067" i="7"/>
  <c r="B720" i="3"/>
  <c r="DI153" i="4"/>
  <c r="BZ153" i="4"/>
  <c r="C1034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D106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D1067" i="7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R1072" i="7"/>
  <c r="M1072" i="7"/>
  <c r="R1073" i="7"/>
  <c r="M1073" i="7"/>
  <c r="R1074" i="7"/>
  <c r="M1074" i="7"/>
  <c r="R1075" i="7"/>
  <c r="M1075" i="7"/>
  <c r="R1076" i="7"/>
  <c r="M1076" i="7"/>
  <c r="R1077" i="7"/>
  <c r="M1077" i="7"/>
  <c r="R1078" i="7"/>
  <c r="M1078" i="7"/>
  <c r="R1079" i="7"/>
  <c r="M1079" i="7"/>
  <c r="R1080" i="7"/>
  <c r="M1080" i="7"/>
  <c r="R1081" i="7"/>
  <c r="M1081" i="7"/>
  <c r="M1082" i="7"/>
  <c r="M1083" i="7"/>
  <c r="R1084" i="7"/>
  <c r="M1084" i="7"/>
  <c r="R1085" i="7"/>
  <c r="M1085" i="7"/>
  <c r="R1086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J1106" i="7"/>
  <c r="E1106" i="7"/>
  <c r="R1094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<sst xmlns="http://schemas.openxmlformats.org/spreadsheetml/2006/main" count="5654" uniqueCount="1195">
  <si>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</si>
  <si>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</si>
  <si>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</si>
  <si>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</si>
  <si>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</si>
  <si>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</si>
  <si>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</si>
  <si>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</si>
  <si>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</si>
  <si>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</si>
  <si>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</si>
  <si>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</si>
  <si>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</si>
  <si>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</si>
  <si>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</si>
  <si>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</si>
  <si>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</si>
  <si>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</si>
  <si>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</si>
  <si>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</si>
  <si>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</si>
  <si>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</si>
  <si>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</si>
  <si>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</si>
  <si>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</si>
  <si>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</si>
  <si>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</si>
  <si>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</si>
  <si>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</si>
  <si>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</si>
  <si>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</si>
  <si>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</si>
  <si>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</si>
  <si>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</si>
  <si>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</si>
  <si>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</si>
  <si>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</si>
  <si>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</si>
  <si>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</si>
  <si>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</si>
  <si>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</si>
  <si>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</si>
  <si>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</si>
  <si>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</si>
  <si>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</si>
  <si>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</si>
  <si>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</si>
  <si>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</si>
  <si>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</si>
  <si>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</si>
  <si>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</si>
  <si>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</si>
  <si>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</si>
  <si>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</si>
  <si>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</si>
  <si>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</si>
  <si>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</si>
  <si>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</si>
  <si>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</si>
  <si>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</si>
  <si>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</si>
  <si>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</si>
  <si>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</si>
  <si>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</si>
  <si>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</si>
  <si>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</si>
  <si>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</si>
  <si>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</si>
  <si>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</si>
  <si>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</si>
  <si>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</si>
  <si>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</si>
  <si>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</si>
  <si>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</si>
  <si>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</si>
  <si>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</si>
  <si>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</si>
  <si>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</si>
  <si>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</si>
  <si>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</si>
  <si>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</si>
  <si>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</si>
  <si>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</si>
  <si>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</si>
  <si>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</si>
  <si>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</si>
  <si>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</si>
  <si>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</si>
  <si>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</si>
  <si>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</si>
  <si>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</si>
  <si>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</si>
  <si>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</si>
  <si>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</si>
  <si>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</si>
  <si>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</si>
  <si>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</si>
  <si>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</si>
  <si>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</si>
  <si>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</si>
  <si>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</si>
  <si>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</si>
  <si>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</si>
  <si>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</si>
  <si>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</si>
  <si>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</si>
  <si>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</si>
  <si>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</si>
  <si>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</si>
  <si>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</si>
  <si>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</si>
  <si>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</si>
  <si>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</si>
  <si>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</si>
  <si>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</si>
  <si>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</si>
  <si>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</si>
  <si>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</si>
  <si>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</si>
  <si>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</si>
  <si>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</si>
  <si>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</si>
  <si>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</si>
  <si>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</si>
  <si>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</si>
  <si>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</si>
  <si>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</si>
  <si>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</si>
  <si>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</si>
  <si>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</si>
  <si>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</si>
  <si>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</si>
  <si>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</si>
  <si>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</si>
  <si>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</si>
  <si>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</si>
  <si>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</si>
  <si>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</si>
  <si>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</si>
  <si>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</si>
  <si>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</si>
  <si>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</si>
  <si>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</si>
  <si>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</si>
  <si>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</si>
  <si>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</si>
  <si>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</si>
  <si>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</si>
  <si>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</si>
  <si>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</si>
  <si>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</si>
  <si>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</si>
  <si>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</si>
  <si>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</si>
  <si>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</si>
  <si>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</si>
  <si>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</si>
  <si>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</si>
  <si>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</si>
  <si>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</si>
  <si>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</si>
  <si>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</si>
  <si>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</si>
  <si>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</si>
  <si>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</si>
  <si>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</si>
  <si>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</si>
  <si>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</si>
  <si>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</si>
  <si>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</si>
  <si>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</si>
  <si>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</si>
  <si>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</si>
  <si>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</si>
  <si>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</si>
  <si>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</si>
  <si>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</si>
  <si>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</si>
  <si>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</si>
  <si>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</si>
  <si>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</si>
  <si>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</si>
  <si>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</si>
  <si>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</si>
  <si>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</si>
  <si>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</si>
  <si>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</si>
  <si>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</si>
  <si>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</si>
  <si>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</si>
  <si>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</si>
  <si>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</si>
  <si>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</si>
  <si>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</si>
  <si>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</si>
  <si>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</si>
  <si>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</si>
  <si>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</si>
  <si>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</si>
  <si>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</si>
  <si>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</si>
  <si>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</si>
  <si>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</si>
  <si>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</si>
  <si>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</si>
  <si>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</si>
  <si>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</si>
  <si>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</si>
  <si>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</si>
  <si>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</si>
  <si>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</si>
  <si>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</si>
  <si>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</si>
  <si>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</si>
  <si>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</si>
  <si>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</si>
  <si>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</si>
  <si>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</si>
  <si>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</si>
  <si>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</si>
  <si>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</si>
  <si>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</si>
  <si>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</si>
  <si>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</si>
  <si>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</si>
  <si>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</si>
  <si>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</si>
  <si>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</si>
  <si>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</si>
  <si>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</si>
  <si>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</si>
  <si>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</si>
  <si>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</si>
  <si>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</si>
  <si>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</si>
  <si>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</si>
  <si>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</si>
  <si>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</si>
  <si>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</si>
  <si>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</si>
  <si>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</si>
  <si>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</si>
  <si>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</si>
  <si>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</si>
  <si>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</si>
  <si>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</si>
  <si>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</si>
  <si>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</si>
  <si>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</si>
  <si>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</si>
  <si>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</si>
  <si>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</si>
  <si>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</si>
  <si>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</si>
  <si>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</si>
  <si>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</si>
  <si>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</si>
  <si>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</si>
  <si>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</si>
  <si>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</si>
  <si>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</si>
  <si>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</si>
  <si>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</si>
  <si>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</si>
  <si>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</si>
  <si>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</si>
  <si>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</si>
  <si>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</si>
  <si>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</si>
  <si>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</si>
  <si>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</si>
  <si>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</si>
  <si>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</si>
  <si>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</si>
  <si>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</si>
  <si>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</si>
  <si>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</si>
  <si>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</si>
  <si>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</si>
  <si>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</si>
  <si>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</si>
  <si>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</si>
  <si>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</si>
  <si>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</si>
  <si>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</si>
  <si>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</si>
  <si>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</si>
  <si>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</si>
  <si>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</si>
  <si>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</si>
  <si>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</si>
  <si>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</si>
  <si>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</si>
  <si>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</si>
  <si>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</si>
  <si>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</si>
  <si>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</si>
  <si>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</si>
  <si>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</si>
  <si>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</si>
  <si>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</si>
  <si>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</si>
  <si>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</si>
  <si>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</si>
  <si>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</si>
  <si>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</si>
  <si>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</si>
  <si>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</si>
  <si>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</si>
  <si>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</si>
  <si>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</si>
  <si>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</si>
  <si>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</si>
  <si>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</si>
  <si>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</si>
  <si>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</si>
  <si>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</si>
  <si>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</si>
  <si>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</si>
  <si>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</si>
  <si>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</si>
  <si>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</si>
  <si>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</si>
  <si>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</si>
  <si>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</si>
  <si>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</si>
  <si>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</si>
  <si>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</si>
  <si>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</si>
  <si>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</si>
  <si>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</si>
  <si>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</si>
  <si>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</si>
  <si>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</si>
  <si>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</si>
  <si>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</si>
  <si>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</si>
  <si>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</si>
  <si>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</si>
  <si>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</si>
  <si>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</si>
  <si>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</si>
  <si>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</si>
  <si>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</si>
  <si>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</si>
  <si>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</si>
  <si>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</si>
  <si>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</si>
  <si>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</si>
  <si>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</si>
  <si>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</si>
  <si>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</si>
  <si>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</si>
  <si>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</si>
  <si>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</si>
  <si>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</si>
  <si>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</si>
  <si>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</si>
  <si>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</si>
  <si>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</si>
  <si>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</si>
  <si>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</si>
  <si>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</si>
  <si>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</si>
  <si>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</si>
  <si>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</si>
  <si>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</si>
  <si>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</si>
  <si>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</si>
  <si>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</si>
  <si>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</si>
  <si>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</si>
  <si>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</si>
  <si>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</si>
  <si>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</si>
  <si>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</si>
  <si>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</si>
  <si>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</si>
  <si>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</si>
  <si>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</si>
  <si>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</si>
  <si>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</si>
  <si>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</si>
  <si>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</si>
  <si>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</si>
  <si>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</si>
  <si>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</si>
  <si>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</si>
  <si>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</si>
  <si>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</si>
  <si>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</si>
  <si>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</si>
  <si>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</si>
  <si>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</si>
  <si>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</si>
  <si>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</si>
  <si>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</si>
  <si>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</si>
  <si>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</si>
  <si>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</si>
  <si>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</si>
  <si>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</si>
  <si>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</si>
  <si>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</si>
  <si>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</si>
  <si>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</si>
  <si>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</si>
  <si>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</si>
  <si>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</si>
  <si>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</si>
  <si>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</si>
  <si>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</si>
  <si>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</si>
  <si>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</si>
  <si>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</si>
  <si>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</si>
  <si>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</si>
  <si>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</si>
  <si>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</si>
  <si>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</si>
  <si>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</si>
  <si>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</si>
  <si>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</si>
  <si>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</si>
  <si>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</si>
  <si>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</si>
  <si>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</si>
  <si>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</si>
  <si>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</si>
  <si>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</si>
  <si>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</si>
  <si>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</si>
  <si>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</si>
  <si>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</si>
  <si>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</si>
  <si>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</si>
  <si>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</si>
  <si>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</si>
  <si>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</si>
  <si>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</si>
  <si>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</si>
  <si>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</si>
  <si>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</si>
  <si>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</si>
  <si>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</si>
  <si>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</si>
  <si>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</si>
  <si>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</si>
  <si>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</si>
  <si>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</si>
  <si>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</si>
  <si>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</si>
  <si>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</si>
  <si>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</si>
  <si>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</si>
  <si>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</si>
  <si>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</si>
  <si>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</si>
  <si>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</si>
  <si>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</si>
  <si>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</si>
  <si>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</si>
  <si>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</si>
  <si>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</si>
  <si>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</si>
  <si>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</si>
  <si>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</si>
  <si>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</si>
  <si>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</si>
  <si>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</si>
  <si>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</si>
  <si>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</si>
  <si>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</si>
  <si>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</si>
  <si>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</si>
  <si>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</si>
  <si>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</si>
  <si>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</si>
  <si>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</si>
  <si>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</si>
  <si>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</si>
  <si>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</si>
  <si>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</si>
  <si>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</si>
  <si>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</si>
  <si>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</si>
  <si>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</si>
  <si>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</si>
  <si>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</si>
  <si>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</si>
  <si>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</si>
  <si>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</si>
  <si>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</si>
  <si>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</si>
  <si>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</si>
  <si>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</si>
  <si>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</si>
  <si>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</si>
  <si>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</si>
  <si>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</si>
  <si>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</si>
  <si>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</si>
  <si>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</si>
  <si>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</si>
  <si>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</si>
  <si>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</si>
  <si>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</si>
  <si>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</si>
  <si>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</si>
  <si>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</si>
  <si>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</si>
  <si>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</si>
  <si>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</si>
  <si>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</si>
  <si>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</si>
  <si>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</si>
  <si>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</si>
  <si>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</si>
  <si>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</si>
  <si>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</si>
  <si>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</si>
  <si>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</si>
  <si>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</si>
  <si>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</si>
  <si>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</si>
  <si>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</si>
  <si>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</si>
  <si>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</si>
  <si>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</si>
  <si>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</si>
  <si>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</si>
  <si>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</si>
  <si>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</si>
  <si>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</si>
  <si>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</si>
  <si>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</si>
  <si>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</si>
  <si>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</si>
  <si>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</si>
  <si>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</si>
  <si>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</si>
  <si>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</si>
  <si>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</si>
  <si>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</si>
  <si>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</si>
  <si>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</si>
  <si>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</si>
  <si>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</si>
  <si>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</si>
  <si>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</si>
  <si>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</si>
  <si>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</si>
  <si>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</si>
  <si>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</si>
  <si>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</si>
  <si>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</si>
  <si>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</si>
  <si>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</si>
  <si>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</si>
  <si>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</si>
  <si>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</si>
  <si>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</si>
  <si>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</si>
  <si>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</si>
  <si>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</si>
  <si>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</si>
  <si>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</si>
  <si>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</si>
  <si>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</si>
  <si>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</si>
  <si>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</si>
  <si>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</si>
  <si>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</si>
  <si>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</si>
  <si>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</si>
  <si>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</si>
  <si>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</si>
  <si>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</si>
  <si>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</si>
  <si>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</si>
  <si>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</si>
  <si>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</si>
  <si>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</si>
  <si>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</si>
  <si>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</si>
  <si>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</si>
  <si>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</si>
  <si>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</si>
  <si>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</si>
  <si>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</si>
  <si>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</si>
  <si>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</si>
  <si>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</si>
  <si>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</si>
  <si>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</si>
  <si>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</si>
  <si>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</si>
  <si>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</si>
  <si>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</si>
  <si>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</si>
  <si>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</si>
  <si>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</si>
  <si>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</si>
  <si>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</si>
  <si>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</si>
  <si>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</si>
  <si>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</si>
  <si>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</si>
  <si>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</si>
  <si>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</si>
  <si>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</si>
  <si>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</si>
  <si>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</si>
  <si>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</si>
  <si>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</si>
  <si>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</si>
  <si>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</si>
  <si>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</si>
  <si>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</si>
  <si>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</si>
  <si>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</si>
  <si>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</si>
  <si>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</si>
  <si>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</si>
  <si>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</si>
  <si>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</si>
  <si>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</si>
  <si>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</si>
  <si>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</si>
  <si>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</si>
  <si>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</si>
  <si>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</si>
  <si>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</si>
  <si>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</si>
  <si>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</si>
  <si>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</si>
  <si>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</si>
  <si>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</si>
  <si>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</si>
  <si>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</si>
  <si>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</si>
  <si>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</si>
  <si>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</si>
  <si>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</si>
  <si>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</si>
  <si>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</si>
  <si>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</si>
  <si>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</si>
  <si>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</si>
  <si>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</si>
  <si>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</si>
  <si>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</si>
  <si>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</si>
  <si>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</si>
  <si>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</si>
  <si>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</si>
  <si>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</si>
  <si>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</si>
  <si>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</si>
  <si>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</si>
  <si>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</si>
  <si>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</si>
  <si>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</si>
  <si>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</si>
  <si>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</si>
  <si>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</si>
  <si>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</si>
  <si>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</si>
  <si>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</si>
  <si>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</si>
  <si>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</si>
  <si>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</si>
  <si>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</si>
  <si>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</si>
  <si>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</si>
  <si>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</si>
  <si>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</si>
  <si>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</si>
  <si>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</si>
  <si>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</si>
  <si>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</si>
  <si>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</si>
  <si>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</si>
  <si>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</si>
  <si>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</si>
  <si>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</si>
  <si>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</si>
  <si>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</si>
  <si>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</si>
  <si>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</si>
  <si>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</si>
  <si>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</si>
  <si>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</si>
  <si>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</si>
  <si>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</si>
  <si>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</si>
  <si>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</si>
  <si>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</si>
  <si>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</si>
  <si>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</si>
  <si>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</si>
  <si>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</si>
  <si>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</si>
  <si>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</si>
  <si>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</si>
  <si>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</si>
  <si>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</si>
  <si>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</si>
  <si>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</si>
  <si>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</si>
  <si>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</si>
  <si>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</si>
  <si>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</si>
  <si>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</si>
  <si>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</si>
  <si>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</si>
  <si>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</si>
  <si>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</si>
  <si>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</si>
  <si>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</si>
  <si>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</si>
  <si>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</si>
  <si>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</si>
  <si>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</si>
  <si>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</si>
  <si>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</si>
  <si>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</si>
  <si>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</si>
  <si>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</si>
  <si>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</si>
  <si>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</si>
  <si>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</si>
  <si>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</si>
  <si>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</si>
  <si>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</si>
  <si>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</si>
  <si>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</si>
  <si>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</si>
  <si>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</si>
  <si>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</si>
  <si>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</si>
  <si>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</si>
  <si>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</si>
  <si>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</si>
  <si>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</si>
  <si>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</si>
  <si>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</si>
  <si>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</si>
  <si>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</si>
  <si>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</si>
  <si>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</si>
  <si>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</si>
  <si>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</si>
  <si>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</si>
  <si>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</si>
  <si>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</si>
  <si>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</si>
  <si>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</si>
  <si>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</si>
  <si>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</si>
  <si>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</si>
  <si>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</si>
  <si>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</si>
  <si>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</si>
  <si>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</si>
  <si>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</si>
  <si>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</si>
  <si>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</si>
  <si>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</si>
  <si>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</si>
  <si>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</si>
  <si>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</si>
  <si>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</si>
  <si>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</si>
  <si>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</si>
  <si>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</si>
  <si>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</si>
  <si>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</si>
  <si>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</si>
  <si>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</si>
  <si>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</si>
  <si>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</si>
  <si>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</si>
  <si>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</si>
  <si>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</si>
  <si>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</si>
  <si>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</si>
  <si>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</si>
  <si>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</si>
  <si>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</si>
  <si>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</si>
  <si>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</si>
  <si>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</si>
  <si>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</si>
  <si>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</si>
  <si>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</si>
  <si>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</si>
  <si>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</si>
  <si>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</si>
  <si>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</si>
  <si>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</si>
  <si>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</si>
  <si>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</si>
  <si>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</si>
  <si>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</si>
  <si>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</si>
  <si>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</si>
  <si>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</si>
  <si>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</si>
  <si>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</si>
  <si>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</si>
  <si>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</si>
  <si>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</si>
  <si>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</si>
  <si>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</si>
  <si>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</si>
  <si>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</si>
  <si>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</si>
  <si>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</si>
  <si>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</si>
  <si>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</si>
  <si>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</si>
  <si>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</si>
  <si>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</si>
  <si>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</si>
  <si>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</si>
  <si>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</si>
  <si>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</si>
  <si>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</si>
  <si>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</si>
  <si>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</si>
  <si>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</si>
  <si>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</si>
  <si>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</si>
  <si>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</si>
  <si>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</si>
  <si>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</si>
  <si>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</si>
  <si>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</si>
  <si>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</si>
  <si>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</si>
  <si>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</si>
  <si>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</si>
  <si>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</si>
  <si>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</si>
  <si>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</si>
  <si>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</si>
  <si>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</si>
  <si>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</si>
  <si>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</si>
  <si>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</si>
  <si>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</si>
  <si>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</si>
  <si>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</si>
  <si>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</si>
  <si>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</si>
  <si>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</si>
  <si>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</si>
  <si>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</si>
  <si>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</si>
  <si>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</si>
  <si>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</si>
  <si>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</si>
  <si>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</si>
  <si>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</si>
  <si>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</si>
  <si>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</si>
  <si>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</si>
  <si>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</si>
  <si>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</si>
  <si>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</si>
  <si>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</si>
  <si>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</si>
  <si>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</si>
  <si>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</si>
  <si>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</si>
  <si>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</si>
  <si>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</si>
  <si>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</si>
  <si>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</si>
  <si>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</si>
  <si>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</si>
  <si>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</si>
  <si>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</si>
  <si>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</si>
  <si>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</si>
  <si>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</si>
  <si>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</si>
  <si>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</si>
  <si>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</si>
  <si>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</si>
  <si>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</si>
  <si>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</si>
  <si>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</si>
  <si>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</si>
  <si>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</si>
  <si>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</si>
  <si>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</si>
  <si>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</si>
  <si>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</si>
  <si>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</si>
  <si>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</si>
  <si>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</si>
  <si>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</si>
  <si>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</si>
  <si>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</si>
  <si>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</si>
  <si>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</si>
  <si>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</si>
  <si>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</si>
  <si>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</si>
  <si>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</si>
  <si>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</si>
  <si>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</si>
  <si>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</si>
  <si>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</si>
  <si>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</si>
  <si>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</si>
  <si>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</si>
  <si>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</si>
  <si>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</si>
  <si>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</si>
  <si>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</si>
  <si>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</si>
  <si>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</si>
  <si>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</si>
  <si>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</si>
  <si>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</si>
  <si>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</si>
  <si>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</si>
  <si>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</si>
  <si>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</si>
  <si>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</si>
  <si>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</si>
  <si>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</si>
  <si>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</si>
  <si>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</si>
  <si>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</si>
  <si>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</si>
  <si>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</si>
  <si>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</si>
  <si>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</si>
  <si>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</si>
  <si>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</si>
  <si>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</si>
  <si>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</si>
  <si>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</si>
  <si>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</si>
  <si>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</si>
  <si>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</si>
  <si>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</si>
  <si>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</si>
  <si>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</si>
  <si>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</si>
  <si>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</si>
  <si>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</si>
  <si>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</si>
  <si>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</si>
  <si>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</si>
  <si>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</si>
  <si>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</si>
  <si>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</si>
  <si>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</si>
  <si>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</si>
  <si>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</si>
  <si>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</si>
  <si>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</si>
  <si>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</si>
  <si>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</si>
  <si>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</si>
  <si>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</si>
  <si>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</si>
  <si>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</si>
  <si>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</si>
  <si>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</si>
  <si>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</si>
  <si>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</si>
  <si>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</si>
  <si>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</si>
  <si>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</si>
  <si>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</si>
  <si>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</si>
  <si>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</si>
  <si>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</si>
  <si>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</si>
  <si>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</si>
  <si>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</si>
  <si>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</si>
  <si>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</si>
  <si>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</si>
  <si>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</si>
  <si>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</si>
  <si>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</si>
  <si>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</si>
  <si>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</si>
  <si>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</si>
  <si>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</si>
  <si>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</si>
  <si>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</si>
  <si>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</si>
  <si>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</si>
  <si>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</si>
  <si>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</si>
  <si>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</si>
  <si>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</si>
  <si>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</si>
  <si>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</si>
  <si>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</si>
  <si>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</si>
  <si>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</si>
  <si>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</si>
  <si>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</si>
  <si>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</si>
  <si>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</si>
  <si>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</si>
  <si>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</si>
  <si>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</si>
  <si>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</si>
  <si>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</si>
  <si>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</si>
  <si>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</si>
  <si>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</si>
  <si>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</si>
  <si>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</si>
  <si>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</si>
  <si>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</si>
  <si>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</si>
  <si>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</si>
  <si>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</si>
  <si>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</si>
  <si>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</si>
  <si>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</si>
  <si>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</si>
  <si>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</si>
  <si>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</si>
  <si>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</si>
  <si>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</si>
  <si>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</si>
  <si>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</si>
  <si>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</si>
  <si>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</si>
  <si>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</si>
  <si>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</si>
  <si>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</si>
  <si>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</si>
  <si>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</si>
  <si>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</si>
  <si>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</si>
  <si>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</si>
  <si>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</si>
  <si>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</si>
  <si>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</si>
  <si>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</si>
  <si>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</si>
  <si>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</si>
  <si>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</si>
  <si>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</si>
  <si>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</si>
  <si>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</si>
  <si>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</si>
  <si>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</si>
  <si>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</si>
  <si>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</si>
  <si>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</si>
  <si>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</si>
  <si>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</si>
  <si>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</si>
  <si>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</si>
  <si>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</si>
  <si>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</si>
  <si>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</si>
  <si>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</si>
  <si>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</si>
  <si>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</si>
  <si>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</si>
  <si>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</si>
  <si>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</si>
  <si>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</si>
  <si>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</si>
  <si>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</si>
  <si>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</si>
  <si>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</si>
  <si>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</si>
  <si>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</si>
  <si>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</si>
  <si>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</si>
  <si>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</si>
  <si>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</si>
  <si>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</si>
  <si>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</si>
  <si>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</si>
  <si>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</si>
  <si>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</si>
  <si>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</si>
  <si>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</si>
  <si>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</si>
  <si>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</si>
  <si>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</si>
  <si>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</si>
  <si>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</si>
  <si>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</si>
  <si>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</si>
  <si>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</si>
  <si>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</si>
  <si>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</si>
  <si>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</si>
  <si>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</si>
  <si>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</si>
  <si>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</si>
  <si>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</si>
  <si>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</si>
  <si>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</si>
  <si>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</si>
  <si>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</si>
  <si>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</si>
  <si>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</si>
  <si>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</si>
  <si>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</si>
  <si>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</si>
  <si>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</si>
  <si>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</si>
  <si>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</si>
  <si>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</si>
  <si>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</si>
  <si>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</si>
  <si>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</si>
  <si>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</si>
  <si>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</si>
  <si>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</si>
  <si>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</si>
  <si>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</si>
  <si>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</si>
  <si>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</si>
  <si>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</si>
  <si>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</si>
  <si>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</si>
  <si>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</si>
  <si>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</si>
  <si>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</si>
  <si>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</si>
  <si>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</si>
  <si>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</si>
  <si>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</si>
  <si>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</si>
  <si>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</si>
  <si>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</si>
  <si>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</si>
  <si>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</si>
  <si>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</si>
  <si>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</si>
  <si>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</si>
  <si>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</si>
  <si>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</si>
  <si>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</si>
  <si>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</si>
  <si>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</si>
  <si>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</si>
  <si>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</si>
  <si>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</si>
  <si>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</si>
  <si>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</si>
  <si>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</si>
  <si>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</si>
  <si>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</si>
  <si>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</si>
  <si>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</si>
  <si>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</si>
  <si>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</si>
  <si>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</si>
  <si>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</si>
  <si>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</si>
  <si>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</si>
  <si>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</si>
  <si>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</si>
  <si>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</si>
  <si>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</si>
  <si>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</si>
  <si>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</si>
  <si>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</si>
  <si>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</si>
  <si>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</si>
  <si>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</si>
  <si>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</si>
  <si>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</si>
  <si>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</si>
  <si>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</si>
  <si>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</si>
  <si>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</si>
  <si>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</si>
  <si>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</si>
  <si>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</si>
  <si>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</si>
  <si>
    <t>transport &amp; communication</t>
  </si>
  <si>
    <t>bo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</si>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</sst>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5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9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44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</cellXfs>
  <cellStyles count="35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85602216"/>
        <c:axId val="2108844776"/>
      </c:lineChart>
      <c:catAx>
        <c:axId val="-2085602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8844776"/>
        <c:crosses val="autoZero"/>
        <c:auto val="1"/>
        <c:lblAlgn val="ctr"/>
        <c:lblOffset val="100"/>
        <c:noMultiLvlLbl val="1"/>
      </c:catAx>
      <c:valAx>
        <c:axId val="21088447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56022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17102616"/>
        <c:axId val="-2084981208"/>
      </c:lineChart>
      <c:catAx>
        <c:axId val="-2117102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4981208"/>
        <c:crosses val="autoZero"/>
        <c:auto val="1"/>
        <c:lblAlgn val="ctr"/>
        <c:lblOffset val="100"/>
        <c:noMultiLvlLbl val="1"/>
      </c:catAx>
      <c:valAx>
        <c:axId val="-2084981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71026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1261640"/>
        <c:axId val="-2080451992"/>
      </c:barChart>
      <c:catAx>
        <c:axId val="-21212616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0451992"/>
        <c:crosses val="autoZero"/>
        <c:auto val="1"/>
        <c:lblAlgn val="ctr"/>
        <c:lblOffset val="100"/>
        <c:noMultiLvlLbl val="1"/>
      </c:catAx>
      <c:valAx>
        <c:axId val="-20804519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12616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219704"/>
        <c:axId val="-2088509688"/>
      </c:barChart>
      <c:catAx>
        <c:axId val="-208821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50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50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219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776056"/>
        <c:axId val="2135505240"/>
      </c:barChart>
      <c:catAx>
        <c:axId val="213577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50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50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776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009304"/>
        <c:axId val="-2075005960"/>
      </c:barChart>
      <c:catAx>
        <c:axId val="-207500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00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00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00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743880"/>
        <c:axId val="-2073740536"/>
      </c:barChart>
      <c:catAx>
        <c:axId val="-207374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740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740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743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974440"/>
        <c:axId val="-2074971048"/>
      </c:barChart>
      <c:catAx>
        <c:axId val="-207497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971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971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97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17" customWidth="1"/>
    <col min="27" max="29" width="9.1640625" style="14" customWidth="1"/>
    <col min="30" max="36" width="9.1640625" style="14" hidden="1" customWidth="1"/>
    <col min="37" max="46" width="9.1640625" style="1417" customWidth="1"/>
    <col min="47" max="51" width="9.1640625" style="1417" hidden="1" customWidth="1"/>
    <col min="52" max="53" width="9.1640625" style="14" hidden="1" customWidth="1"/>
    <col min="54" max="63" width="9.1640625" style="1417" customWidth="1"/>
    <col min="64" max="67" width="9.1640625" style="1417" hidden="1" customWidth="1"/>
    <col min="68" max="70" width="9.1640625" style="14" hidden="1" customWidth="1"/>
    <col min="71" max="80" width="9" style="1417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1" customWidth="1"/>
    <col min="99" max="103" width="5.6640625" customWidth="1"/>
    <col min="104" max="104" width="5.6640625" style="15" customWidth="1"/>
    <col min="105" max="107" width="5.5" customWidth="1"/>
    <col min="108" max="108" width="5.5" style="1541" customWidth="1"/>
    <col min="109" max="113" width="5.5" customWidth="1"/>
    <col min="114" max="114" width="5.5" style="1541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895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2"/>
      <c r="CL3" s="1283" t="s">
        <v>39</v>
      </c>
      <c r="CM3" s="128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1" t="s">
        <v>896</v>
      </c>
      <c r="D4" s="1411" t="s">
        <v>898</v>
      </c>
      <c r="E4" s="1411" t="s">
        <v>898</v>
      </c>
      <c r="F4" s="1411" t="s">
        <v>901</v>
      </c>
      <c r="G4" s="1411" t="s">
        <v>903</v>
      </c>
      <c r="H4" s="1411" t="s">
        <v>905</v>
      </c>
      <c r="I4" s="1411" t="s">
        <v>907</v>
      </c>
      <c r="J4" s="1411" t="s">
        <v>907</v>
      </c>
      <c r="K4" s="1411" t="s">
        <v>907</v>
      </c>
      <c r="L4" s="1411" t="s">
        <v>907</v>
      </c>
      <c r="M4" s="1411" t="s">
        <v>42</v>
      </c>
      <c r="N4" s="1411" t="s">
        <v>42</v>
      </c>
      <c r="O4" s="1411" t="s">
        <v>42</v>
      </c>
      <c r="P4" s="1411" t="s">
        <v>42</v>
      </c>
      <c r="Q4" s="1411" t="s">
        <v>42</v>
      </c>
      <c r="R4" s="1411" t="s">
        <v>42</v>
      </c>
      <c r="S4" s="1411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85" t="s">
        <v>43</v>
      </c>
      <c r="CL4" s="1286" t="s">
        <v>44</v>
      </c>
      <c r="CM4" s="1287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1542" t="s">
        <v>935</v>
      </c>
      <c r="DA4" s="1755" t="s">
        <v>48</v>
      </c>
      <c r="DB4" s="1755"/>
      <c r="DC4" s="68"/>
      <c r="DD4" s="68"/>
      <c r="DE4" s="68"/>
      <c r="DF4" s="68"/>
      <c r="DG4" s="68"/>
      <c r="DH4" s="68"/>
      <c r="DI4" s="68"/>
      <c r="DJ4" s="68" t="s">
        <v>935</v>
      </c>
      <c r="DK4" s="69" t="s">
        <v>50</v>
      </c>
      <c r="DL4" s="69"/>
      <c r="DM4" s="1752" t="s">
        <v>51</v>
      </c>
      <c r="DN4" s="1752"/>
      <c r="DO4" s="1752"/>
      <c r="DP4" s="1752"/>
      <c r="DQ4" s="1752"/>
      <c r="DR4" s="1752"/>
      <c r="DS4" s="1752"/>
      <c r="DT4" s="70"/>
    </row>
    <row r="5" spans="1:129" s="71" customFormat="1" ht="24.5" customHeight="1">
      <c r="A5" s="72" t="s">
        <v>52</v>
      </c>
      <c r="B5" s="73"/>
      <c r="C5" s="74" t="s">
        <v>897</v>
      </c>
      <c r="D5" s="74" t="s">
        <v>899</v>
      </c>
      <c r="E5" s="74" t="s">
        <v>900</v>
      </c>
      <c r="F5" s="74" t="s">
        <v>902</v>
      </c>
      <c r="G5" s="74" t="s">
        <v>904</v>
      </c>
      <c r="H5" s="74" t="s">
        <v>906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751</v>
      </c>
      <c r="N5" s="74" t="s">
        <v>751</v>
      </c>
      <c r="O5" s="74" t="s">
        <v>751</v>
      </c>
      <c r="P5" s="74" t="s">
        <v>751</v>
      </c>
      <c r="Q5" s="74" t="s">
        <v>751</v>
      </c>
      <c r="R5" s="74" t="s">
        <v>751</v>
      </c>
      <c r="S5" s="74" t="s">
        <v>751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88"/>
      <c r="CL5" s="1289"/>
      <c r="CM5" s="129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2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1"/>
      <c r="CL6" s="1292"/>
      <c r="CM6" s="1293"/>
      <c r="CN6" s="94"/>
      <c r="CO6" s="94"/>
      <c r="CP6" s="95"/>
      <c r="CQ6" s="69"/>
      <c r="CR6" s="69"/>
      <c r="CS6" s="69"/>
      <c r="CT6" s="1540"/>
      <c r="CU6" s="69"/>
      <c r="CV6" s="69"/>
      <c r="CW6" s="69"/>
      <c r="CX6" s="69"/>
      <c r="CY6" s="69"/>
      <c r="CZ6" s="1733"/>
      <c r="DA6" s="1731"/>
      <c r="DB6" s="1540"/>
      <c r="DC6" s="69"/>
      <c r="DD6" s="1540"/>
      <c r="DE6" s="69"/>
      <c r="DF6" s="69"/>
      <c r="DG6" s="69"/>
      <c r="DH6" s="69"/>
      <c r="DI6" s="69"/>
      <c r="DJ6" s="1540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918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917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916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915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4"/>
      <c r="CL7" s="1295"/>
      <c r="CM7" s="1296"/>
      <c r="CN7" s="94"/>
      <c r="CO7" s="94"/>
      <c r="CP7" s="95"/>
      <c r="CQ7" s="69"/>
      <c r="CR7" s="69"/>
      <c r="CS7" s="69"/>
      <c r="CT7" s="1540"/>
      <c r="CU7" s="69"/>
      <c r="CV7" s="69"/>
      <c r="CW7" s="69"/>
      <c r="CX7" s="69"/>
      <c r="CY7" s="69"/>
      <c r="CZ7" s="1733"/>
      <c r="DA7" s="1731"/>
      <c r="DB7" s="1540"/>
      <c r="DC7" s="69"/>
      <c r="DD7" s="1540"/>
      <c r="DE7" s="69"/>
      <c r="DF7" s="69"/>
      <c r="DG7" s="69"/>
      <c r="DH7" s="69"/>
      <c r="DI7" s="69"/>
      <c r="DJ7" s="1540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0"/>
      <c r="CU8" s="69"/>
      <c r="CV8" s="69"/>
      <c r="CW8" s="69"/>
      <c r="CX8" s="69"/>
      <c r="CY8" s="69"/>
      <c r="CZ8" s="1733"/>
      <c r="DA8" s="1731"/>
      <c r="DB8" s="1540"/>
      <c r="DC8" s="69"/>
      <c r="DD8" s="1540"/>
      <c r="DE8" s="69"/>
      <c r="DF8" s="69"/>
      <c r="DG8" s="69"/>
      <c r="DH8" s="69"/>
      <c r="DI8" s="69"/>
      <c r="DJ8" s="1540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4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298">
        <v>0.5</v>
      </c>
      <c r="CL9" s="1298">
        <v>0.4</v>
      </c>
      <c r="CM9" s="1298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4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25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298">
        <v>0.25</v>
      </c>
      <c r="CL10" s="1298">
        <v>0.2</v>
      </c>
      <c r="CM10" s="1298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4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25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298">
        <v>0.15</v>
      </c>
      <c r="CL11" s="1298">
        <v>0.1</v>
      </c>
      <c r="CM11" s="1298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4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26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298">
        <v>0.1</v>
      </c>
      <c r="CL12" s="1298">
        <v>0.05</v>
      </c>
      <c r="CM12" s="1298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4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0"/>
      <c r="CU13" s="69"/>
      <c r="CV13" s="69"/>
      <c r="CW13" s="69"/>
      <c r="CX13" s="69"/>
      <c r="CY13" s="69"/>
      <c r="CZ13" s="1733"/>
      <c r="DA13" s="1731"/>
      <c r="DB13" s="1540"/>
      <c r="DC13" s="69"/>
      <c r="DD13" s="1540"/>
      <c r="DE13" s="69"/>
      <c r="DF13" s="69"/>
      <c r="DG13" s="69"/>
      <c r="DH13" s="69"/>
      <c r="DI13" s="69"/>
      <c r="DJ13" s="1540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7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4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7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4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7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4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299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4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35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35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35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35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35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35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35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35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35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35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35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35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35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35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35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35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35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35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35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35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35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35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35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35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35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35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35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35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35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35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35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35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35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35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35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35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35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35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35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35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35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35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35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35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35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35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35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35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4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4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4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4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4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4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0"/>
      <c r="CU72" s="69"/>
      <c r="CV72" s="69"/>
      <c r="CW72" s="69"/>
      <c r="CX72" s="69"/>
      <c r="CY72" s="69"/>
      <c r="CZ72" s="1733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0"/>
      <c r="CU73" s="69"/>
      <c r="CV73" s="69"/>
      <c r="CW73" s="69"/>
      <c r="CX73" s="69"/>
      <c r="CY73" s="69"/>
      <c r="CZ73" s="1733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0"/>
      <c r="CU74" s="69"/>
      <c r="CV74" s="69"/>
      <c r="CW74" s="69"/>
      <c r="CX74" s="69"/>
      <c r="CY74" s="69"/>
      <c r="CZ74" s="1733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0"/>
      <c r="CU75" s="69"/>
      <c r="CV75" s="69"/>
      <c r="CW75" s="69"/>
      <c r="CX75" s="69"/>
      <c r="CY75" s="69"/>
      <c r="CZ75" s="1733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0"/>
      <c r="CU76" s="69"/>
      <c r="CV76" s="69"/>
      <c r="CW76" s="69"/>
      <c r="CX76" s="69"/>
      <c r="CY76" s="69"/>
      <c r="CZ76" s="1733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0"/>
      <c r="CU77" s="69"/>
      <c r="CV77" s="69"/>
      <c r="CW77" s="69"/>
      <c r="CX77" s="69"/>
      <c r="CY77" s="69"/>
      <c r="CZ77" s="1733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4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4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0"/>
      <c r="CU80" s="69"/>
      <c r="CV80" s="69"/>
      <c r="CW80" s="69"/>
      <c r="CX80" s="69"/>
      <c r="CY80" s="69"/>
      <c r="CZ80" s="1733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0"/>
      <c r="CU81" s="69"/>
      <c r="CV81" s="69"/>
      <c r="CW81" s="69"/>
      <c r="CX81" s="69"/>
      <c r="CY81" s="69"/>
      <c r="CZ81" s="1733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0"/>
      <c r="CU82" s="69"/>
      <c r="CV82" s="69"/>
      <c r="CW82" s="69"/>
      <c r="CX82" s="69"/>
      <c r="CY82" s="69"/>
      <c r="CZ82" s="1733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0"/>
      <c r="CU83" s="69"/>
      <c r="CV83" s="69"/>
      <c r="CW83" s="69"/>
      <c r="CX83" s="69"/>
      <c r="CY83" s="69"/>
      <c r="CZ83" s="1733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0"/>
      <c r="CU84" s="69"/>
      <c r="CV84" s="69"/>
      <c r="CW84" s="69"/>
      <c r="CX84" s="69"/>
      <c r="CY84" s="69"/>
      <c r="CZ84" s="1733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0"/>
      <c r="CU85" s="69"/>
      <c r="CV85" s="69"/>
      <c r="CW85" s="69"/>
      <c r="CX85" s="69"/>
      <c r="CY85" s="69"/>
      <c r="CZ85" s="1733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4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4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0"/>
      <c r="CU88" s="69"/>
      <c r="CV88" s="69"/>
      <c r="CW88" s="69"/>
      <c r="CX88" s="69"/>
      <c r="CY88" s="69"/>
      <c r="CZ88" s="1733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0"/>
      <c r="CU89" s="69"/>
      <c r="CV89" s="69"/>
      <c r="CW89" s="69"/>
      <c r="CX89" s="69"/>
      <c r="CY89" s="69"/>
      <c r="CZ89" s="1733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0"/>
      <c r="CU90" s="69"/>
      <c r="CV90" s="69"/>
      <c r="CW90" s="69"/>
      <c r="CX90" s="69"/>
      <c r="CY90" s="69"/>
      <c r="CZ90" s="1733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0"/>
      <c r="CU91" s="69"/>
      <c r="CV91" s="69"/>
      <c r="CW91" s="69"/>
      <c r="CX91" s="69"/>
      <c r="CY91" s="69"/>
      <c r="CZ91" s="1733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0"/>
      <c r="CU92" s="69"/>
      <c r="CV92" s="69"/>
      <c r="CW92" s="69"/>
      <c r="CX92" s="69"/>
      <c r="CY92" s="69"/>
      <c r="CZ92" s="1733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0"/>
      <c r="CU93" s="69"/>
      <c r="CV93" s="69"/>
      <c r="CW93" s="69"/>
      <c r="CX93" s="69"/>
      <c r="CY93" s="69"/>
      <c r="CZ93" s="1733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4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4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0"/>
      <c r="CU96" s="69"/>
      <c r="CV96" s="69"/>
      <c r="CW96" s="69"/>
      <c r="CX96" s="69"/>
      <c r="CY96" s="69"/>
      <c r="CZ96" s="1733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0"/>
      <c r="CU97" s="69"/>
      <c r="CV97" s="69"/>
      <c r="CW97" s="69"/>
      <c r="CX97" s="69"/>
      <c r="CY97" s="69"/>
      <c r="CZ97" s="1733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0"/>
      <c r="CU98" s="69"/>
      <c r="CV98" s="69"/>
      <c r="CW98" s="69"/>
      <c r="CX98" s="69"/>
      <c r="CY98" s="69"/>
      <c r="CZ98" s="1733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0"/>
      <c r="CU99" s="69"/>
      <c r="CV99" s="69"/>
      <c r="CW99" s="69"/>
      <c r="CX99" s="69"/>
      <c r="CY99" s="69"/>
      <c r="CZ99" s="1733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0"/>
      <c r="CU100" s="69"/>
      <c r="CV100" s="69"/>
      <c r="CW100" s="69"/>
      <c r="CX100" s="69"/>
      <c r="CY100" s="69"/>
      <c r="CZ100" s="1733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0"/>
      <c r="CU101" s="69"/>
      <c r="CV101" s="69"/>
      <c r="CW101" s="69"/>
      <c r="CX101" s="69"/>
      <c r="CY101" s="69"/>
      <c r="CZ101" s="1733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4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936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4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0"/>
      <c r="CU104" s="69"/>
      <c r="CV104" s="69"/>
      <c r="CW104" s="69"/>
      <c r="CX104" s="69"/>
      <c r="CY104" s="69"/>
      <c r="CZ104" s="1733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0"/>
      <c r="CU105" s="69"/>
      <c r="CV105" s="69"/>
      <c r="CW105" s="69"/>
      <c r="CX105" s="69"/>
      <c r="CY105" s="69"/>
      <c r="CZ105" s="1733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0"/>
      <c r="CU106" s="69"/>
      <c r="CV106" s="69"/>
      <c r="CW106" s="69"/>
      <c r="CX106" s="69"/>
      <c r="CY106" s="69"/>
      <c r="CZ106" s="1733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0"/>
      <c r="CU107" s="69"/>
      <c r="CV107" s="69"/>
      <c r="CW107" s="69"/>
      <c r="CX107" s="69"/>
      <c r="CY107" s="69"/>
      <c r="CZ107" s="1733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0"/>
      <c r="CU108" s="69"/>
      <c r="CV108" s="69"/>
      <c r="CW108" s="69"/>
      <c r="CX108" s="69"/>
      <c r="CY108" s="69"/>
      <c r="CZ108" s="1733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0"/>
      <c r="CU109" s="69"/>
      <c r="CV109" s="69"/>
      <c r="CW109" s="69"/>
      <c r="CX109" s="69"/>
      <c r="CY109" s="69"/>
      <c r="CZ109" s="1733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4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4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0"/>
      <c r="CU112" s="69"/>
      <c r="CV112" s="69"/>
      <c r="CW112" s="69"/>
      <c r="CX112" s="69"/>
      <c r="CY112" s="69"/>
      <c r="CZ112" s="1733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0"/>
      <c r="CU113" s="69"/>
      <c r="CV113" s="69"/>
      <c r="CW113" s="69"/>
      <c r="CX113" s="69"/>
      <c r="CY113" s="69"/>
      <c r="CZ113" s="1733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0"/>
      <c r="CU114" s="69"/>
      <c r="CV114" s="69"/>
      <c r="CW114" s="69"/>
      <c r="CX114" s="69"/>
      <c r="CY114" s="69"/>
      <c r="CZ114" s="1733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0"/>
      <c r="CU115" s="69"/>
      <c r="CV115" s="69"/>
      <c r="CW115" s="69"/>
      <c r="CX115" s="69"/>
      <c r="CY115" s="69"/>
      <c r="CZ115" s="1733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0"/>
      <c r="CU116" s="69"/>
      <c r="CV116" s="69"/>
      <c r="CW116" s="69"/>
      <c r="CX116" s="69"/>
      <c r="CY116" s="69"/>
      <c r="CZ116" s="1733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0"/>
      <c r="CU117" s="69"/>
      <c r="CV117" s="69"/>
      <c r="CW117" s="69"/>
      <c r="CX117" s="69"/>
      <c r="CY117" s="69"/>
      <c r="CZ117" s="1733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4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4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0"/>
      <c r="CU120" s="69"/>
      <c r="CV120" s="69"/>
      <c r="CW120" s="69"/>
      <c r="CX120" s="69"/>
      <c r="CY120" s="69"/>
      <c r="CZ120" s="1733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0"/>
      <c r="CU121" s="69"/>
      <c r="CV121" s="69"/>
      <c r="CW121" s="69"/>
      <c r="CX121" s="69"/>
      <c r="CY121" s="69"/>
      <c r="CZ121" s="1733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0"/>
      <c r="CU122" s="69"/>
      <c r="CV122" s="69"/>
      <c r="CW122" s="69"/>
      <c r="CX122" s="69"/>
      <c r="CY122" s="69"/>
      <c r="CZ122" s="1733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0"/>
      <c r="CU123" s="69"/>
      <c r="CV123" s="69"/>
      <c r="CW123" s="69"/>
      <c r="CX123" s="69"/>
      <c r="CY123" s="69"/>
      <c r="CZ123" s="1733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0"/>
      <c r="CU124" s="69"/>
      <c r="CV124" s="69"/>
      <c r="CW124" s="69"/>
      <c r="CX124" s="69"/>
      <c r="CY124" s="69"/>
      <c r="CZ124" s="1733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0"/>
      <c r="CU125" s="69"/>
      <c r="CV125" s="69"/>
      <c r="CW125" s="69"/>
      <c r="CX125" s="69"/>
      <c r="CY125" s="69"/>
      <c r="CZ125" s="1733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4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4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0"/>
      <c r="CU128" s="69"/>
      <c r="CV128" s="69"/>
      <c r="CW128" s="69"/>
      <c r="CX128" s="69"/>
      <c r="CY128" s="69"/>
      <c r="CZ128" s="1733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0"/>
      <c r="CU129" s="69"/>
      <c r="CV129" s="69"/>
      <c r="CW129" s="69"/>
      <c r="CX129" s="69"/>
      <c r="CY129" s="69"/>
      <c r="CZ129" s="1733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0"/>
      <c r="CU130" s="69"/>
      <c r="CV130" s="69"/>
      <c r="CW130" s="69"/>
      <c r="CX130" s="69"/>
      <c r="CY130" s="69"/>
      <c r="CZ130" s="1733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0"/>
      <c r="CU131" s="69"/>
      <c r="CV131" s="69"/>
      <c r="CW131" s="69"/>
      <c r="CX131" s="69"/>
      <c r="CY131" s="69"/>
      <c r="CZ131" s="1733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0"/>
      <c r="CU132" s="69"/>
      <c r="CV132" s="69"/>
      <c r="CW132" s="69"/>
      <c r="CX132" s="69"/>
      <c r="CY132" s="69"/>
      <c r="CZ132" s="1733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0"/>
      <c r="CU133" s="69"/>
      <c r="CV133" s="69"/>
      <c r="CW133" s="69"/>
      <c r="CX133" s="69"/>
      <c r="CY133" s="69"/>
      <c r="CZ133" s="1733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4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4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0"/>
      <c r="CU136" s="69"/>
      <c r="CV136" s="69"/>
      <c r="CW136" s="69"/>
      <c r="CX136" s="69"/>
      <c r="CY136" s="69"/>
      <c r="CZ136" s="1733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0"/>
      <c r="CU137" s="69"/>
      <c r="CV137" s="69"/>
      <c r="CW137" s="69"/>
      <c r="CX137" s="69"/>
      <c r="CY137" s="69"/>
      <c r="CZ137" s="1733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0"/>
      <c r="CU138" s="69"/>
      <c r="CV138" s="69"/>
      <c r="CW138" s="69"/>
      <c r="CX138" s="69"/>
      <c r="CY138" s="69"/>
      <c r="CZ138" s="1733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0"/>
      <c r="CU139" s="69"/>
      <c r="CV139" s="69"/>
      <c r="CW139" s="69"/>
      <c r="CX139" s="69"/>
      <c r="CY139" s="69"/>
      <c r="CZ139" s="1733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0"/>
      <c r="CU140" s="69"/>
      <c r="CV140" s="69"/>
      <c r="CW140" s="69"/>
      <c r="CX140" s="69"/>
      <c r="CY140" s="69"/>
      <c r="CZ140" s="1733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0"/>
      <c r="CU141" s="69"/>
      <c r="CV141" s="69"/>
      <c r="CW141" s="69"/>
      <c r="CX141" s="69"/>
      <c r="CY141" s="69"/>
      <c r="CZ141" s="1733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4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4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0"/>
      <c r="CU144" s="69"/>
      <c r="CV144" s="69"/>
      <c r="CW144" s="69"/>
      <c r="CX144" s="69"/>
      <c r="CY144" s="69"/>
      <c r="CZ144" s="1733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0"/>
      <c r="CU145" s="69"/>
      <c r="CV145" s="69"/>
      <c r="CW145" s="69"/>
      <c r="CX145" s="69"/>
      <c r="CY145" s="69"/>
      <c r="CZ145" s="1733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0"/>
      <c r="CU146" s="69"/>
      <c r="CV146" s="69"/>
      <c r="CW146" s="69"/>
      <c r="CX146" s="69"/>
      <c r="CY146" s="69"/>
      <c r="CZ146" s="1733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0"/>
      <c r="CU147" s="69"/>
      <c r="CV147" s="69"/>
      <c r="CW147" s="69"/>
      <c r="CX147" s="69"/>
      <c r="CY147" s="69"/>
      <c r="CZ147" s="1733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0"/>
      <c r="CU148" s="69"/>
      <c r="CV148" s="69"/>
      <c r="CW148" s="69"/>
      <c r="CX148" s="69"/>
      <c r="CY148" s="69"/>
      <c r="CZ148" s="1733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0"/>
      <c r="CU149" s="69"/>
      <c r="CV149" s="69"/>
      <c r="CW149" s="69"/>
      <c r="CX149" s="69"/>
      <c r="CY149" s="69"/>
      <c r="CZ149" s="1733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4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4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0"/>
      <c r="CU152" s="69"/>
      <c r="CV152" s="69"/>
      <c r="CW152" s="69"/>
      <c r="CX152" s="69"/>
      <c r="CY152" s="69"/>
      <c r="CZ152" s="1733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0"/>
      <c r="CU153" s="69"/>
      <c r="CV153" s="69"/>
      <c r="CW153" s="69"/>
      <c r="CX153" s="69"/>
      <c r="CY153" s="69"/>
      <c r="CZ153" s="1733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0"/>
      <c r="CU154" s="69"/>
      <c r="CV154" s="69"/>
      <c r="CW154" s="69"/>
      <c r="CX154" s="69"/>
      <c r="CY154" s="69"/>
      <c r="CZ154" s="1733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0"/>
      <c r="CU155" s="69"/>
      <c r="CV155" s="69"/>
      <c r="CW155" s="69"/>
      <c r="CX155" s="69"/>
      <c r="CY155" s="69"/>
      <c r="CZ155" s="1733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0"/>
      <c r="CU156" s="69"/>
      <c r="CV156" s="69"/>
      <c r="CW156" s="69"/>
      <c r="CX156" s="69"/>
      <c r="CY156" s="69"/>
      <c r="CZ156" s="1733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0"/>
      <c r="CU157" s="69"/>
      <c r="CV157" s="69"/>
      <c r="CW157" s="69"/>
      <c r="CX157" s="69"/>
      <c r="CY157" s="69"/>
      <c r="CZ157" s="1733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4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4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0"/>
      <c r="CU160" s="69"/>
      <c r="CV160" s="69"/>
      <c r="CW160" s="69"/>
      <c r="CX160" s="69"/>
      <c r="CY160" s="69"/>
      <c r="CZ160" s="1733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0"/>
      <c r="CU161" s="69"/>
      <c r="CV161" s="69"/>
      <c r="CW161" s="69"/>
      <c r="CX161" s="69"/>
      <c r="CY161" s="69"/>
      <c r="CZ161" s="1733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0"/>
      <c r="CU162" s="69"/>
      <c r="CV162" s="69"/>
      <c r="CW162" s="69"/>
      <c r="CX162" s="69"/>
      <c r="CY162" s="69"/>
      <c r="CZ162" s="1733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0"/>
      <c r="CU163" s="69"/>
      <c r="CV163" s="69"/>
      <c r="CW163" s="69"/>
      <c r="CX163" s="69"/>
      <c r="CY163" s="69"/>
      <c r="CZ163" s="1733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0"/>
      <c r="CU164" s="69"/>
      <c r="CV164" s="69"/>
      <c r="CW164" s="69"/>
      <c r="CX164" s="69"/>
      <c r="CY164" s="69"/>
      <c r="CZ164" s="1733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0"/>
      <c r="CU165" s="69"/>
      <c r="CV165" s="69"/>
      <c r="CW165" s="69"/>
      <c r="CX165" s="69"/>
      <c r="CY165" s="69"/>
      <c r="CZ165" s="1733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4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4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4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4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4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4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4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4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913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4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4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4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4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4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4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4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4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4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4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4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4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4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4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4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4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4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4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4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4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914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4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4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4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4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5" t="s">
        <v>612</v>
      </c>
      <c r="D232" s="1306" t="s">
        <v>613</v>
      </c>
      <c r="E232" s="1306" t="s">
        <v>614</v>
      </c>
      <c r="F232" s="1306" t="s">
        <v>615</v>
      </c>
      <c r="G232" s="1306" t="s">
        <v>616</v>
      </c>
      <c r="H232" s="1306" t="s">
        <v>617</v>
      </c>
      <c r="I232" s="1306" t="s">
        <v>618</v>
      </c>
      <c r="J232" s="1306" t="s">
        <v>619</v>
      </c>
      <c r="K232" s="1306" t="s">
        <v>620</v>
      </c>
      <c r="L232" s="1306" t="s">
        <v>621</v>
      </c>
      <c r="M232" s="1306" t="s">
        <v>622</v>
      </c>
      <c r="N232" t="s">
        <v>612</v>
      </c>
      <c r="O232" t="s">
        <v>623</v>
      </c>
      <c r="P232" t="s">
        <v>624</v>
      </c>
      <c r="Q232" t="s">
        <v>625</v>
      </c>
      <c r="R232" t="s">
        <v>626</v>
      </c>
      <c r="S232" t="s">
        <v>627</v>
      </c>
      <c r="T232" s="1416" t="s">
        <v>628</v>
      </c>
      <c r="U232" s="1416" t="s">
        <v>629</v>
      </c>
      <c r="V232" s="1416" t="s">
        <v>630</v>
      </c>
      <c r="W232" s="1416" t="s">
        <v>631</v>
      </c>
      <c r="X232" s="1416" t="s">
        <v>632</v>
      </c>
      <c r="Y232" s="1416" t="s">
        <v>633</v>
      </c>
      <c r="Z232" s="1416" t="s">
        <v>634</v>
      </c>
      <c r="AA232" t="s">
        <v>635</v>
      </c>
      <c r="AB232" t="s">
        <v>636</v>
      </c>
      <c r="AC232" t="s">
        <v>637</v>
      </c>
      <c r="AD232"/>
      <c r="AE232"/>
      <c r="AF232"/>
      <c r="AG232"/>
      <c r="AH232"/>
      <c r="AI232"/>
      <c r="AJ232"/>
      <c r="AK232" s="1416" t="s">
        <v>638</v>
      </c>
      <c r="AL232" s="1416" t="s">
        <v>639</v>
      </c>
      <c r="AM232" s="1416" t="s">
        <v>640</v>
      </c>
      <c r="AN232" s="1416" t="s">
        <v>641</v>
      </c>
      <c r="AO232" s="1416" t="s">
        <v>642</v>
      </c>
      <c r="AP232" s="1416" t="s">
        <v>643</v>
      </c>
      <c r="AQ232" s="1416" t="s">
        <v>644</v>
      </c>
      <c r="AR232" s="1416" t="s">
        <v>645</v>
      </c>
      <c r="AS232" s="1416" t="s">
        <v>646</v>
      </c>
      <c r="AT232" s="1416" t="s">
        <v>647</v>
      </c>
      <c r="AU232" s="1416"/>
      <c r="AV232" s="1416"/>
      <c r="AW232" s="1416"/>
      <c r="AX232" s="1416"/>
    </row>
    <row r="233" spans="1:242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/>
      <c r="AV233" s="1416"/>
      <c r="AW233" s="1416"/>
      <c r="AX233" s="141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2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648</v>
      </c>
      <c r="P237" t="s">
        <v>649</v>
      </c>
      <c r="Q237" t="s">
        <v>650</v>
      </c>
      <c r="R237" t="s">
        <v>651</v>
      </c>
      <c r="S237" t="s">
        <v>652</v>
      </c>
      <c r="T237" s="1416" t="s">
        <v>653</v>
      </c>
      <c r="U237" s="1416" t="s">
        <v>654</v>
      </c>
      <c r="V237" s="1416" t="s">
        <v>655</v>
      </c>
      <c r="W237" s="1416" t="s">
        <v>656</v>
      </c>
      <c r="X237" s="1416" t="s">
        <v>657</v>
      </c>
      <c r="Y237" s="1416" t="s">
        <v>658</v>
      </c>
      <c r="Z237" s="1416" t="s">
        <v>659</v>
      </c>
      <c r="AA237" t="s">
        <v>660</v>
      </c>
      <c r="AB237" t="s">
        <v>661</v>
      </c>
      <c r="AC237" t="s">
        <v>662</v>
      </c>
      <c r="AD237"/>
      <c r="AE237"/>
      <c r="AF237"/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2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753"/>
      <c r="W270" s="1753"/>
      <c r="X270" s="1419" t="s">
        <v>664</v>
      </c>
      <c r="Y270" s="1419">
        <v>59208</v>
      </c>
      <c r="Z270" s="1419" t="s">
        <v>665</v>
      </c>
      <c r="AA270" s="1309" t="s">
        <v>666</v>
      </c>
      <c r="AB270" s="1309" t="s">
        <v>667</v>
      </c>
      <c r="AC270" s="1309" t="s">
        <v>668</v>
      </c>
      <c r="AD270" s="1309"/>
      <c r="AE270"/>
      <c r="AF270"/>
      <c r="AG270" s="1754"/>
      <c r="AH270" s="1754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669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670</v>
      </c>
      <c r="Y272" s="1420">
        <v>4</v>
      </c>
      <c r="Z272" s="1420">
        <v>0.5</v>
      </c>
      <c r="AA272" s="1310">
        <v>1</v>
      </c>
      <c r="AB272" s="1310">
        <v>0.5</v>
      </c>
      <c r="AC272" s="1310">
        <v>2</v>
      </c>
      <c r="AD272" s="1310"/>
      <c r="AE272"/>
      <c r="AF272"/>
      <c r="AG272"/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671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672</v>
      </c>
      <c r="Y274" s="1420">
        <v>6</v>
      </c>
      <c r="Z274" s="1420">
        <v>1</v>
      </c>
      <c r="AA274" s="1310">
        <v>1.5</v>
      </c>
      <c r="AB274" s="1310">
        <v>1</v>
      </c>
      <c r="AC274" s="1310">
        <v>2.5</v>
      </c>
      <c r="AD274" s="1310"/>
      <c r="AE274"/>
      <c r="AF274"/>
      <c r="AG274"/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673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674</v>
      </c>
      <c r="Y276" s="1420">
        <v>8</v>
      </c>
      <c r="Z276" s="1420">
        <v>1</v>
      </c>
      <c r="AA276" s="1310">
        <v>2</v>
      </c>
      <c r="AB276" s="1310">
        <v>1</v>
      </c>
      <c r="AC276" s="1310">
        <v>3.5</v>
      </c>
      <c r="AD276" s="1310"/>
      <c r="AE276"/>
      <c r="AF276"/>
      <c r="AG276"/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675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676</v>
      </c>
      <c r="Y278" s="1420">
        <v>10</v>
      </c>
      <c r="Z278" s="1420">
        <v>1.5</v>
      </c>
      <c r="AA278" s="1310">
        <v>2</v>
      </c>
      <c r="AB278" s="1310">
        <v>1.5</v>
      </c>
      <c r="AC278" s="1310">
        <v>4.5</v>
      </c>
      <c r="AD278" s="1310"/>
      <c r="AE278"/>
      <c r="AF278"/>
      <c r="AG278"/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753"/>
      <c r="W310" s="1753"/>
      <c r="X310" s="1416"/>
      <c r="Y310" s="1416"/>
      <c r="Z310" s="1416"/>
      <c r="AA310"/>
      <c r="AB310"/>
      <c r="AC310"/>
      <c r="AD310"/>
      <c r="AE310"/>
      <c r="AF310"/>
      <c r="AG310" s="1754"/>
      <c r="AH310" s="1754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9" t="s">
        <v>687</v>
      </c>
      <c r="O320" s="1370" t="s">
        <v>688</v>
      </c>
      <c r="P320" s="1370" t="s">
        <v>689</v>
      </c>
      <c r="Q320" s="1371" t="s">
        <v>690</v>
      </c>
      <c r="R320" s="1370" t="s">
        <v>691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0" t="s">
        <v>692</v>
      </c>
      <c r="O321" s="1370">
        <v>83</v>
      </c>
      <c r="P321" s="1370">
        <v>96</v>
      </c>
      <c r="Q321" s="1371">
        <f>IF(SUM(P321)=0,"",O321/P321)</f>
        <v>0.86458333333333337</v>
      </c>
      <c r="R321" s="1372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0" t="s">
        <v>481</v>
      </c>
      <c r="O322" s="1370">
        <v>4</v>
      </c>
      <c r="P322" s="1370">
        <v>96</v>
      </c>
      <c r="Q322" s="1371">
        <f t="shared" ref="Q322:Q327" si="316">IF(SUM(P322)=0,"",O322/P322)</f>
        <v>4.1666666666666664E-2</v>
      </c>
      <c r="R322" s="1372">
        <f>Q322/SUM(CK$9:CK$10)</f>
        <v>5.5555555555555552E-2</v>
      </c>
    </row>
    <row r="323" spans="3:50" ht="12" customHeight="1">
      <c r="N323" s="1370" t="s">
        <v>693</v>
      </c>
      <c r="O323" s="1370">
        <v>44</v>
      </c>
      <c r="P323" s="1370">
        <v>96</v>
      </c>
      <c r="Q323" s="1371">
        <f t="shared" si="316"/>
        <v>0.45833333333333331</v>
      </c>
      <c r="R323" s="1372">
        <f>Q323/SUM(CK$9:CK$10)</f>
        <v>0.61111111111111105</v>
      </c>
    </row>
    <row r="324" spans="3:50" ht="12" customHeight="1">
      <c r="N324" s="1370" t="s">
        <v>694</v>
      </c>
      <c r="O324" s="1370">
        <v>1</v>
      </c>
      <c r="P324" s="1370">
        <v>96</v>
      </c>
      <c r="Q324" s="1371">
        <f t="shared" si="316"/>
        <v>1.0416666666666666E-2</v>
      </c>
      <c r="R324" s="1372">
        <f>Q324/SUM(CK$9:CK$10)</f>
        <v>1.3888888888888888E-2</v>
      </c>
    </row>
    <row r="325" spans="3:50" ht="12" customHeight="1">
      <c r="N325" s="1370" t="s">
        <v>695</v>
      </c>
      <c r="O325" s="1370">
        <v>0</v>
      </c>
      <c r="P325" s="1370">
        <v>96</v>
      </c>
      <c r="Q325" s="1371">
        <f t="shared" si="316"/>
        <v>0</v>
      </c>
      <c r="R325" s="1372">
        <f>Q325/SUM(CK$9:CK$12)</f>
        <v>0</v>
      </c>
    </row>
    <row r="326" spans="3:50" ht="12" customHeight="1">
      <c r="N326" s="1370" t="s">
        <v>696</v>
      </c>
      <c r="O326" s="1370">
        <v>0</v>
      </c>
      <c r="P326" s="1370">
        <v>96</v>
      </c>
      <c r="Q326" s="1371">
        <f t="shared" si="316"/>
        <v>0</v>
      </c>
      <c r="R326" s="1372">
        <f>Q326/SUM(CK$9:CK$12)</f>
        <v>0</v>
      </c>
    </row>
    <row r="327" spans="3:50" ht="12" customHeight="1">
      <c r="N327" s="1370" t="s">
        <v>697</v>
      </c>
      <c r="O327" s="1370">
        <v>0</v>
      </c>
      <c r="P327" s="1370">
        <v>96</v>
      </c>
      <c r="Q327" s="1371">
        <f t="shared" si="316"/>
        <v>0</v>
      </c>
      <c r="R327" s="137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G696" activePane="bottomRight" state="frozen"/>
      <selection pane="topRight" activeCell="AU1" sqref="AU1"/>
      <selection pane="bottomLeft" activeCell="A419" sqref="A419"/>
      <selection pane="bottomRight" activeCell="BY724" sqref="BY72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1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28" t="s">
        <v>725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752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3"/>
      <c r="BE1" s="1543"/>
      <c r="BF1" s="1543"/>
      <c r="BG1" s="1543"/>
      <c r="BH1" s="1543"/>
      <c r="BI1" s="1543"/>
      <c r="BJ1" s="1543"/>
      <c r="BK1" s="1543"/>
      <c r="BL1" s="1543"/>
      <c r="BM1" s="1543"/>
      <c r="BN1" s="1543"/>
      <c r="BO1" s="1543"/>
      <c r="BP1" s="1543"/>
      <c r="BQ1" s="1543"/>
      <c r="BR1" s="1543"/>
      <c r="BS1" s="1543"/>
      <c r="BT1" s="1543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4" t="str">
        <f>WB!BS3</f>
        <v>B Off</v>
      </c>
      <c r="BE3" s="1544" t="str">
        <f>WB!BT3</f>
        <v>B Off</v>
      </c>
      <c r="BF3" s="1544" t="str">
        <f>WB!BU3</f>
        <v>B Off</v>
      </c>
      <c r="BG3" s="1544" t="str">
        <f>WB!BV3</f>
        <v>B Off</v>
      </c>
      <c r="BH3" s="1544" t="str">
        <f>WB!BW3</f>
        <v>B Off</v>
      </c>
      <c r="BI3" s="1544" t="str">
        <f>WB!BX3</f>
        <v>B Off</v>
      </c>
      <c r="BJ3" s="1544" t="str">
        <f>WB!BY3</f>
        <v>B Off</v>
      </c>
      <c r="BK3" s="1544" t="str">
        <f>WB!BZ3</f>
        <v>B Off</v>
      </c>
      <c r="BL3" s="1544" t="str">
        <f>WB!CA3</f>
        <v>B Off</v>
      </c>
      <c r="BM3" s="1544" t="str">
        <f>WB!CB3</f>
        <v>B Off</v>
      </c>
      <c r="BN3" s="1544"/>
      <c r="BO3" s="1544"/>
      <c r="BP3" s="1544"/>
      <c r="BQ3" s="1544"/>
      <c r="BR3" s="1544"/>
      <c r="BS3" s="1544"/>
      <c r="BT3" s="1544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45" t="str">
        <f>IF(WB!BS4="","",WB!BS4)</f>
        <v>KwaSani</v>
      </c>
      <c r="BE4" s="1545" t="str">
        <f>IF(WB!BT4="","",WB!BT4)</f>
        <v>Impendle</v>
      </c>
      <c r="BF4" s="1545" t="str">
        <f>IF(WB!BU4="","",WB!BU4)</f>
        <v>Impendle</v>
      </c>
      <c r="BG4" s="1545" t="str">
        <f>IF(WB!BV4="","",WB!BV4)</f>
        <v>Imbabaze</v>
      </c>
      <c r="BH4" s="1545" t="str">
        <f>IF(WB!BW4="","",WB!BW4)</f>
        <v>Imbabazane</v>
      </c>
      <c r="BI4" s="1545" t="str">
        <f>IF(WB!BX4="","",WB!BX4)</f>
        <v>Mbabazane</v>
      </c>
      <c r="BJ4" s="1545" t="str">
        <f>IF(WB!BY4="","",WB!BY4)</f>
        <v>Okhahlamba</v>
      </c>
      <c r="BK4" s="1545" t="str">
        <f>IF(WB!BZ4="","",WB!BZ4)</f>
        <v>Okhahlamba</v>
      </c>
      <c r="BL4" s="1545" t="str">
        <f>IF(WB!CA4="","",WB!CA4)</f>
        <v>Okhahlamba</v>
      </c>
      <c r="BM4" s="1545" t="str">
        <f>IF(WB!CB4="","",WB!CB4)</f>
        <v>Okhahlamba</v>
      </c>
      <c r="BN4" s="1545"/>
      <c r="BO4" s="1545"/>
      <c r="BP4" s="1545"/>
      <c r="BQ4" s="1545"/>
      <c r="BR4" s="1545"/>
      <c r="BS4" s="1545"/>
      <c r="BT4" s="1545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5" t="s">
        <v>1193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8"/>
      <c r="CH4" s="1318"/>
      <c r="CI4" s="1318"/>
      <c r="CJ4" s="1318"/>
      <c r="CK4" s="1318"/>
      <c r="CL4" s="1318"/>
      <c r="CM4" s="1318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6" t="s">
        <v>51</v>
      </c>
      <c r="DK4" s="1756"/>
      <c r="DL4" s="1756"/>
      <c r="DM4" s="1756"/>
      <c r="DN4" s="1756"/>
      <c r="DO4" s="1756"/>
      <c r="DP4" s="1756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45" t="str">
        <f>IF(WB!BS5="","",WB!BS5)</f>
        <v>Mqatsheni</v>
      </c>
      <c r="BE5" s="1545" t="str">
        <f>IF(WB!BT5="","",WB!BT5)</f>
        <v>Sithunjwana</v>
      </c>
      <c r="BF5" s="1545" t="str">
        <f>IF(WB!BU5="","",WB!BU5)</f>
        <v>Stoffentin(Moyeni)</v>
      </c>
      <c r="BG5" s="1545" t="str">
        <f>IF(WB!BV5="","",WB!BV5)</f>
        <v>Bhekuzulu</v>
      </c>
      <c r="BH5" s="1545" t="str">
        <f>IF(WB!BW5="","",WB!BW5)</f>
        <v>Ngodini</v>
      </c>
      <c r="BI5" s="1545" t="str">
        <f>IF(WB!BX5="","",WB!BX5)</f>
        <v>Emandabeni (Mbelekwane)</v>
      </c>
      <c r="BJ5" s="1545" t="str">
        <f>IF(WB!BY5="","",WB!BY5)</f>
        <v xml:space="preserve">Bhalekisi </v>
      </c>
      <c r="BK5" s="1545" t="str">
        <f>IF(WB!BZ5="","",WB!BZ5)</f>
        <v>Greenpoint(Gosheni)</v>
      </c>
      <c r="BL5" s="1545" t="str">
        <f>IF(WB!CA5="","",WB!CA5)</f>
        <v>Isadlwana</v>
      </c>
      <c r="BM5" s="1545" t="str">
        <f>IF(WB!CB5="","",WB!CB5)</f>
        <v>KwaNokopela</v>
      </c>
      <c r="BN5" s="1545"/>
      <c r="BO5" s="1545"/>
      <c r="BP5" s="1545"/>
      <c r="BQ5" s="1545"/>
      <c r="BR5" s="1545"/>
      <c r="BS5" s="1545"/>
      <c r="BT5" s="1545"/>
      <c r="BU5" s="494"/>
      <c r="BV5" s="76"/>
      <c r="BW5" s="76"/>
      <c r="BX5" s="76"/>
      <c r="BY5" s="76"/>
      <c r="BZ5" s="483"/>
      <c r="CA5" s="483"/>
      <c r="CB5" s="483"/>
      <c r="CC5" s="483"/>
      <c r="CD5" s="1319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28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28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46">
        <f>IF(WB!BS6="","",WB!BS6)</f>
        <v>52</v>
      </c>
      <c r="BE6" s="1546">
        <f>IF(WB!BT6="","",WB!BT6)</f>
        <v>53</v>
      </c>
      <c r="BF6" s="1546">
        <f>IF(WB!BU6="","",WB!BU6)</f>
        <v>54</v>
      </c>
      <c r="BG6" s="1546">
        <f>IF(WB!BV6="","",WB!BV6)</f>
        <v>55</v>
      </c>
      <c r="BH6" s="1546">
        <f>IF(WB!BW6="","",WB!BW6)</f>
        <v>56</v>
      </c>
      <c r="BI6" s="1546">
        <f>IF(WB!BX6="","",WB!BX6)</f>
        <v>57</v>
      </c>
      <c r="BJ6" s="1546">
        <f>IF(WB!BY6="","",WB!BY6)</f>
        <v>58</v>
      </c>
      <c r="BK6" s="1546">
        <f>IF(WB!BZ6="","",WB!BZ6)</f>
        <v>59</v>
      </c>
      <c r="BL6" s="1546">
        <f>IF(WB!CA6="","",WB!CA6)</f>
        <v>60</v>
      </c>
      <c r="BM6" s="1546">
        <f>IF(WB!CB6="","",WB!CB6)</f>
        <v>61</v>
      </c>
      <c r="BN6" s="1546"/>
      <c r="BO6" s="1546"/>
      <c r="BP6" s="1546"/>
      <c r="BQ6" s="1546"/>
      <c r="BR6" s="1546"/>
      <c r="BS6" s="1546"/>
      <c r="BT6" s="1546"/>
      <c r="BU6" s="500"/>
      <c r="BV6" s="89"/>
      <c r="BW6" s="89"/>
      <c r="BX6" s="89"/>
      <c r="BY6" s="89"/>
      <c r="BZ6" s="501"/>
      <c r="CA6" s="501"/>
      <c r="CB6" s="501"/>
      <c r="CC6" s="501"/>
      <c r="CD6" s="1757" t="s">
        <v>48</v>
      </c>
      <c r="CE6" s="1757"/>
      <c r="CF6" s="1314"/>
      <c r="CG6" s="1314"/>
      <c r="CH6" s="1314"/>
      <c r="CI6" s="1314"/>
      <c r="CJ6" s="1314"/>
      <c r="CK6" s="1314"/>
      <c r="CL6" s="1314"/>
      <c r="CM6" s="1314"/>
      <c r="CN6" s="1758" t="s">
        <v>48</v>
      </c>
      <c r="CO6" s="1758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9" t="s">
        <v>49</v>
      </c>
      <c r="DD6" s="1759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29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2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47" t="str">
        <f>IF(WB!BS7="","",WB!BS7)</f>
        <v>Bambelelani Mkiti</v>
      </c>
      <c r="BE7" s="1547" t="str">
        <f>IF(WB!BT7="","",WB!BT7)</f>
        <v/>
      </c>
      <c r="BF7" s="1547" t="str">
        <f>IF(WB!BU7="","",WB!BU7)</f>
        <v/>
      </c>
      <c r="BG7" s="1547" t="str">
        <f>IF(WB!BV7="","",WB!BV7)</f>
        <v/>
      </c>
      <c r="BH7" s="1547" t="str">
        <f>IF(WB!BW7="","",WB!BW7)</f>
        <v/>
      </c>
      <c r="BI7" s="1547" t="str">
        <f>IF(WB!BX7="","",WB!BX7)</f>
        <v/>
      </c>
      <c r="BJ7" s="1547" t="str">
        <f>IF(WB!BY7="","",WB!BY7)</f>
        <v/>
      </c>
      <c r="BK7" s="1547" t="str">
        <f>IF(WB!BZ7="","",WB!BZ7)</f>
        <v/>
      </c>
      <c r="BL7" s="1547" t="str">
        <f>IF(WB!CA7="","",WB!CA7)</f>
        <v/>
      </c>
      <c r="BM7" s="1547" t="str">
        <f>IF(WB!CB7="","",WB!CB7)</f>
        <v/>
      </c>
      <c r="BN7" s="1547"/>
      <c r="BO7" s="1547"/>
      <c r="BP7" s="1547"/>
      <c r="BQ7" s="1547"/>
      <c r="BR7" s="1547"/>
      <c r="BS7" s="1547"/>
      <c r="BT7" s="1547"/>
      <c r="BU7" s="510"/>
      <c r="BV7" s="511"/>
      <c r="BW7" s="511"/>
      <c r="BX7" s="511"/>
      <c r="BY7" s="511"/>
      <c r="BZ7" s="501"/>
      <c r="CA7" s="501"/>
      <c r="CB7" s="501"/>
      <c r="CC7" s="501"/>
      <c r="CD7" s="1320">
        <v>13</v>
      </c>
      <c r="CE7" s="1321">
        <v>12</v>
      </c>
      <c r="CF7" s="1321">
        <v>11</v>
      </c>
      <c r="CG7" s="1321">
        <v>10</v>
      </c>
      <c r="CH7" s="1322">
        <v>9</v>
      </c>
      <c r="CI7" s="1322">
        <v>8</v>
      </c>
      <c r="CJ7" s="1321">
        <v>7</v>
      </c>
      <c r="CK7" s="1321">
        <v>6</v>
      </c>
      <c r="CL7" s="1321">
        <v>5</v>
      </c>
      <c r="CM7" s="1320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0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0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3"/>
      <c r="CE8" s="1314"/>
      <c r="CF8" s="1314"/>
      <c r="CG8" s="1314"/>
      <c r="CH8" s="1314"/>
      <c r="CI8" s="1314"/>
      <c r="CJ8" s="1314"/>
      <c r="CK8" s="1314"/>
      <c r="CL8" s="1314"/>
      <c r="CM8" s="1313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1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48" t="str">
        <f t="shared" ref="BD9:BM9" si="3">IF($B$9="","",$B$9)</f>
        <v>ZAR</v>
      </c>
      <c r="BE9" s="1548" t="str">
        <f t="shared" si="3"/>
        <v>ZAR</v>
      </c>
      <c r="BF9" s="1548" t="str">
        <f t="shared" si="3"/>
        <v>ZAR</v>
      </c>
      <c r="BG9" s="1548" t="str">
        <f t="shared" si="3"/>
        <v>ZAR</v>
      </c>
      <c r="BH9" s="1548" t="str">
        <f t="shared" si="3"/>
        <v>ZAR</v>
      </c>
      <c r="BI9" s="1548" t="str">
        <f t="shared" si="3"/>
        <v>ZAR</v>
      </c>
      <c r="BJ9" s="1548" t="str">
        <f t="shared" si="3"/>
        <v>ZAR</v>
      </c>
      <c r="BK9" s="1548" t="str">
        <f t="shared" si="3"/>
        <v>ZAR</v>
      </c>
      <c r="BL9" s="1548" t="str">
        <f t="shared" si="3"/>
        <v>ZAR</v>
      </c>
      <c r="BM9" s="1548" t="str">
        <f t="shared" si="3"/>
        <v>ZAR</v>
      </c>
      <c r="BN9" s="1548"/>
      <c r="BO9" s="1548"/>
      <c r="BP9" s="1548"/>
      <c r="BQ9" s="1548"/>
      <c r="BR9" s="1548"/>
      <c r="BS9" s="1548"/>
      <c r="BT9" s="1548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3"/>
      <c r="CE9" s="1314"/>
      <c r="CF9" s="1314"/>
      <c r="CG9" s="1314"/>
      <c r="CH9" s="1314"/>
      <c r="CI9" s="1314"/>
      <c r="CJ9" s="1314"/>
      <c r="CK9" s="1314"/>
      <c r="CL9" s="1314"/>
      <c r="CM9" s="1313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1.05466657531578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2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2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49">
        <f t="shared" ref="BD10:BM10" si="7">SUM(BD11:BD19)</f>
        <v>1.7841063403486923</v>
      </c>
      <c r="BE10" s="1549">
        <f t="shared" si="7"/>
        <v>1.9147257183810709</v>
      </c>
      <c r="BF10" s="1549">
        <f t="shared" si="7"/>
        <v>1.7780449264123175</v>
      </c>
      <c r="BG10" s="1549">
        <f t="shared" si="7"/>
        <v>1.6008087199074896</v>
      </c>
      <c r="BH10" s="1549">
        <f t="shared" si="7"/>
        <v>1.7807249645080945</v>
      </c>
      <c r="BI10" s="1549">
        <f t="shared" si="7"/>
        <v>1.8817165622353675</v>
      </c>
      <c r="BJ10" s="1549">
        <f t="shared" si="7"/>
        <v>1.9080746226650063</v>
      </c>
      <c r="BK10" s="1549">
        <f t="shared" si="7"/>
        <v>1.8952357354296385</v>
      </c>
      <c r="BL10" s="1549">
        <f t="shared" si="7"/>
        <v>1.9729097337795765</v>
      </c>
      <c r="BM10" s="1549">
        <f t="shared" si="7"/>
        <v>1.6837625912671232</v>
      </c>
      <c r="BN10" s="1549"/>
      <c r="BO10" s="1549"/>
      <c r="BP10" s="1549"/>
      <c r="BQ10" s="1549"/>
      <c r="BR10" s="1549"/>
      <c r="BS10" s="1549"/>
      <c r="BT10" s="1549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37">
        <f>SUM(BY11:BY19)</f>
        <v>1.3444735505603984</v>
      </c>
      <c r="BZ10" s="524">
        <f t="shared" ref="BZ10:BZ27" si="8">IF(DE10&lt;3,"",(SUM(B10:R10)-MIN(B10:R10)-MAX(B10:R10))/(DE10-2))</f>
        <v>1.059520332284245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3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1.6008087199074896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1.6837625912671232</v>
      </c>
      <c r="CF10" s="1324">
        <f t="shared" si="12"/>
        <v>1.7780449264123175</v>
      </c>
      <c r="CG10" s="1324">
        <f t="shared" si="12"/>
        <v>1.7807249645080945</v>
      </c>
      <c r="CH10" s="1325">
        <f t="shared" si="12"/>
        <v>1.7841063403486923</v>
      </c>
      <c r="CI10" s="1325">
        <f t="shared" si="12"/>
        <v>1.8817165622353675</v>
      </c>
      <c r="CJ10" s="1324">
        <f t="shared" si="12"/>
        <v>1.8952357354296385</v>
      </c>
      <c r="CK10" s="1324">
        <f t="shared" si="12"/>
        <v>1.9080746226650063</v>
      </c>
      <c r="CL10" s="1324">
        <f t="shared" si="12"/>
        <v>1.9147257183810709</v>
      </c>
      <c r="CM10" s="1323">
        <f t="shared" si="12"/>
        <v>1.9729097337795765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704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3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3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0">
        <f>SUM(BD832:BD835,BD838:BD841,BD844)</f>
        <v>0.1708219613947696</v>
      </c>
      <c r="BE11" s="1550">
        <f t="shared" ref="BE11:BM11" si="38">SUM(BE832:BE835,BE838:BE841,BE844)</f>
        <v>0.61159606475716044</v>
      </c>
      <c r="BF11" s="1550">
        <f t="shared" si="38"/>
        <v>0.3560652281218159</v>
      </c>
      <c r="BG11" s="1550">
        <f t="shared" si="38"/>
        <v>0.50444943960149435</v>
      </c>
      <c r="BH11" s="1550">
        <f t="shared" si="38"/>
        <v>0.76582463760896635</v>
      </c>
      <c r="BI11" s="1550">
        <f t="shared" si="38"/>
        <v>0.44906753891656292</v>
      </c>
      <c r="BJ11" s="1550">
        <f t="shared" si="38"/>
        <v>0.59145719178082179</v>
      </c>
      <c r="BK11" s="1550">
        <f t="shared" si="38"/>
        <v>0.70974863013698619</v>
      </c>
      <c r="BL11" s="1550">
        <f t="shared" si="38"/>
        <v>0.59145719178082179</v>
      </c>
      <c r="BM11" s="1550">
        <f t="shared" si="38"/>
        <v>0.58790844863013692</v>
      </c>
      <c r="BN11" s="1550"/>
      <c r="BO11" s="1550"/>
      <c r="BP11" s="1550"/>
      <c r="BQ11" s="1550"/>
      <c r="BR11" s="1550"/>
      <c r="BS11" s="1550"/>
      <c r="BT11" s="1550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3">
        <f t="shared" si="12"/>
        <v>0.1708219613947696</v>
      </c>
      <c r="CE11" s="1324">
        <f t="shared" si="13"/>
        <v>0.3560652281218159</v>
      </c>
      <c r="CF11" s="1324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1324">
        <f t="shared" si="39"/>
        <v>0.50444943960149435</v>
      </c>
      <c r="CH11" s="1325">
        <f t="shared" si="39"/>
        <v>0.58790844863013692</v>
      </c>
      <c r="CI11" s="1325">
        <f t="shared" si="39"/>
        <v>0.59145719178082179</v>
      </c>
      <c r="CJ11" s="1324">
        <f t="shared" si="39"/>
        <v>0.59145719178082179</v>
      </c>
      <c r="CK11" s="1324">
        <f t="shared" si="39"/>
        <v>0.61159606475716044</v>
      </c>
      <c r="CL11" s="1324">
        <f t="shared" si="39"/>
        <v>0.70974863013698619</v>
      </c>
      <c r="CM11" s="1323">
        <f t="shared" si="39"/>
        <v>0.76582463760896635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705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3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3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0">
        <f>SUM(BD830:BD831,BD836:BD837,BD842:BD843,BD845:BD849)</f>
        <v>3.6823505603985056E-2</v>
      </c>
      <c r="BE12" s="1550">
        <f t="shared" ref="BE12:BM12" si="43">SUM(BE830:BE831,BE836:BE837,BE842:BE843,BE845:BE849)</f>
        <v>0.19884693026151931</v>
      </c>
      <c r="BF12" s="1550">
        <f t="shared" si="43"/>
        <v>0.12051329106758749</v>
      </c>
      <c r="BG12" s="1550">
        <f t="shared" si="43"/>
        <v>0.18937802882049462</v>
      </c>
      <c r="BH12" s="1550">
        <f t="shared" si="43"/>
        <v>3.5350565379825657E-2</v>
      </c>
      <c r="BI12" s="1550">
        <f t="shared" si="43"/>
        <v>2.761762920298879E-2</v>
      </c>
      <c r="BJ12" s="1550">
        <f t="shared" si="43"/>
        <v>0.1049469909713574</v>
      </c>
      <c r="BK12" s="1550">
        <f t="shared" si="43"/>
        <v>0.11047051681195516</v>
      </c>
      <c r="BL12" s="1550">
        <f t="shared" si="43"/>
        <v>0.1049469909713574</v>
      </c>
      <c r="BM12" s="1550">
        <f t="shared" si="43"/>
        <v>0.21817927070361146</v>
      </c>
      <c r="BN12" s="1550"/>
      <c r="BO12" s="1550"/>
      <c r="BP12" s="1550"/>
      <c r="BQ12" s="1550"/>
      <c r="BR12" s="1550"/>
      <c r="BS12" s="1550"/>
      <c r="BT12" s="1550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3">
        <f t="shared" si="12"/>
        <v>2.761762920298879E-2</v>
      </c>
      <c r="CE12" s="1324">
        <f t="shared" si="13"/>
        <v>3.5350565379825657E-2</v>
      </c>
      <c r="CF12" s="1324">
        <f t="shared" si="39"/>
        <v>3.6823505603985056E-2</v>
      </c>
      <c r="CG12" s="1324">
        <f t="shared" si="39"/>
        <v>0.1049469909713574</v>
      </c>
      <c r="CH12" s="1325">
        <f t="shared" si="39"/>
        <v>0.1049469909713574</v>
      </c>
      <c r="CI12" s="1325">
        <f t="shared" si="39"/>
        <v>0.11047051681195516</v>
      </c>
      <c r="CJ12" s="1324">
        <f t="shared" si="39"/>
        <v>0.12051329106758749</v>
      </c>
      <c r="CK12" s="1324">
        <f t="shared" si="39"/>
        <v>0.18937802882049462</v>
      </c>
      <c r="CL12" s="1324">
        <f t="shared" si="39"/>
        <v>0.19884693026151931</v>
      </c>
      <c r="CM12" s="1323">
        <f t="shared" si="39"/>
        <v>0.21817927070361146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3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3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0">
        <f t="shared" ref="BD13:BM13" si="47">SUM(BD820:BD829)</f>
        <v>0.44660188356164382</v>
      </c>
      <c r="BE13" s="1550">
        <f t="shared" si="47"/>
        <v>0.18491931818181817</v>
      </c>
      <c r="BF13" s="1550">
        <f t="shared" si="47"/>
        <v>0.29318801652892562</v>
      </c>
      <c r="BG13" s="1550">
        <f t="shared" si="47"/>
        <v>0.1646476827966554</v>
      </c>
      <c r="BH13" s="1550">
        <f t="shared" si="47"/>
        <v>0.14091234433374844</v>
      </c>
      <c r="BI13" s="1550">
        <f t="shared" si="47"/>
        <v>0.47704255526151929</v>
      </c>
      <c r="BJ13" s="1550">
        <f t="shared" si="47"/>
        <v>0.11915613325031132</v>
      </c>
      <c r="BK13" s="1550">
        <f t="shared" si="47"/>
        <v>0.12556779265255291</v>
      </c>
      <c r="BL13" s="1550">
        <f t="shared" si="47"/>
        <v>0.39470577132627649</v>
      </c>
      <c r="BM13" s="1550">
        <f t="shared" si="47"/>
        <v>0.17770744473848071</v>
      </c>
      <c r="BN13" s="1550"/>
      <c r="BO13" s="1550"/>
      <c r="BP13" s="1550"/>
      <c r="BQ13" s="1550"/>
      <c r="BR13" s="1550"/>
      <c r="BS13" s="1550"/>
      <c r="BT13" s="1550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36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3">
        <f t="shared" si="12"/>
        <v>0.11915613325031132</v>
      </c>
      <c r="CE13" s="1324">
        <f t="shared" si="13"/>
        <v>0.12556779265255291</v>
      </c>
      <c r="CF13" s="1324">
        <f t="shared" si="39"/>
        <v>0.14091234433374844</v>
      </c>
      <c r="CG13" s="1324">
        <f t="shared" si="39"/>
        <v>0.1646476827966554</v>
      </c>
      <c r="CH13" s="1325">
        <f t="shared" si="39"/>
        <v>0.17770744473848071</v>
      </c>
      <c r="CI13" s="1325">
        <f t="shared" si="39"/>
        <v>0.18491931818181817</v>
      </c>
      <c r="CJ13" s="1324">
        <f t="shared" si="39"/>
        <v>0.29318801652892562</v>
      </c>
      <c r="CK13" s="1324">
        <f t="shared" si="39"/>
        <v>0.39470577132627649</v>
      </c>
      <c r="CL13" s="1324">
        <f t="shared" si="39"/>
        <v>0.44660188356164382</v>
      </c>
      <c r="CM13" s="1323">
        <f t="shared" si="39"/>
        <v>0.47704255526151929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3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3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0">
        <f t="shared" ref="BD14:BM14" si="51">+SUM(BD851:BD852)</f>
        <v>0</v>
      </c>
      <c r="BE14" s="1550">
        <f t="shared" si="51"/>
        <v>0</v>
      </c>
      <c r="BF14" s="1550">
        <f t="shared" si="51"/>
        <v>0</v>
      </c>
      <c r="BG14" s="1550">
        <f t="shared" si="51"/>
        <v>0</v>
      </c>
      <c r="BH14" s="1550">
        <f t="shared" si="51"/>
        <v>0</v>
      </c>
      <c r="BI14" s="1550">
        <f t="shared" si="51"/>
        <v>0</v>
      </c>
      <c r="BJ14" s="1550">
        <f t="shared" si="51"/>
        <v>0</v>
      </c>
      <c r="BK14" s="1550">
        <f t="shared" si="51"/>
        <v>0</v>
      </c>
      <c r="BL14" s="1550">
        <f t="shared" si="51"/>
        <v>0</v>
      </c>
      <c r="BM14" s="1550">
        <f t="shared" si="51"/>
        <v>0</v>
      </c>
      <c r="BN14" s="1550"/>
      <c r="BO14" s="1550"/>
      <c r="BP14" s="1550"/>
      <c r="BQ14" s="1550"/>
      <c r="BR14" s="1550"/>
      <c r="BS14" s="1550"/>
      <c r="BT14" s="1550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3">
        <f t="shared" si="12"/>
        <v>0</v>
      </c>
      <c r="CE14" s="1324">
        <f t="shared" si="13"/>
        <v>0</v>
      </c>
      <c r="CF14" s="1324">
        <f t="shared" si="39"/>
        <v>0</v>
      </c>
      <c r="CG14" s="1324">
        <f t="shared" si="39"/>
        <v>0</v>
      </c>
      <c r="CH14" s="1325">
        <f t="shared" si="39"/>
        <v>0</v>
      </c>
      <c r="CI14" s="1325">
        <f t="shared" si="39"/>
        <v>0</v>
      </c>
      <c r="CJ14" s="1324">
        <f t="shared" si="39"/>
        <v>0</v>
      </c>
      <c r="CK14" s="1324">
        <f t="shared" si="39"/>
        <v>0</v>
      </c>
      <c r="CL14" s="1324">
        <f t="shared" si="39"/>
        <v>0</v>
      </c>
      <c r="CM14" s="1323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3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3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0">
        <f t="shared" ref="BD15:BM15" si="55">SUM(BD854:BD858)</f>
        <v>0</v>
      </c>
      <c r="BE15" s="1550">
        <f t="shared" si="55"/>
        <v>0</v>
      </c>
      <c r="BF15" s="1550">
        <f t="shared" si="55"/>
        <v>0</v>
      </c>
      <c r="BG15" s="1550">
        <f t="shared" si="55"/>
        <v>0</v>
      </c>
      <c r="BH15" s="1550">
        <f t="shared" si="55"/>
        <v>0</v>
      </c>
      <c r="BI15" s="1550">
        <f t="shared" si="55"/>
        <v>0</v>
      </c>
      <c r="BJ15" s="1550">
        <f t="shared" si="55"/>
        <v>0</v>
      </c>
      <c r="BK15" s="1550">
        <f t="shared" si="55"/>
        <v>0</v>
      </c>
      <c r="BL15" s="1550">
        <f t="shared" si="55"/>
        <v>0</v>
      </c>
      <c r="BM15" s="1550">
        <f t="shared" si="55"/>
        <v>0</v>
      </c>
      <c r="BN15" s="1550"/>
      <c r="BO15" s="1550"/>
      <c r="BP15" s="1550"/>
      <c r="BQ15" s="1550"/>
      <c r="BR15" s="1550"/>
      <c r="BS15" s="1550"/>
      <c r="BT15" s="1550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3">
        <f t="shared" si="12"/>
        <v>0</v>
      </c>
      <c r="CE15" s="1324">
        <f t="shared" si="13"/>
        <v>0</v>
      </c>
      <c r="CF15" s="1324">
        <f t="shared" si="39"/>
        <v>0</v>
      </c>
      <c r="CG15" s="1324">
        <f t="shared" si="39"/>
        <v>0</v>
      </c>
      <c r="CH15" s="1325">
        <f t="shared" si="39"/>
        <v>0</v>
      </c>
      <c r="CI15" s="1325">
        <f t="shared" si="39"/>
        <v>0</v>
      </c>
      <c r="CJ15" s="1324">
        <f t="shared" si="39"/>
        <v>0</v>
      </c>
      <c r="CK15" s="1324">
        <f t="shared" si="39"/>
        <v>0</v>
      </c>
      <c r="CL15" s="1324">
        <f t="shared" si="39"/>
        <v>0</v>
      </c>
      <c r="CM15" s="1323">
        <f t="shared" si="39"/>
        <v>0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706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0"/>
      <c r="BO16" s="1550"/>
      <c r="BP16" s="1550"/>
      <c r="BQ16" s="1550"/>
      <c r="BR16" s="1550"/>
      <c r="BS16" s="1550"/>
      <c r="BT16" s="1550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36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3">
        <f t="shared" si="12"/>
        <v>0.3537678408824052</v>
      </c>
      <c r="CE16" s="1324">
        <f t="shared" si="13"/>
        <v>0.40987233885429636</v>
      </c>
      <c r="CF16" s="1324">
        <f t="shared" si="39"/>
        <v>0.45026765932752177</v>
      </c>
      <c r="CG16" s="1324">
        <f t="shared" si="39"/>
        <v>0.45933836413449564</v>
      </c>
      <c r="CH16" s="1325">
        <f t="shared" si="39"/>
        <v>0.46510759726027395</v>
      </c>
      <c r="CI16" s="1325">
        <f t="shared" si="39"/>
        <v>0.46885512216687425</v>
      </c>
      <c r="CJ16" s="1324">
        <f t="shared" si="39"/>
        <v>0.48244201811955167</v>
      </c>
      <c r="CK16" s="1324">
        <f t="shared" si="39"/>
        <v>0.55082039442997854</v>
      </c>
      <c r="CL16" s="1324">
        <f t="shared" si="39"/>
        <v>0.59080218960149444</v>
      </c>
      <c r="CM16" s="1323">
        <f t="shared" si="39"/>
        <v>0.59094014196762146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685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0.23415350295765872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0"/>
      <c r="BO17" s="1550"/>
      <c r="BP17" s="1550"/>
      <c r="BQ17" s="1550"/>
      <c r="BR17" s="1550"/>
      <c r="BS17" s="1550"/>
      <c r="BT17" s="1550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36">
        <f t="shared" si="67"/>
        <v>0.51695965535491906</v>
      </c>
      <c r="BZ17" s="524">
        <f t="shared" si="8"/>
        <v>0.2291297914822763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3">
        <f t="shared" si="12"/>
        <v>0.29009508834059777</v>
      </c>
      <c r="CE17" s="1324">
        <f t="shared" si="13"/>
        <v>0.37929905305105843</v>
      </c>
      <c r="CF17" s="1324">
        <f t="shared" si="39"/>
        <v>0.38856572780644005</v>
      </c>
      <c r="CG17" s="1324">
        <f t="shared" si="39"/>
        <v>0.41294465753424653</v>
      </c>
      <c r="CH17" s="1325">
        <f t="shared" si="39"/>
        <v>0.45745799626400996</v>
      </c>
      <c r="CI17" s="1325">
        <f t="shared" si="39"/>
        <v>0.46288124159402239</v>
      </c>
      <c r="CJ17" s="1324">
        <f t="shared" si="39"/>
        <v>0.46700677770859278</v>
      </c>
      <c r="CK17" s="1324">
        <f t="shared" si="39"/>
        <v>0.46909574585305103</v>
      </c>
      <c r="CL17" s="1324">
        <f t="shared" si="39"/>
        <v>0.50171211706102115</v>
      </c>
      <c r="CM17" s="1323">
        <f t="shared" si="39"/>
        <v>0.53891884782067245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3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3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0">
        <f t="shared" ref="BD18:BM18" si="71">SUM(BD889:BD895)</f>
        <v>0</v>
      </c>
      <c r="BE18" s="1550">
        <f t="shared" si="71"/>
        <v>0</v>
      </c>
      <c r="BF18" s="1550">
        <f t="shared" si="71"/>
        <v>0</v>
      </c>
      <c r="BG18" s="1550">
        <f t="shared" si="71"/>
        <v>0</v>
      </c>
      <c r="BH18" s="1550">
        <f t="shared" si="71"/>
        <v>0</v>
      </c>
      <c r="BI18" s="1550">
        <f t="shared" si="71"/>
        <v>0</v>
      </c>
      <c r="BJ18" s="1550">
        <f t="shared" si="71"/>
        <v>0</v>
      </c>
      <c r="BK18" s="1550">
        <f t="shared" si="71"/>
        <v>0</v>
      </c>
      <c r="BL18" s="1550">
        <f t="shared" si="71"/>
        <v>0</v>
      </c>
      <c r="BM18" s="1550">
        <f t="shared" si="71"/>
        <v>0</v>
      </c>
      <c r="BN18" s="1550"/>
      <c r="BO18" s="1550"/>
      <c r="BP18" s="1550"/>
      <c r="BQ18" s="1550"/>
      <c r="BR18" s="1550"/>
      <c r="BS18" s="1550"/>
      <c r="BT18" s="1550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3">
        <f t="shared" si="12"/>
        <v>0</v>
      </c>
      <c r="CE18" s="1324">
        <f t="shared" si="13"/>
        <v>0</v>
      </c>
      <c r="CF18" s="1324">
        <f t="shared" si="39"/>
        <v>0</v>
      </c>
      <c r="CG18" s="1324">
        <f t="shared" si="39"/>
        <v>0</v>
      </c>
      <c r="CH18" s="1325">
        <f t="shared" si="39"/>
        <v>0</v>
      </c>
      <c r="CI18" s="1325">
        <f t="shared" si="39"/>
        <v>0</v>
      </c>
      <c r="CJ18" s="1324">
        <f t="shared" si="39"/>
        <v>0</v>
      </c>
      <c r="CK18" s="1324">
        <f t="shared" si="39"/>
        <v>0</v>
      </c>
      <c r="CL18" s="1324">
        <f t="shared" si="39"/>
        <v>0</v>
      </c>
      <c r="CM18" s="1323">
        <f t="shared" si="39"/>
        <v>0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3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3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0">
        <f t="shared" ref="BD19:BM19" si="75">SUM(BD896:BD899)+SUM(BD851:BD852)</f>
        <v>0</v>
      </c>
      <c r="BE19" s="1550">
        <f t="shared" si="75"/>
        <v>0</v>
      </c>
      <c r="BF19" s="1550">
        <f t="shared" si="75"/>
        <v>0</v>
      </c>
      <c r="BG19" s="1550">
        <f t="shared" si="75"/>
        <v>0</v>
      </c>
      <c r="BH19" s="1550">
        <f t="shared" si="75"/>
        <v>0</v>
      </c>
      <c r="BI19" s="1550">
        <f t="shared" si="75"/>
        <v>0</v>
      </c>
      <c r="BJ19" s="1550">
        <f t="shared" si="75"/>
        <v>0</v>
      </c>
      <c r="BK19" s="1550">
        <f t="shared" si="75"/>
        <v>0</v>
      </c>
      <c r="BL19" s="1550">
        <f t="shared" si="75"/>
        <v>0</v>
      </c>
      <c r="BM19" s="1550">
        <f t="shared" si="75"/>
        <v>0</v>
      </c>
      <c r="BN19" s="1550"/>
      <c r="BO19" s="1550"/>
      <c r="BP19" s="1550"/>
      <c r="BQ19" s="1550"/>
      <c r="BR19" s="1550"/>
      <c r="BS19" s="1550"/>
      <c r="BT19" s="1550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3">
        <f t="shared" si="12"/>
        <v>0</v>
      </c>
      <c r="CE19" s="1324">
        <f t="shared" si="13"/>
        <v>0</v>
      </c>
      <c r="CF19" s="1324">
        <f t="shared" si="39"/>
        <v>0</v>
      </c>
      <c r="CG19" s="1324">
        <f t="shared" si="39"/>
        <v>0</v>
      </c>
      <c r="CH19" s="1325">
        <f t="shared" si="39"/>
        <v>0</v>
      </c>
      <c r="CI19" s="1325">
        <f t="shared" si="39"/>
        <v>0</v>
      </c>
      <c r="CJ19" s="1324">
        <f t="shared" si="39"/>
        <v>0</v>
      </c>
      <c r="CK19" s="1324">
        <f t="shared" si="39"/>
        <v>0</v>
      </c>
      <c r="CL19" s="1324">
        <f t="shared" si="39"/>
        <v>0</v>
      </c>
      <c r="CM19" s="1323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4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4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1">
        <f t="shared" ref="BD20:BM20" si="79">SUM(BD21:BD30)</f>
        <v>560890</v>
      </c>
      <c r="BE20" s="1551">
        <f t="shared" si="79"/>
        <v>214665</v>
      </c>
      <c r="BF20" s="1551">
        <f t="shared" si="79"/>
        <v>247950.04</v>
      </c>
      <c r="BG20" s="1551">
        <f t="shared" si="79"/>
        <v>373872</v>
      </c>
      <c r="BH20" s="1551">
        <f t="shared" si="79"/>
        <v>152280</v>
      </c>
      <c r="BI20" s="1551">
        <f t="shared" si="79"/>
        <v>120691</v>
      </c>
      <c r="BJ20" s="1551">
        <f t="shared" si="79"/>
        <v>468140</v>
      </c>
      <c r="BK20" s="1551">
        <f t="shared" si="79"/>
        <v>412434</v>
      </c>
      <c r="BL20" s="1551">
        <f t="shared" si="79"/>
        <v>491140</v>
      </c>
      <c r="BM20" s="1551">
        <f t="shared" si="79"/>
        <v>179669</v>
      </c>
      <c r="BN20" s="1551"/>
      <c r="BO20" s="1551"/>
      <c r="BP20" s="1551"/>
      <c r="BQ20" s="1551"/>
      <c r="BR20" s="1551"/>
      <c r="BS20" s="1551"/>
      <c r="BT20" s="1551"/>
      <c r="BU20" s="539"/>
      <c r="BV20" s="538">
        <f>SUM(BV21:BV30)</f>
        <v>27845</v>
      </c>
      <c r="BW20" s="538">
        <f>SUM(BW21:BW30)</f>
        <v>53306</v>
      </c>
      <c r="BX20" s="538">
        <f>SUM(BX21:BX30)</f>
        <v>85870</v>
      </c>
      <c r="BY20" s="538">
        <f>SUM(BY21:BY30)</f>
        <v>214742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353">
        <f t="shared" si="12"/>
        <v>152280</v>
      </c>
      <c r="CF20" s="1353">
        <f t="shared" si="12"/>
        <v>179669</v>
      </c>
      <c r="CG20" s="1353">
        <f t="shared" si="12"/>
        <v>214665</v>
      </c>
      <c r="CH20" s="1354">
        <f t="shared" si="12"/>
        <v>247950.04</v>
      </c>
      <c r="CI20" s="1354">
        <f t="shared" si="12"/>
        <v>373872</v>
      </c>
      <c r="CJ20" s="1353">
        <f t="shared" si="12"/>
        <v>412434</v>
      </c>
      <c r="CK20" s="1353">
        <f t="shared" si="12"/>
        <v>468140</v>
      </c>
      <c r="CL20" s="1353">
        <f t="shared" si="12"/>
        <v>491140</v>
      </c>
      <c r="CM20" s="1352">
        <f t="shared" si="12"/>
        <v>560890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35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35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2">
        <f t="shared" ref="BD21:BM21" si="83">SUM(BD931:BD961)</f>
        <v>7350</v>
      </c>
      <c r="BE21" s="1552">
        <f t="shared" si="83"/>
        <v>17065</v>
      </c>
      <c r="BF21" s="1552">
        <f t="shared" si="83"/>
        <v>2210</v>
      </c>
      <c r="BG21" s="1552">
        <f t="shared" si="83"/>
        <v>20232</v>
      </c>
      <c r="BH21" s="1552">
        <f t="shared" si="83"/>
        <v>14180</v>
      </c>
      <c r="BI21" s="1552">
        <f t="shared" si="83"/>
        <v>4971</v>
      </c>
      <c r="BJ21" s="1552">
        <f t="shared" si="83"/>
        <v>5900</v>
      </c>
      <c r="BK21" s="1552">
        <f t="shared" si="83"/>
        <v>13410</v>
      </c>
      <c r="BL21" s="1552">
        <f t="shared" si="83"/>
        <v>5900</v>
      </c>
      <c r="BM21" s="1552">
        <f t="shared" si="83"/>
        <v>21889</v>
      </c>
      <c r="BN21" s="1552"/>
      <c r="BO21" s="1552"/>
      <c r="BP21" s="1552"/>
      <c r="BQ21" s="1552"/>
      <c r="BR21" s="1552"/>
      <c r="BS21" s="1552"/>
      <c r="BT21" s="1552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2">
        <f t="shared" si="12"/>
        <v>2210</v>
      </c>
      <c r="CE21" s="1353">
        <f t="shared" si="12"/>
        <v>4971</v>
      </c>
      <c r="CF21" s="1353">
        <f t="shared" si="12"/>
        <v>5900</v>
      </c>
      <c r="CG21" s="1353">
        <f t="shared" si="12"/>
        <v>5900</v>
      </c>
      <c r="CH21" s="1354">
        <f t="shared" si="12"/>
        <v>7350</v>
      </c>
      <c r="CI21" s="1354">
        <f t="shared" si="12"/>
        <v>13410</v>
      </c>
      <c r="CJ21" s="1353">
        <f t="shared" si="12"/>
        <v>14180</v>
      </c>
      <c r="CK21" s="1353">
        <f t="shared" si="12"/>
        <v>17065</v>
      </c>
      <c r="CL21" s="1353">
        <f t="shared" si="12"/>
        <v>20232</v>
      </c>
      <c r="CM21" s="1352">
        <f t="shared" si="12"/>
        <v>21889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35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35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2">
        <f t="shared" ref="BD22:BM22" si="87">SUM(BD904:BD919)</f>
        <v>0</v>
      </c>
      <c r="BE22" s="1552">
        <f t="shared" si="87"/>
        <v>0</v>
      </c>
      <c r="BF22" s="1552">
        <f t="shared" si="87"/>
        <v>0</v>
      </c>
      <c r="BG22" s="1552">
        <f t="shared" si="87"/>
        <v>0</v>
      </c>
      <c r="BH22" s="1552">
        <f t="shared" si="87"/>
        <v>0</v>
      </c>
      <c r="BI22" s="1552">
        <f t="shared" si="87"/>
        <v>0</v>
      </c>
      <c r="BJ22" s="1552">
        <f t="shared" si="87"/>
        <v>0</v>
      </c>
      <c r="BK22" s="1552">
        <f t="shared" si="87"/>
        <v>0</v>
      </c>
      <c r="BL22" s="1552">
        <f t="shared" si="87"/>
        <v>0</v>
      </c>
      <c r="BM22" s="1552">
        <f t="shared" si="87"/>
        <v>0</v>
      </c>
      <c r="BN22" s="1552"/>
      <c r="BO22" s="1552"/>
      <c r="BP22" s="1552"/>
      <c r="BQ22" s="1552"/>
      <c r="BR22" s="1552"/>
      <c r="BS22" s="1552"/>
      <c r="BT22" s="1552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2">
        <f t="shared" si="12"/>
        <v>0</v>
      </c>
      <c r="CE22" s="1353">
        <f t="shared" si="12"/>
        <v>0</v>
      </c>
      <c r="CF22" s="1353">
        <f t="shared" si="12"/>
        <v>0</v>
      </c>
      <c r="CG22" s="1353">
        <f t="shared" si="12"/>
        <v>0</v>
      </c>
      <c r="CH22" s="1354">
        <f t="shared" si="12"/>
        <v>0</v>
      </c>
      <c r="CI22" s="1354">
        <f t="shared" si="12"/>
        <v>0</v>
      </c>
      <c r="CJ22" s="1353">
        <f t="shared" si="12"/>
        <v>0</v>
      </c>
      <c r="CK22" s="1353">
        <f t="shared" si="12"/>
        <v>0</v>
      </c>
      <c r="CL22" s="1353">
        <f t="shared" si="12"/>
        <v>0</v>
      </c>
      <c r="CM22" s="1352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35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35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2">
        <f t="shared" ref="BD23:BM23" si="91">SUM(BD920:BD930)</f>
        <v>36100</v>
      </c>
      <c r="BE23" s="1552">
        <f t="shared" si="91"/>
        <v>19100</v>
      </c>
      <c r="BF23" s="1552">
        <f t="shared" si="91"/>
        <v>45200</v>
      </c>
      <c r="BG23" s="1552">
        <f t="shared" si="91"/>
        <v>8700</v>
      </c>
      <c r="BH23" s="1552">
        <f t="shared" si="91"/>
        <v>9700</v>
      </c>
      <c r="BI23" s="1552">
        <f t="shared" si="91"/>
        <v>38800</v>
      </c>
      <c r="BJ23" s="1552">
        <f t="shared" si="91"/>
        <v>11400</v>
      </c>
      <c r="BK23" s="1552">
        <f t="shared" si="91"/>
        <v>9900</v>
      </c>
      <c r="BL23" s="1552">
        <f t="shared" si="91"/>
        <v>34400</v>
      </c>
      <c r="BM23" s="1552">
        <f t="shared" si="91"/>
        <v>23200</v>
      </c>
      <c r="BN23" s="1552"/>
      <c r="BO23" s="1552"/>
      <c r="BP23" s="1552"/>
      <c r="BQ23" s="1552"/>
      <c r="BR23" s="1552"/>
      <c r="BS23" s="1552"/>
      <c r="BT23" s="1552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2">
        <f t="shared" si="12"/>
        <v>8700</v>
      </c>
      <c r="CE23" s="1353">
        <f t="shared" si="12"/>
        <v>9700</v>
      </c>
      <c r="CF23" s="1353">
        <f t="shared" si="12"/>
        <v>9900</v>
      </c>
      <c r="CG23" s="1353">
        <f t="shared" si="12"/>
        <v>11400</v>
      </c>
      <c r="CH23" s="1354">
        <f t="shared" si="12"/>
        <v>19100</v>
      </c>
      <c r="CI23" s="1354">
        <f t="shared" si="12"/>
        <v>23200</v>
      </c>
      <c r="CJ23" s="1353">
        <f t="shared" si="12"/>
        <v>34400</v>
      </c>
      <c r="CK23" s="1353">
        <f t="shared" si="12"/>
        <v>36100</v>
      </c>
      <c r="CL23" s="1353">
        <f t="shared" si="12"/>
        <v>38800</v>
      </c>
      <c r="CM23" s="1352">
        <f t="shared" si="12"/>
        <v>45200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677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35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35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2">
        <f>SUM(BD965:BD968)</f>
        <v>0</v>
      </c>
      <c r="BE24" s="1552">
        <f t="shared" ref="BE24:BM24" si="95">SUM(BE965:BE968)</f>
        <v>0</v>
      </c>
      <c r="BF24" s="1552">
        <f t="shared" si="95"/>
        <v>0</v>
      </c>
      <c r="BG24" s="1552">
        <f t="shared" si="95"/>
        <v>0</v>
      </c>
      <c r="BH24" s="1552">
        <f t="shared" si="95"/>
        <v>0</v>
      </c>
      <c r="BI24" s="1552">
        <f t="shared" si="95"/>
        <v>0</v>
      </c>
      <c r="BJ24" s="1552">
        <f t="shared" si="95"/>
        <v>0</v>
      </c>
      <c r="BK24" s="1552">
        <f t="shared" si="95"/>
        <v>0</v>
      </c>
      <c r="BL24" s="1552">
        <f t="shared" si="95"/>
        <v>0</v>
      </c>
      <c r="BM24" s="1552">
        <f t="shared" si="95"/>
        <v>0</v>
      </c>
      <c r="BN24" s="1552"/>
      <c r="BO24" s="1552"/>
      <c r="BP24" s="1552"/>
      <c r="BQ24" s="1552"/>
      <c r="BR24" s="1552"/>
      <c r="BS24" s="1552"/>
      <c r="BT24" s="1552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2">
        <f t="shared" si="12"/>
        <v>0</v>
      </c>
      <c r="CE24" s="1353">
        <f t="shared" si="12"/>
        <v>0</v>
      </c>
      <c r="CF24" s="1353">
        <f t="shared" si="12"/>
        <v>0</v>
      </c>
      <c r="CG24" s="1353">
        <f t="shared" si="12"/>
        <v>0</v>
      </c>
      <c r="CH24" s="1354">
        <f t="shared" si="12"/>
        <v>0</v>
      </c>
      <c r="CI24" s="1354">
        <f t="shared" si="12"/>
        <v>0</v>
      </c>
      <c r="CJ24" s="1353">
        <f t="shared" si="12"/>
        <v>0</v>
      </c>
      <c r="CK24" s="1353">
        <f t="shared" si="12"/>
        <v>0</v>
      </c>
      <c r="CL24" s="1353">
        <f t="shared" si="12"/>
        <v>0</v>
      </c>
      <c r="CM24" s="1352">
        <f t="shared" si="12"/>
        <v>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678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35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35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2">
        <f>SUM(BD969:BD971)</f>
        <v>248400</v>
      </c>
      <c r="BE25" s="1552">
        <f t="shared" ref="BE25:BM25" si="99">SUM(BE969:BE971)</f>
        <v>75600</v>
      </c>
      <c r="BF25" s="1552">
        <f t="shared" si="99"/>
        <v>34800</v>
      </c>
      <c r="BG25" s="1552">
        <f t="shared" si="99"/>
        <v>261600</v>
      </c>
      <c r="BH25" s="1552">
        <f t="shared" si="99"/>
        <v>63120</v>
      </c>
      <c r="BI25" s="1552">
        <f t="shared" si="99"/>
        <v>50880</v>
      </c>
      <c r="BJ25" s="1552">
        <f t="shared" si="99"/>
        <v>324000</v>
      </c>
      <c r="BK25" s="1552">
        <f t="shared" si="99"/>
        <v>324000</v>
      </c>
      <c r="BL25" s="1552">
        <f t="shared" si="99"/>
        <v>324000</v>
      </c>
      <c r="BM25" s="1552">
        <f t="shared" si="99"/>
        <v>20400</v>
      </c>
      <c r="BN25" s="1552"/>
      <c r="BO25" s="1552"/>
      <c r="BP25" s="1552"/>
      <c r="BQ25" s="1552"/>
      <c r="BR25" s="1552"/>
      <c r="BS25" s="1552"/>
      <c r="BT25" s="1552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75600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2">
        <f t="shared" si="12"/>
        <v>20400</v>
      </c>
      <c r="CE25" s="1353">
        <f t="shared" si="12"/>
        <v>34800</v>
      </c>
      <c r="CF25" s="1353">
        <f t="shared" si="12"/>
        <v>50880</v>
      </c>
      <c r="CG25" s="1353">
        <f t="shared" si="12"/>
        <v>63120</v>
      </c>
      <c r="CH25" s="1354">
        <f t="shared" si="12"/>
        <v>75600</v>
      </c>
      <c r="CI25" s="1354">
        <f t="shared" si="12"/>
        <v>248400</v>
      </c>
      <c r="CJ25" s="1353">
        <f t="shared" si="12"/>
        <v>261600</v>
      </c>
      <c r="CK25" s="1353">
        <f t="shared" si="12"/>
        <v>324000</v>
      </c>
      <c r="CL25" s="1353">
        <f t="shared" si="12"/>
        <v>324000</v>
      </c>
      <c r="CM25" s="1352">
        <f t="shared" si="12"/>
        <v>324000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35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35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2">
        <f t="shared" ref="BD26:BM26" si="103">SUM(BD972:BD974)</f>
        <v>0</v>
      </c>
      <c r="BE26" s="1552">
        <f t="shared" si="103"/>
        <v>0</v>
      </c>
      <c r="BF26" s="1552">
        <f t="shared" si="103"/>
        <v>0</v>
      </c>
      <c r="BG26" s="1552">
        <f t="shared" si="103"/>
        <v>0</v>
      </c>
      <c r="BH26" s="1552">
        <f t="shared" si="103"/>
        <v>0</v>
      </c>
      <c r="BI26" s="1552">
        <f t="shared" si="103"/>
        <v>0</v>
      </c>
      <c r="BJ26" s="1552">
        <f t="shared" si="103"/>
        <v>0</v>
      </c>
      <c r="BK26" s="1552">
        <f t="shared" si="103"/>
        <v>0</v>
      </c>
      <c r="BL26" s="1552">
        <f t="shared" si="103"/>
        <v>0</v>
      </c>
      <c r="BM26" s="1552">
        <f t="shared" si="103"/>
        <v>0</v>
      </c>
      <c r="BN26" s="1552"/>
      <c r="BO26" s="1552"/>
      <c r="BP26" s="1552"/>
      <c r="BQ26" s="1552"/>
      <c r="BR26" s="1552"/>
      <c r="BS26" s="1552"/>
      <c r="BT26" s="1552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2">
        <f t="shared" si="12"/>
        <v>0</v>
      </c>
      <c r="CE26" s="1353">
        <f t="shared" si="12"/>
        <v>0</v>
      </c>
      <c r="CF26" s="1353">
        <f t="shared" si="12"/>
        <v>0</v>
      </c>
      <c r="CG26" s="1353">
        <f t="shared" si="12"/>
        <v>0</v>
      </c>
      <c r="CH26" s="1354">
        <f t="shared" si="12"/>
        <v>0</v>
      </c>
      <c r="CI26" s="1354">
        <f t="shared" si="12"/>
        <v>0</v>
      </c>
      <c r="CJ26" s="1353">
        <f t="shared" si="12"/>
        <v>0</v>
      </c>
      <c r="CK26" s="1353">
        <f t="shared" si="12"/>
        <v>0</v>
      </c>
      <c r="CL26" s="1353">
        <f t="shared" si="12"/>
        <v>0</v>
      </c>
      <c r="CM26" s="1352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35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35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2">
        <f t="shared" ref="BD27:BM27" si="107">SUM(BD975:BD976)</f>
        <v>252000</v>
      </c>
      <c r="BE27" s="1552">
        <f t="shared" si="107"/>
        <v>76860</v>
      </c>
      <c r="BF27" s="1552">
        <f t="shared" si="107"/>
        <v>117260.04000000001</v>
      </c>
      <c r="BG27" s="1552">
        <f t="shared" si="107"/>
        <v>58500</v>
      </c>
      <c r="BH27" s="1552">
        <f t="shared" si="107"/>
        <v>14400</v>
      </c>
      <c r="BI27" s="1552">
        <f t="shared" si="107"/>
        <v>1800</v>
      </c>
      <c r="BJ27" s="1552">
        <f t="shared" si="107"/>
        <v>100800</v>
      </c>
      <c r="BK27" s="1552">
        <f t="shared" si="107"/>
        <v>22044</v>
      </c>
      <c r="BL27" s="1552">
        <f t="shared" si="107"/>
        <v>100800</v>
      </c>
      <c r="BM27" s="1552">
        <f t="shared" si="107"/>
        <v>62700</v>
      </c>
      <c r="BN27" s="1552"/>
      <c r="BO27" s="1552"/>
      <c r="BP27" s="1552"/>
      <c r="BQ27" s="1552"/>
      <c r="BR27" s="1552"/>
      <c r="BS27" s="1552"/>
      <c r="BT27" s="1552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62700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2">
        <f t="shared" si="12"/>
        <v>1800</v>
      </c>
      <c r="CE27" s="1353">
        <f t="shared" si="12"/>
        <v>14400</v>
      </c>
      <c r="CF27" s="1353">
        <f t="shared" si="12"/>
        <v>22044</v>
      </c>
      <c r="CG27" s="1353">
        <f t="shared" si="12"/>
        <v>58500</v>
      </c>
      <c r="CH27" s="1354">
        <f t="shared" si="12"/>
        <v>62700</v>
      </c>
      <c r="CI27" s="1354">
        <f t="shared" si="12"/>
        <v>76860</v>
      </c>
      <c r="CJ27" s="1353">
        <f t="shared" si="12"/>
        <v>100800</v>
      </c>
      <c r="CK27" s="1353">
        <f t="shared" si="12"/>
        <v>100800</v>
      </c>
      <c r="CL27" s="1353">
        <f t="shared" si="12"/>
        <v>117260.04000000001</v>
      </c>
      <c r="CM27" s="1352">
        <f t="shared" si="12"/>
        <v>252000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35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35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2">
        <f t="shared" ref="BD28:BM28" si="111">SUM(BD977:BD980)</f>
        <v>0</v>
      </c>
      <c r="BE28" s="1552">
        <f t="shared" si="111"/>
        <v>0</v>
      </c>
      <c r="BF28" s="1552">
        <f t="shared" si="111"/>
        <v>17040</v>
      </c>
      <c r="BG28" s="1552">
        <f t="shared" si="111"/>
        <v>0</v>
      </c>
      <c r="BH28" s="1552">
        <f t="shared" si="111"/>
        <v>17040</v>
      </c>
      <c r="BI28" s="1552">
        <f t="shared" si="111"/>
        <v>0</v>
      </c>
      <c r="BJ28" s="1552">
        <f t="shared" si="111"/>
        <v>0</v>
      </c>
      <c r="BK28" s="1552">
        <f t="shared" si="111"/>
        <v>17040</v>
      </c>
      <c r="BL28" s="1552">
        <f t="shared" si="111"/>
        <v>0</v>
      </c>
      <c r="BM28" s="1552">
        <f t="shared" si="111"/>
        <v>17040</v>
      </c>
      <c r="BN28" s="1552"/>
      <c r="BO28" s="1552"/>
      <c r="BP28" s="1552"/>
      <c r="BQ28" s="1552"/>
      <c r="BR28" s="1552"/>
      <c r="BS28" s="1552"/>
      <c r="BT28" s="1552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2">
        <f t="shared" si="12"/>
        <v>0</v>
      </c>
      <c r="CE28" s="1353">
        <f t="shared" si="12"/>
        <v>0</v>
      </c>
      <c r="CF28" s="1353">
        <f t="shared" si="12"/>
        <v>0</v>
      </c>
      <c r="CG28" s="1353">
        <f t="shared" si="12"/>
        <v>0</v>
      </c>
      <c r="CH28" s="1354">
        <f t="shared" si="12"/>
        <v>0</v>
      </c>
      <c r="CI28" s="1354">
        <f t="shared" si="12"/>
        <v>0</v>
      </c>
      <c r="CJ28" s="1353">
        <f t="shared" si="12"/>
        <v>17040</v>
      </c>
      <c r="CK28" s="1353">
        <f t="shared" si="12"/>
        <v>17040</v>
      </c>
      <c r="CL28" s="1353">
        <f t="shared" si="12"/>
        <v>17040</v>
      </c>
      <c r="CM28" s="1352">
        <f t="shared" si="12"/>
        <v>17040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35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35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2">
        <f t="shared" ref="BD29:BM29" si="115">SUM(BD981:BD984)</f>
        <v>17040</v>
      </c>
      <c r="BE29" s="1552">
        <f t="shared" si="115"/>
        <v>26040</v>
      </c>
      <c r="BF29" s="1552">
        <f t="shared" si="115"/>
        <v>31440</v>
      </c>
      <c r="BG29" s="1552">
        <f t="shared" si="115"/>
        <v>24840</v>
      </c>
      <c r="BH29" s="1552">
        <f t="shared" si="115"/>
        <v>33840</v>
      </c>
      <c r="BI29" s="1552">
        <f t="shared" si="115"/>
        <v>24240</v>
      </c>
      <c r="BJ29" s="1552">
        <f t="shared" si="115"/>
        <v>26040</v>
      </c>
      <c r="BK29" s="1552">
        <f t="shared" si="115"/>
        <v>26040</v>
      </c>
      <c r="BL29" s="1552">
        <f t="shared" si="115"/>
        <v>26040</v>
      </c>
      <c r="BM29" s="1552">
        <f t="shared" si="115"/>
        <v>34440</v>
      </c>
      <c r="BN29" s="1552"/>
      <c r="BO29" s="1552"/>
      <c r="BP29" s="1552"/>
      <c r="BQ29" s="1552"/>
      <c r="BR29" s="1552"/>
      <c r="BS29" s="1552"/>
      <c r="BT29" s="1552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2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353">
        <f t="shared" si="116"/>
        <v>24240</v>
      </c>
      <c r="CF29" s="1353">
        <f t="shared" si="116"/>
        <v>24840</v>
      </c>
      <c r="CG29" s="1353">
        <f t="shared" si="116"/>
        <v>26040</v>
      </c>
      <c r="CH29" s="1354">
        <f t="shared" si="116"/>
        <v>26040</v>
      </c>
      <c r="CI29" s="1354">
        <f t="shared" si="116"/>
        <v>26040</v>
      </c>
      <c r="CJ29" s="1353">
        <f t="shared" si="116"/>
        <v>26040</v>
      </c>
      <c r="CK29" s="1353">
        <f t="shared" si="116"/>
        <v>31440</v>
      </c>
      <c r="CL29" s="1353">
        <f t="shared" si="116"/>
        <v>33840</v>
      </c>
      <c r="CM29" s="1352">
        <f t="shared" si="116"/>
        <v>34440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35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35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2">
        <f t="shared" ref="BD30:BM30" si="120">SUM(BD962:BD964)</f>
        <v>0</v>
      </c>
      <c r="BE30" s="1552">
        <f t="shared" si="120"/>
        <v>0</v>
      </c>
      <c r="BF30" s="1552">
        <f t="shared" si="120"/>
        <v>0</v>
      </c>
      <c r="BG30" s="1552">
        <f t="shared" si="120"/>
        <v>0</v>
      </c>
      <c r="BH30" s="1552">
        <f t="shared" si="120"/>
        <v>0</v>
      </c>
      <c r="BI30" s="1552">
        <f t="shared" si="120"/>
        <v>0</v>
      </c>
      <c r="BJ30" s="1552">
        <f t="shared" si="120"/>
        <v>0</v>
      </c>
      <c r="BK30" s="1552">
        <f t="shared" si="120"/>
        <v>0</v>
      </c>
      <c r="BL30" s="1552">
        <f t="shared" si="120"/>
        <v>0</v>
      </c>
      <c r="BM30" s="1552">
        <f t="shared" si="120"/>
        <v>0</v>
      </c>
      <c r="BN30" s="1552"/>
      <c r="BO30" s="1552"/>
      <c r="BP30" s="1552"/>
      <c r="BQ30" s="1552"/>
      <c r="BR30" s="1552"/>
      <c r="BS30" s="1552"/>
      <c r="BT30" s="1552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2">
        <f t="shared" si="116"/>
        <v>0</v>
      </c>
      <c r="CE30" s="1353">
        <f t="shared" si="116"/>
        <v>0</v>
      </c>
      <c r="CF30" s="1353">
        <f t="shared" si="116"/>
        <v>0</v>
      </c>
      <c r="CG30" s="1353">
        <f t="shared" si="116"/>
        <v>0</v>
      </c>
      <c r="CH30" s="1354">
        <f t="shared" si="116"/>
        <v>0</v>
      </c>
      <c r="CI30" s="1354">
        <f t="shared" si="116"/>
        <v>0</v>
      </c>
      <c r="CJ30" s="1353">
        <f t="shared" si="116"/>
        <v>0</v>
      </c>
      <c r="CK30" s="1353">
        <f t="shared" si="116"/>
        <v>0</v>
      </c>
      <c r="CL30" s="1353">
        <f t="shared" si="116"/>
        <v>0</v>
      </c>
      <c r="CM30" s="1352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15308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4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4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1">
        <f t="shared" ref="BD31:BM31" si="132">SUM(BD32:BD41)</f>
        <v>79652</v>
      </c>
      <c r="BE31" s="1551">
        <f t="shared" si="132"/>
        <v>71245.399999999994</v>
      </c>
      <c r="BF31" s="1551">
        <f t="shared" si="132"/>
        <v>108567.1</v>
      </c>
      <c r="BG31" s="1551">
        <f t="shared" si="132"/>
        <v>96730.799999999988</v>
      </c>
      <c r="BH31" s="1551">
        <f t="shared" si="132"/>
        <v>93047.6</v>
      </c>
      <c r="BI31" s="1551">
        <f t="shared" si="132"/>
        <v>74488.800000000003</v>
      </c>
      <c r="BJ31" s="1551">
        <f t="shared" si="132"/>
        <v>82290</v>
      </c>
      <c r="BK31" s="1551">
        <f t="shared" si="132"/>
        <v>97040.8</v>
      </c>
      <c r="BL31" s="1551">
        <f t="shared" si="132"/>
        <v>87411.4</v>
      </c>
      <c r="BM31" s="1551">
        <f t="shared" si="132"/>
        <v>68204.399999999994</v>
      </c>
      <c r="BN31" s="1551"/>
      <c r="BO31" s="1551"/>
      <c r="BP31" s="1551"/>
      <c r="BQ31" s="1551"/>
      <c r="BR31" s="1551"/>
      <c r="BS31" s="1551"/>
      <c r="BT31" s="1551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17236.125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2">
        <f t="shared" si="116"/>
        <v>68204.399999999994</v>
      </c>
      <c r="CE31" s="1353">
        <f t="shared" si="116"/>
        <v>71245.399999999994</v>
      </c>
      <c r="CF31" s="1353">
        <f t="shared" si="116"/>
        <v>74488.800000000003</v>
      </c>
      <c r="CG31" s="1353">
        <f t="shared" si="116"/>
        <v>79652</v>
      </c>
      <c r="CH31" s="1354">
        <f t="shared" si="116"/>
        <v>82290</v>
      </c>
      <c r="CI31" s="1354">
        <f t="shared" si="116"/>
        <v>87411.4</v>
      </c>
      <c r="CJ31" s="1353">
        <f t="shared" si="116"/>
        <v>93047.6</v>
      </c>
      <c r="CK31" s="1353">
        <f t="shared" si="116"/>
        <v>96730.799999999988</v>
      </c>
      <c r="CL31" s="1353">
        <f t="shared" si="116"/>
        <v>97040.8</v>
      </c>
      <c r="CM31" s="1352">
        <f t="shared" si="116"/>
        <v>108567.1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36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36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3">
        <f t="shared" ref="BD32:BM32" si="136">BD988</f>
        <v>6522</v>
      </c>
      <c r="BE32" s="1553">
        <f t="shared" si="136"/>
        <v>9467.4</v>
      </c>
      <c r="BF32" s="1553">
        <f t="shared" si="136"/>
        <v>14820</v>
      </c>
      <c r="BG32" s="1553">
        <f t="shared" si="136"/>
        <v>5136.2</v>
      </c>
      <c r="BH32" s="1553">
        <f t="shared" si="136"/>
        <v>8112</v>
      </c>
      <c r="BI32" s="1553">
        <f t="shared" si="136"/>
        <v>6278.4</v>
      </c>
      <c r="BJ32" s="1553">
        <f t="shared" si="136"/>
        <v>9168</v>
      </c>
      <c r="BK32" s="1553">
        <f t="shared" si="136"/>
        <v>6576.8</v>
      </c>
      <c r="BL32" s="1553">
        <f t="shared" si="136"/>
        <v>7370.4</v>
      </c>
      <c r="BM32" s="1553">
        <f t="shared" si="136"/>
        <v>6458.4</v>
      </c>
      <c r="BN32" s="1553"/>
      <c r="BO32" s="1553"/>
      <c r="BP32" s="1553"/>
      <c r="BQ32" s="1553"/>
      <c r="BR32" s="1553"/>
      <c r="BS32" s="1553"/>
      <c r="BT32" s="1553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2">
        <f t="shared" si="116"/>
        <v>5136.2</v>
      </c>
      <c r="CE32" s="1353">
        <f t="shared" si="116"/>
        <v>6278.4</v>
      </c>
      <c r="CF32" s="1353">
        <f t="shared" si="116"/>
        <v>6458.4</v>
      </c>
      <c r="CG32" s="1353">
        <f t="shared" si="116"/>
        <v>6522</v>
      </c>
      <c r="CH32" s="1354">
        <f t="shared" si="116"/>
        <v>6576.8</v>
      </c>
      <c r="CI32" s="1354">
        <f t="shared" si="116"/>
        <v>7370.4</v>
      </c>
      <c r="CJ32" s="1353">
        <f t="shared" si="116"/>
        <v>8112</v>
      </c>
      <c r="CK32" s="1353">
        <f t="shared" si="116"/>
        <v>9168</v>
      </c>
      <c r="CL32" s="1353">
        <f t="shared" si="116"/>
        <v>9467.4</v>
      </c>
      <c r="CM32" s="1352">
        <f t="shared" si="116"/>
        <v>14820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4012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36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36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3">
        <f>SUM(BD989:BD991)</f>
        <v>9430</v>
      </c>
      <c r="BE33" s="1553">
        <f t="shared" ref="BE33:BM33" si="141">SUM(BE989:BE991)</f>
        <v>10708</v>
      </c>
      <c r="BF33" s="1553">
        <f t="shared" si="141"/>
        <v>53477.1</v>
      </c>
      <c r="BG33" s="1553">
        <f t="shared" si="141"/>
        <v>27760.6</v>
      </c>
      <c r="BH33" s="1553">
        <f t="shared" si="141"/>
        <v>35185.599999999999</v>
      </c>
      <c r="BI33" s="1553">
        <f t="shared" si="141"/>
        <v>37250.400000000001</v>
      </c>
      <c r="BJ33" s="1553">
        <f t="shared" si="141"/>
        <v>26984</v>
      </c>
      <c r="BK33" s="1553">
        <f t="shared" si="141"/>
        <v>44292</v>
      </c>
      <c r="BL33" s="1553">
        <f t="shared" si="141"/>
        <v>25510</v>
      </c>
      <c r="BM33" s="1553">
        <f t="shared" si="141"/>
        <v>14184</v>
      </c>
      <c r="BN33" s="1553"/>
      <c r="BO33" s="1553"/>
      <c r="BP33" s="1553"/>
      <c r="BQ33" s="1553"/>
      <c r="BR33" s="1553"/>
      <c r="BS33" s="1553"/>
      <c r="BT33" s="1553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4186.3850000000002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2">
        <f t="shared" si="116"/>
        <v>9430</v>
      </c>
      <c r="CE33" s="1353">
        <f t="shared" si="116"/>
        <v>10708</v>
      </c>
      <c r="CF33" s="1353">
        <f t="shared" si="116"/>
        <v>14184</v>
      </c>
      <c r="CG33" s="1353">
        <f t="shared" si="116"/>
        <v>25510</v>
      </c>
      <c r="CH33" s="1354">
        <f t="shared" si="116"/>
        <v>26984</v>
      </c>
      <c r="CI33" s="1354">
        <f t="shared" si="116"/>
        <v>27760.6</v>
      </c>
      <c r="CJ33" s="1353">
        <f t="shared" si="116"/>
        <v>35185.599999999999</v>
      </c>
      <c r="CK33" s="1353">
        <f t="shared" si="116"/>
        <v>37250.400000000001</v>
      </c>
      <c r="CL33" s="1353">
        <f t="shared" si="116"/>
        <v>44292</v>
      </c>
      <c r="CM33" s="1352">
        <f t="shared" si="116"/>
        <v>53477.1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36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36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3">
        <f t="shared" ref="BD34:BM38" si="146">BD992</f>
        <v>4300</v>
      </c>
      <c r="BE34" s="1553">
        <f t="shared" si="146"/>
        <v>4300</v>
      </c>
      <c r="BF34" s="1553">
        <f t="shared" si="146"/>
        <v>3950</v>
      </c>
      <c r="BG34" s="1553">
        <f t="shared" si="146"/>
        <v>3664</v>
      </c>
      <c r="BH34" s="1553">
        <f t="shared" si="146"/>
        <v>4300</v>
      </c>
      <c r="BI34" s="1553">
        <f t="shared" si="146"/>
        <v>4830</v>
      </c>
      <c r="BJ34" s="1553">
        <f t="shared" si="146"/>
        <v>3188</v>
      </c>
      <c r="BK34" s="1553">
        <f t="shared" si="146"/>
        <v>3432</v>
      </c>
      <c r="BL34" s="1553">
        <f t="shared" si="146"/>
        <v>4469</v>
      </c>
      <c r="BM34" s="1553">
        <f t="shared" si="146"/>
        <v>8664</v>
      </c>
      <c r="BN34" s="1553"/>
      <c r="BO34" s="1553"/>
      <c r="BP34" s="1553"/>
      <c r="BQ34" s="1553"/>
      <c r="BR34" s="1553"/>
      <c r="BS34" s="1553"/>
      <c r="BT34" s="1553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2">
        <f t="shared" si="116"/>
        <v>3188</v>
      </c>
      <c r="CE34" s="1353">
        <f t="shared" si="116"/>
        <v>3432</v>
      </c>
      <c r="CF34" s="1353">
        <f t="shared" si="116"/>
        <v>3664</v>
      </c>
      <c r="CG34" s="1353">
        <f t="shared" si="116"/>
        <v>3950</v>
      </c>
      <c r="CH34" s="1354">
        <f t="shared" si="116"/>
        <v>4300</v>
      </c>
      <c r="CI34" s="1354">
        <f t="shared" si="116"/>
        <v>4300</v>
      </c>
      <c r="CJ34" s="1353">
        <f t="shared" si="116"/>
        <v>4300</v>
      </c>
      <c r="CK34" s="1353">
        <f t="shared" si="116"/>
        <v>4469</v>
      </c>
      <c r="CL34" s="1353">
        <f t="shared" si="116"/>
        <v>4830</v>
      </c>
      <c r="CM34" s="1352">
        <f t="shared" si="116"/>
        <v>8664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36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36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3">
        <f t="shared" si="146"/>
        <v>0</v>
      </c>
      <c r="BE35" s="1553">
        <f t="shared" si="146"/>
        <v>0</v>
      </c>
      <c r="BF35" s="1553">
        <f t="shared" si="146"/>
        <v>0</v>
      </c>
      <c r="BG35" s="1553">
        <f t="shared" si="146"/>
        <v>0</v>
      </c>
      <c r="BH35" s="1553">
        <f t="shared" si="146"/>
        <v>0</v>
      </c>
      <c r="BI35" s="1553">
        <f t="shared" si="146"/>
        <v>0</v>
      </c>
      <c r="BJ35" s="1553">
        <f t="shared" si="146"/>
        <v>0</v>
      </c>
      <c r="BK35" s="1553">
        <f t="shared" si="146"/>
        <v>0</v>
      </c>
      <c r="BL35" s="1553">
        <f t="shared" si="146"/>
        <v>0</v>
      </c>
      <c r="BM35" s="1553">
        <f t="shared" si="146"/>
        <v>0</v>
      </c>
      <c r="BN35" s="1553"/>
      <c r="BO35" s="1553"/>
      <c r="BP35" s="1553"/>
      <c r="BQ35" s="1553"/>
      <c r="BR35" s="1553"/>
      <c r="BS35" s="1553"/>
      <c r="BT35" s="1553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2">
        <f t="shared" si="116"/>
        <v>0</v>
      </c>
      <c r="CE35" s="1353">
        <f t="shared" si="116"/>
        <v>0</v>
      </c>
      <c r="CF35" s="1353">
        <f t="shared" si="116"/>
        <v>0</v>
      </c>
      <c r="CG35" s="1353">
        <f t="shared" si="116"/>
        <v>0</v>
      </c>
      <c r="CH35" s="1354">
        <f t="shared" si="116"/>
        <v>0</v>
      </c>
      <c r="CI35" s="1354">
        <f t="shared" si="116"/>
        <v>0</v>
      </c>
      <c r="CJ35" s="1353">
        <f t="shared" si="116"/>
        <v>0</v>
      </c>
      <c r="CK35" s="1353">
        <f t="shared" si="116"/>
        <v>0</v>
      </c>
      <c r="CL35" s="1353">
        <f t="shared" si="116"/>
        <v>0</v>
      </c>
      <c r="CM35" s="1352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36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36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3">
        <f t="shared" si="146"/>
        <v>8900</v>
      </c>
      <c r="BE36" s="1553">
        <f t="shared" si="146"/>
        <v>4930</v>
      </c>
      <c r="BF36" s="1553">
        <f t="shared" si="146"/>
        <v>9630</v>
      </c>
      <c r="BG36" s="1553">
        <f t="shared" si="146"/>
        <v>9620</v>
      </c>
      <c r="BH36" s="1553">
        <f t="shared" si="146"/>
        <v>8900</v>
      </c>
      <c r="BI36" s="1553">
        <f t="shared" si="146"/>
        <v>8530</v>
      </c>
      <c r="BJ36" s="1553">
        <f t="shared" si="146"/>
        <v>7660</v>
      </c>
      <c r="BK36" s="1553">
        <f t="shared" si="146"/>
        <v>4850</v>
      </c>
      <c r="BL36" s="1553">
        <f t="shared" si="146"/>
        <v>5050</v>
      </c>
      <c r="BM36" s="1553">
        <f t="shared" si="146"/>
        <v>5788</v>
      </c>
      <c r="BN36" s="1553"/>
      <c r="BO36" s="1553"/>
      <c r="BP36" s="1553"/>
      <c r="BQ36" s="1553"/>
      <c r="BR36" s="1553"/>
      <c r="BS36" s="1553"/>
      <c r="BT36" s="1553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2">
        <f t="shared" si="116"/>
        <v>4850</v>
      </c>
      <c r="CE36" s="1353">
        <f t="shared" si="116"/>
        <v>4930</v>
      </c>
      <c r="CF36" s="1353">
        <f t="shared" si="116"/>
        <v>5050</v>
      </c>
      <c r="CG36" s="1353">
        <f t="shared" si="116"/>
        <v>5788</v>
      </c>
      <c r="CH36" s="1354">
        <f t="shared" si="116"/>
        <v>7660</v>
      </c>
      <c r="CI36" s="1354">
        <f t="shared" si="116"/>
        <v>8530</v>
      </c>
      <c r="CJ36" s="1353">
        <f t="shared" si="116"/>
        <v>8900</v>
      </c>
      <c r="CK36" s="1353">
        <f t="shared" si="116"/>
        <v>8900</v>
      </c>
      <c r="CL36" s="1353">
        <f t="shared" si="116"/>
        <v>9620</v>
      </c>
      <c r="CM36" s="1352">
        <f t="shared" si="116"/>
        <v>9630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36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36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3">
        <f t="shared" si="146"/>
        <v>1400</v>
      </c>
      <c r="BE37" s="1553">
        <f t="shared" si="146"/>
        <v>4290</v>
      </c>
      <c r="BF37" s="1553">
        <f t="shared" si="146"/>
        <v>2100</v>
      </c>
      <c r="BG37" s="1553">
        <f t="shared" si="146"/>
        <v>1400</v>
      </c>
      <c r="BH37" s="1553">
        <f t="shared" si="146"/>
        <v>1400</v>
      </c>
      <c r="BI37" s="1553">
        <f t="shared" si="146"/>
        <v>2750</v>
      </c>
      <c r="BJ37" s="1553">
        <f t="shared" si="146"/>
        <v>2200</v>
      </c>
      <c r="BK37" s="1553">
        <f t="shared" si="146"/>
        <v>3940</v>
      </c>
      <c r="BL37" s="1553">
        <f t="shared" si="146"/>
        <v>5000</v>
      </c>
      <c r="BM37" s="1553">
        <f t="shared" si="146"/>
        <v>4500</v>
      </c>
      <c r="BN37" s="1553"/>
      <c r="BO37" s="1553"/>
      <c r="BP37" s="1553"/>
      <c r="BQ37" s="1553"/>
      <c r="BR37" s="1553"/>
      <c r="BS37" s="1553"/>
      <c r="BT37" s="1553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2">
        <f t="shared" si="116"/>
        <v>1400</v>
      </c>
      <c r="CE37" s="1353">
        <f t="shared" si="116"/>
        <v>1400</v>
      </c>
      <c r="CF37" s="1353">
        <f t="shared" si="116"/>
        <v>1400</v>
      </c>
      <c r="CG37" s="1353">
        <f t="shared" si="116"/>
        <v>2100</v>
      </c>
      <c r="CH37" s="1354">
        <f t="shared" si="116"/>
        <v>2200</v>
      </c>
      <c r="CI37" s="1354">
        <f t="shared" si="116"/>
        <v>2750</v>
      </c>
      <c r="CJ37" s="1353">
        <f t="shared" si="116"/>
        <v>3940</v>
      </c>
      <c r="CK37" s="1353">
        <f t="shared" si="116"/>
        <v>4290</v>
      </c>
      <c r="CL37" s="1353">
        <f t="shared" si="116"/>
        <v>4500</v>
      </c>
      <c r="CM37" s="1352">
        <f t="shared" si="116"/>
        <v>5000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36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36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3">
        <f t="shared" si="146"/>
        <v>5000</v>
      </c>
      <c r="BE38" s="1553">
        <f t="shared" si="146"/>
        <v>4500</v>
      </c>
      <c r="BF38" s="1553">
        <f t="shared" si="146"/>
        <v>5500</v>
      </c>
      <c r="BG38" s="1553">
        <f t="shared" si="146"/>
        <v>5000</v>
      </c>
      <c r="BH38" s="1553">
        <f t="shared" si="146"/>
        <v>3100</v>
      </c>
      <c r="BI38" s="1553">
        <f t="shared" si="146"/>
        <v>2300</v>
      </c>
      <c r="BJ38" s="1553">
        <f t="shared" si="146"/>
        <v>1700</v>
      </c>
      <c r="BK38" s="1553">
        <f t="shared" si="146"/>
        <v>3500</v>
      </c>
      <c r="BL38" s="1553">
        <f t="shared" si="146"/>
        <v>3500</v>
      </c>
      <c r="BM38" s="1553">
        <f t="shared" si="146"/>
        <v>1000</v>
      </c>
      <c r="BN38" s="1553"/>
      <c r="BO38" s="1553"/>
      <c r="BP38" s="1553"/>
      <c r="BQ38" s="1553"/>
      <c r="BR38" s="1553"/>
      <c r="BS38" s="1553"/>
      <c r="BT38" s="1553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2">
        <f t="shared" si="116"/>
        <v>1000</v>
      </c>
      <c r="CE38" s="1353">
        <f t="shared" si="116"/>
        <v>1700</v>
      </c>
      <c r="CF38" s="1353">
        <f t="shared" si="116"/>
        <v>2300</v>
      </c>
      <c r="CG38" s="1353">
        <f t="shared" si="116"/>
        <v>3100</v>
      </c>
      <c r="CH38" s="1354">
        <f t="shared" si="116"/>
        <v>3500</v>
      </c>
      <c r="CI38" s="1354">
        <f t="shared" si="116"/>
        <v>3500</v>
      </c>
      <c r="CJ38" s="1353">
        <f t="shared" si="116"/>
        <v>4500</v>
      </c>
      <c r="CK38" s="1353">
        <f t="shared" si="116"/>
        <v>5000</v>
      </c>
      <c r="CL38" s="1353">
        <f t="shared" si="116"/>
        <v>5000</v>
      </c>
      <c r="CM38" s="1352">
        <f t="shared" si="116"/>
        <v>5500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36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36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3">
        <f t="shared" ref="BD39:BM39" si="163">SUM(BD802,BD804)</f>
        <v>5400</v>
      </c>
      <c r="BE39" s="1553">
        <f t="shared" si="163"/>
        <v>5400</v>
      </c>
      <c r="BF39" s="1553">
        <f t="shared" si="163"/>
        <v>2640</v>
      </c>
      <c r="BG39" s="1553">
        <f t="shared" si="163"/>
        <v>5400</v>
      </c>
      <c r="BH39" s="1553">
        <f t="shared" si="163"/>
        <v>5400</v>
      </c>
      <c r="BI39" s="1553">
        <f t="shared" si="163"/>
        <v>2100</v>
      </c>
      <c r="BJ39" s="1553">
        <f t="shared" si="163"/>
        <v>6240</v>
      </c>
      <c r="BK39" s="1553">
        <f t="shared" si="163"/>
        <v>5400</v>
      </c>
      <c r="BL39" s="1553">
        <f t="shared" si="163"/>
        <v>4320</v>
      </c>
      <c r="BM39" s="1553">
        <f t="shared" si="163"/>
        <v>3960</v>
      </c>
      <c r="BN39" s="1553"/>
      <c r="BO39" s="1553"/>
      <c r="BP39" s="1553"/>
      <c r="BQ39" s="1553"/>
      <c r="BR39" s="1553"/>
      <c r="BS39" s="1553"/>
      <c r="BT39" s="1553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2">
        <f t="shared" si="116"/>
        <v>2100</v>
      </c>
      <c r="CE39" s="1353">
        <f t="shared" si="116"/>
        <v>2640</v>
      </c>
      <c r="CF39" s="1353">
        <f t="shared" si="116"/>
        <v>3960</v>
      </c>
      <c r="CG39" s="1353">
        <f t="shared" si="116"/>
        <v>4320</v>
      </c>
      <c r="CH39" s="1354">
        <f t="shared" si="116"/>
        <v>5400</v>
      </c>
      <c r="CI39" s="1354">
        <f t="shared" si="116"/>
        <v>5400</v>
      </c>
      <c r="CJ39" s="1353">
        <f t="shared" si="116"/>
        <v>5400</v>
      </c>
      <c r="CK39" s="1353">
        <f t="shared" si="116"/>
        <v>5400</v>
      </c>
      <c r="CL39" s="1353">
        <f t="shared" si="116"/>
        <v>5400</v>
      </c>
      <c r="CM39" s="1352">
        <f t="shared" si="116"/>
        <v>6240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36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36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3">
        <f t="shared" ref="BD40:BM40" si="167">SUM(BD803)</f>
        <v>4200</v>
      </c>
      <c r="BE40" s="1553">
        <f t="shared" si="167"/>
        <v>0</v>
      </c>
      <c r="BF40" s="1553">
        <f t="shared" si="167"/>
        <v>0</v>
      </c>
      <c r="BG40" s="1553">
        <f t="shared" si="167"/>
        <v>4200</v>
      </c>
      <c r="BH40" s="1553">
        <f t="shared" si="167"/>
        <v>4200</v>
      </c>
      <c r="BI40" s="1553">
        <f t="shared" si="167"/>
        <v>0</v>
      </c>
      <c r="BJ40" s="1553">
        <f t="shared" si="167"/>
        <v>0</v>
      </c>
      <c r="BK40" s="1553">
        <f t="shared" si="167"/>
        <v>0</v>
      </c>
      <c r="BL40" s="1553">
        <f t="shared" si="167"/>
        <v>6000</v>
      </c>
      <c r="BM40" s="1553">
        <f t="shared" si="167"/>
        <v>0</v>
      </c>
      <c r="BN40" s="1553"/>
      <c r="BO40" s="1553"/>
      <c r="BP40" s="1553"/>
      <c r="BQ40" s="1553"/>
      <c r="BR40" s="1553"/>
      <c r="BS40" s="1553"/>
      <c r="BT40" s="1553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2">
        <f t="shared" si="116"/>
        <v>0</v>
      </c>
      <c r="CE40" s="1353">
        <f t="shared" si="116"/>
        <v>0</v>
      </c>
      <c r="CF40" s="1353">
        <f t="shared" si="116"/>
        <v>0</v>
      </c>
      <c r="CG40" s="1353">
        <f t="shared" si="116"/>
        <v>0</v>
      </c>
      <c r="CH40" s="1354">
        <f t="shared" si="116"/>
        <v>0</v>
      </c>
      <c r="CI40" s="1354">
        <f t="shared" si="116"/>
        <v>0</v>
      </c>
      <c r="CJ40" s="1353">
        <f t="shared" si="116"/>
        <v>4200</v>
      </c>
      <c r="CK40" s="1353">
        <f t="shared" si="116"/>
        <v>4200</v>
      </c>
      <c r="CL40" s="1353">
        <f t="shared" si="116"/>
        <v>4200</v>
      </c>
      <c r="CM40" s="1352">
        <f t="shared" si="116"/>
        <v>6000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37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37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4">
        <f t="shared" ref="BD41:BM41" si="171">SUM(BD805:BD810)</f>
        <v>34500</v>
      </c>
      <c r="BE41" s="1554">
        <f t="shared" si="171"/>
        <v>27650</v>
      </c>
      <c r="BF41" s="1554">
        <f t="shared" si="171"/>
        <v>16450</v>
      </c>
      <c r="BG41" s="1554">
        <f t="shared" si="171"/>
        <v>34550</v>
      </c>
      <c r="BH41" s="1554">
        <f t="shared" si="171"/>
        <v>22450</v>
      </c>
      <c r="BI41" s="1554">
        <f t="shared" si="171"/>
        <v>10450</v>
      </c>
      <c r="BJ41" s="1554">
        <f t="shared" si="171"/>
        <v>25150</v>
      </c>
      <c r="BK41" s="1554">
        <f t="shared" si="171"/>
        <v>25050</v>
      </c>
      <c r="BL41" s="1554">
        <f t="shared" si="171"/>
        <v>26192</v>
      </c>
      <c r="BM41" s="1554">
        <f t="shared" si="171"/>
        <v>23650</v>
      </c>
      <c r="BN41" s="1554"/>
      <c r="BO41" s="1554"/>
      <c r="BP41" s="1554"/>
      <c r="BQ41" s="1554"/>
      <c r="BR41" s="1554"/>
      <c r="BS41" s="1554"/>
      <c r="BT41" s="1554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2">
        <f t="shared" si="116"/>
        <v>10450</v>
      </c>
      <c r="CE41" s="1353">
        <f t="shared" si="116"/>
        <v>16450</v>
      </c>
      <c r="CF41" s="1353">
        <f t="shared" si="116"/>
        <v>22450</v>
      </c>
      <c r="CG41" s="1353">
        <f t="shared" si="116"/>
        <v>23650</v>
      </c>
      <c r="CH41" s="1354">
        <f t="shared" si="116"/>
        <v>25050</v>
      </c>
      <c r="CI41" s="1354">
        <f t="shared" si="116"/>
        <v>25150</v>
      </c>
      <c r="CJ41" s="1353">
        <f t="shared" si="116"/>
        <v>26192</v>
      </c>
      <c r="CK41" s="1353">
        <f t="shared" si="116"/>
        <v>27650</v>
      </c>
      <c r="CL41" s="1353">
        <f t="shared" si="116"/>
        <v>34500</v>
      </c>
      <c r="CM41" s="1352">
        <f t="shared" si="116"/>
        <v>34550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3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3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0">
        <f t="shared" ref="BD42:BM42" si="175">IF(BD20=0,"",BD32/BD20)</f>
        <v>1.1627948439087878E-2</v>
      </c>
      <c r="BE42" s="1550">
        <f t="shared" si="175"/>
        <v>4.4103137446719308E-2</v>
      </c>
      <c r="BF42" s="1550">
        <f t="shared" si="175"/>
        <v>5.9770105300245159E-2</v>
      </c>
      <c r="BG42" s="1550">
        <f t="shared" si="175"/>
        <v>1.3737856806607609E-2</v>
      </c>
      <c r="BH42" s="1550">
        <f t="shared" si="175"/>
        <v>5.3270291568163909E-2</v>
      </c>
      <c r="BI42" s="1550">
        <f t="shared" si="175"/>
        <v>5.2020448914997804E-2</v>
      </c>
      <c r="BJ42" s="1550">
        <f t="shared" si="175"/>
        <v>1.9583885162558209E-2</v>
      </c>
      <c r="BK42" s="1550">
        <f t="shared" si="175"/>
        <v>1.5946308985195206E-2</v>
      </c>
      <c r="BL42" s="1550">
        <f t="shared" si="175"/>
        <v>1.5006719061774646E-2</v>
      </c>
      <c r="BM42" s="1550">
        <f t="shared" si="175"/>
        <v>3.5946100885517251E-2</v>
      </c>
      <c r="BN42" s="1550"/>
      <c r="BO42" s="1550"/>
      <c r="BP42" s="1550"/>
      <c r="BQ42" s="1550"/>
      <c r="BR42" s="1550"/>
      <c r="BS42" s="1550"/>
      <c r="BT42" s="1550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0.10108303249097472</v>
      </c>
      <c r="BY42" s="536">
        <f>IF(BY20=0,"",BY32/BY20)</f>
        <v>3.7775563234020357E-2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2">
        <f t="shared" si="116"/>
        <v>1.1627948439087878E-2</v>
      </c>
      <c r="CE42" s="1353">
        <f t="shared" si="116"/>
        <v>1.3737856806607609E-2</v>
      </c>
      <c r="CF42" s="1353">
        <f t="shared" si="116"/>
        <v>1.5006719061774646E-2</v>
      </c>
      <c r="CG42" s="1353">
        <f t="shared" si="116"/>
        <v>1.5946308985195206E-2</v>
      </c>
      <c r="CH42" s="1354">
        <f t="shared" si="116"/>
        <v>1.9583885162558209E-2</v>
      </c>
      <c r="CI42" s="1354">
        <f t="shared" si="116"/>
        <v>3.5946100885517251E-2</v>
      </c>
      <c r="CJ42" s="1353">
        <f t="shared" si="116"/>
        <v>4.4103137446719308E-2</v>
      </c>
      <c r="CK42" s="1353">
        <f t="shared" si="116"/>
        <v>5.2020448914997804E-2</v>
      </c>
      <c r="CL42" s="1353">
        <f t="shared" si="116"/>
        <v>5.3270291568163909E-2</v>
      </c>
      <c r="CM42" s="1352">
        <f t="shared" si="116"/>
        <v>5.9770105300245159E-2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14007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38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38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-12014</v>
      </c>
      <c r="BY43" s="556">
        <f>BY20-BY31</f>
        <v>118252</v>
      </c>
      <c r="BZ43" s="540">
        <f t="shared" si="121"/>
        <v>18797.625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2">
        <f t="shared" si="116"/>
        <v>46202.2</v>
      </c>
      <c r="CE43" s="1353">
        <f t="shared" si="116"/>
        <v>59232.399999999994</v>
      </c>
      <c r="CF43" s="1353">
        <f t="shared" si="116"/>
        <v>111464.6</v>
      </c>
      <c r="CG43" s="1353">
        <f t="shared" si="116"/>
        <v>139382.94</v>
      </c>
      <c r="CH43" s="1354">
        <f t="shared" si="116"/>
        <v>143419.6</v>
      </c>
      <c r="CI43" s="1354">
        <f t="shared" si="116"/>
        <v>277141.2</v>
      </c>
      <c r="CJ43" s="1353">
        <f t="shared" si="116"/>
        <v>315393.2</v>
      </c>
      <c r="CK43" s="1353">
        <f t="shared" si="116"/>
        <v>385850</v>
      </c>
      <c r="CL43" s="1353">
        <f t="shared" si="116"/>
        <v>403728.6</v>
      </c>
      <c r="CM43" s="1352">
        <f t="shared" si="116"/>
        <v>481238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49"/>
      <c r="BE44" s="1549"/>
      <c r="BF44" s="1549"/>
      <c r="BG44" s="1549"/>
      <c r="BH44" s="1549"/>
      <c r="BI44" s="1549"/>
      <c r="BJ44" s="1549"/>
      <c r="BK44" s="1549"/>
      <c r="BL44" s="1549"/>
      <c r="BM44" s="1549"/>
      <c r="BN44" s="1549"/>
      <c r="BO44" s="1549"/>
      <c r="BP44" s="1549"/>
      <c r="BQ44" s="1549"/>
      <c r="BR44" s="1549"/>
      <c r="BS44" s="1549"/>
      <c r="BT44" s="1549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6"/>
      <c r="CE44" s="1327"/>
      <c r="CF44" s="1327"/>
      <c r="CG44" s="1327"/>
      <c r="CH44" s="1327"/>
      <c r="CI44" s="1327"/>
      <c r="CJ44" s="1327"/>
      <c r="CK44" s="1327"/>
      <c r="CL44" s="1327"/>
      <c r="CM44" s="1326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39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39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55"/>
      <c r="BE45" s="1555"/>
      <c r="BF45" s="1555"/>
      <c r="BG45" s="1555"/>
      <c r="BH45" s="1555"/>
      <c r="BI45" s="1555"/>
      <c r="BJ45" s="1555"/>
      <c r="BK45" s="1555"/>
      <c r="BL45" s="1555"/>
      <c r="BM45" s="1555"/>
      <c r="BN45" s="1555"/>
      <c r="BO45" s="1555"/>
      <c r="BP45" s="1555"/>
      <c r="BQ45" s="1555"/>
      <c r="BR45" s="1555"/>
      <c r="BS45" s="1555"/>
      <c r="BT45" s="1555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8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28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28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46">
        <f>IF(WB!BS17="","",WB!BS17)</f>
        <v>6</v>
      </c>
      <c r="BE46" s="1546">
        <f>IF(WB!BT17="","",WB!BT17)</f>
        <v>10</v>
      </c>
      <c r="BF46" s="1546">
        <f>IF(WB!BU17="","",WB!BU17)</f>
        <v>11</v>
      </c>
      <c r="BG46" s="1546">
        <f>IF(WB!BV17="","",WB!BV17)</f>
        <v>7</v>
      </c>
      <c r="BH46" s="1546">
        <f>IF(WB!BW17="","",WB!BW17)</f>
        <v>10</v>
      </c>
      <c r="BI46" s="1546">
        <f>IF(WB!BX17="","",WB!BX17)</f>
        <v>8</v>
      </c>
      <c r="BJ46" s="1546">
        <f>IF(WB!BY17="","",WB!BY17)</f>
        <v>8</v>
      </c>
      <c r="BK46" s="1546">
        <f>IF(WB!BZ17="","",WB!BZ17)</f>
        <v>8</v>
      </c>
      <c r="BL46" s="1546">
        <f>IF(WB!CA17="","",WB!CA17)</f>
        <v>8</v>
      </c>
      <c r="BM46" s="1546">
        <f>IF(WB!CB17="","",WB!CB17)</f>
        <v>8</v>
      </c>
      <c r="BN46" s="1546"/>
      <c r="BO46" s="1546"/>
      <c r="BP46" s="1546"/>
      <c r="BQ46" s="1546"/>
      <c r="BR46" s="1546"/>
      <c r="BS46" s="1546"/>
      <c r="BT46" s="1546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0"/>
      <c r="CE46" s="1331"/>
      <c r="CF46" s="1331"/>
      <c r="CG46" s="1331"/>
      <c r="CH46" s="1331"/>
      <c r="CI46" s="1331"/>
      <c r="CJ46" s="1331"/>
      <c r="CK46" s="1331"/>
      <c r="CL46" s="1331"/>
      <c r="CM46" s="1330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28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28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46">
        <f>IF(WB!BS21="","",WB!BS21)</f>
        <v>1.5</v>
      </c>
      <c r="BE47" s="1546">
        <f>IF(WB!BT21="","",WB!BT21)</f>
        <v>3</v>
      </c>
      <c r="BF47" s="1546">
        <f>IF(WB!BU21="","",WB!BU21)</f>
        <v>0.5</v>
      </c>
      <c r="BG47" s="1546">
        <f>IF(WB!BV21="","",WB!BV21)</f>
        <v>4</v>
      </c>
      <c r="BH47" s="1546">
        <f>IF(WB!BW21="","",WB!BW21)</f>
        <v>4.2</v>
      </c>
      <c r="BI47" s="1546">
        <f>IF(WB!BX21="","",WB!BX21)</f>
        <v>3</v>
      </c>
      <c r="BJ47" s="1546" t="str">
        <f>IF(WB!BY21="","",WB!BY21)</f>
        <v/>
      </c>
      <c r="BK47" s="1546">
        <f>IF(WB!BZ21="","",WB!BZ21)</f>
        <v>1.5</v>
      </c>
      <c r="BL47" s="1546">
        <f>IF(WB!CA21="","",WB!CA21)</f>
        <v>2</v>
      </c>
      <c r="BM47" s="1546">
        <f>IF(WB!CB21="","",WB!CB21)</f>
        <v>2</v>
      </c>
      <c r="BN47" s="1546"/>
      <c r="BO47" s="1546"/>
      <c r="BP47" s="1546"/>
      <c r="BQ47" s="1546"/>
      <c r="BR47" s="1546"/>
      <c r="BS47" s="1546"/>
      <c r="BT47" s="1546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0"/>
      <c r="CE47" s="1331"/>
      <c r="CF47" s="1331"/>
      <c r="CG47" s="1331"/>
      <c r="CH47" s="1331"/>
      <c r="CI47" s="1331"/>
      <c r="CJ47" s="1331"/>
      <c r="CK47" s="1331"/>
      <c r="CL47" s="1331"/>
      <c r="CM47" s="1330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28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28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46">
        <f>IF(WB!BS25="","",WB!BS25)</f>
        <v>1.5</v>
      </c>
      <c r="BE48" s="1546">
        <f>IF(WB!BT25="","",WB!BT25)</f>
        <v>3</v>
      </c>
      <c r="BF48" s="1546">
        <f>IF(WB!BU25="","",WB!BU25)</f>
        <v>0.5</v>
      </c>
      <c r="BG48" s="1546">
        <f>IF(WB!BV25="","",WB!BV25)</f>
        <v>4</v>
      </c>
      <c r="BH48" s="1546">
        <f>IF(WB!BW25="","",WB!BW25)</f>
        <v>6.9</v>
      </c>
      <c r="BI48" s="1546">
        <f>IF(WB!BX25="","",WB!BX25)</f>
        <v>3</v>
      </c>
      <c r="BJ48" s="1546">
        <f>IF(WB!BY25="","",WB!BY25)</f>
        <v>3</v>
      </c>
      <c r="BK48" s="1546">
        <f>IF(WB!BZ25="","",WB!BZ25)</f>
        <v>1.5</v>
      </c>
      <c r="BL48" s="1546">
        <f>IF(WB!CA25="","",WB!CA25)</f>
        <v>2</v>
      </c>
      <c r="BM48" s="1546">
        <f>IF(WB!CB25="","",WB!CB25)</f>
        <v>2</v>
      </c>
      <c r="BN48" s="1546"/>
      <c r="BO48" s="1546"/>
      <c r="BP48" s="1546"/>
      <c r="BQ48" s="1546"/>
      <c r="BR48" s="1546"/>
      <c r="BS48" s="1546"/>
      <c r="BT48" s="1546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0"/>
      <c r="CE48" s="1331"/>
      <c r="CF48" s="1331"/>
      <c r="CG48" s="1331"/>
      <c r="CH48" s="1331"/>
      <c r="CI48" s="1331"/>
      <c r="CJ48" s="1331"/>
      <c r="CK48" s="1331"/>
      <c r="CL48" s="1331"/>
      <c r="CM48" s="1330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28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28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46">
        <f>IF(WB!BS29="","",WB!BS29)</f>
        <v>1</v>
      </c>
      <c r="BE49" s="1546">
        <f>IF(WB!BT29="","",WB!BT29)</f>
        <v>0.1</v>
      </c>
      <c r="BF49" s="1546">
        <f>IF(WB!BU29="","",WB!BU29)</f>
        <v>0.2</v>
      </c>
      <c r="BG49" s="1546">
        <f>IF(WB!BV29="","",WB!BV29)</f>
        <v>0.5</v>
      </c>
      <c r="BH49" s="1546">
        <f>IF(WB!BW29="","",WB!BW29)</f>
        <v>1.2</v>
      </c>
      <c r="BI49" s="1546">
        <f>IF(WB!BX29="","",WB!BX29)</f>
        <v>0.5</v>
      </c>
      <c r="BJ49" s="1546">
        <f>IF(WB!BY29="","",WB!BY29)</f>
        <v>0.5</v>
      </c>
      <c r="BK49" s="1546">
        <f>IF(WB!BZ29="","",WB!BZ29)</f>
        <v>0.1</v>
      </c>
      <c r="BL49" s="1546">
        <f>IF(WB!CA29="","",WB!CA29)</f>
        <v>0.5</v>
      </c>
      <c r="BM49" s="1546">
        <f>IF(WB!CB29="","",WB!CB29)</f>
        <v>0.2</v>
      </c>
      <c r="BN49" s="1546"/>
      <c r="BO49" s="1546"/>
      <c r="BP49" s="1546"/>
      <c r="BQ49" s="1546"/>
      <c r="BR49" s="1546"/>
      <c r="BS49" s="1546"/>
      <c r="BT49" s="1546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0"/>
      <c r="CE49" s="1331"/>
      <c r="CF49" s="1331"/>
      <c r="CG49" s="1331"/>
      <c r="CH49" s="1331"/>
      <c r="CI49" s="1331"/>
      <c r="CJ49" s="1331"/>
      <c r="CK49" s="1331"/>
      <c r="CL49" s="1331"/>
      <c r="CM49" s="1330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28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28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46">
        <f>IF(WB!BS33="","",WB!BS33)</f>
        <v>0.1</v>
      </c>
      <c r="BE50" s="1546">
        <f>IF(WB!BT33="","",WB!BT33)</f>
        <v>2.9</v>
      </c>
      <c r="BF50" s="1546">
        <f>IF(WB!BU33="","",WB!BU33)</f>
        <v>0.3</v>
      </c>
      <c r="BG50" s="1546">
        <f>IF(WB!BV33="","",WB!BV33)</f>
        <v>3.5</v>
      </c>
      <c r="BH50" s="1546">
        <f>IF(WB!BW33="","",WB!BW33)</f>
        <v>5.7</v>
      </c>
      <c r="BI50" s="1546">
        <f>IF(WB!BX33="","",WB!BX33)</f>
        <v>2.5</v>
      </c>
      <c r="BJ50" s="1546">
        <f>IF(WB!BY33="","",WB!BY33)</f>
        <v>2.6</v>
      </c>
      <c r="BK50" s="1546">
        <f>IF(WB!BZ33="","",WB!BZ33)</f>
        <v>1.4</v>
      </c>
      <c r="BL50" s="1546">
        <f>IF(WB!CA33="","",WB!CA33)</f>
        <v>1.5</v>
      </c>
      <c r="BM50" s="1546">
        <f>IF(WB!CB33="","",WB!CB33)</f>
        <v>1.8</v>
      </c>
      <c r="BN50" s="1546"/>
      <c r="BO50" s="1546"/>
      <c r="BP50" s="1546"/>
      <c r="BQ50" s="1546"/>
      <c r="BR50" s="1546"/>
      <c r="BS50" s="1546"/>
      <c r="BT50" s="1546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0"/>
      <c r="CE50" s="1331"/>
      <c r="CF50" s="1331"/>
      <c r="CG50" s="1331"/>
      <c r="CH50" s="1331"/>
      <c r="CI50" s="1331"/>
      <c r="CJ50" s="1331"/>
      <c r="CK50" s="1331"/>
      <c r="CL50" s="1331"/>
      <c r="CM50" s="1330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28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28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46" t="str">
        <f>IF(WB!BS58="","",WB!BS58)</f>
        <v/>
      </c>
      <c r="BE51" s="1546" t="str">
        <f>IF(WB!BT58="","",WB!BT58)</f>
        <v/>
      </c>
      <c r="BF51" s="1546" t="str">
        <f>IF(WB!BU58="","",WB!BU58)</f>
        <v/>
      </c>
      <c r="BG51" s="1546" t="str">
        <f>IF(WB!BV58="","",WB!BV58)</f>
        <v/>
      </c>
      <c r="BH51" s="1546" t="str">
        <f>IF(WB!BW58="","",WB!BW58)</f>
        <v/>
      </c>
      <c r="BI51" s="1546" t="str">
        <f>IF(WB!BX58="","",WB!BX58)</f>
        <v/>
      </c>
      <c r="BJ51" s="1546" t="str">
        <f>IF(WB!BY58="","",WB!BY58)</f>
        <v/>
      </c>
      <c r="BK51" s="1546" t="str">
        <f>IF(WB!BZ58="","",WB!BZ58)</f>
        <v/>
      </c>
      <c r="BL51" s="1546" t="str">
        <f>IF(WB!CA58="","",WB!CA58)</f>
        <v/>
      </c>
      <c r="BM51" s="1546" t="str">
        <f>IF(WB!CB58="","",WB!CB58)</f>
        <v/>
      </c>
      <c r="BN51" s="1546"/>
      <c r="BO51" s="1546"/>
      <c r="BP51" s="1546"/>
      <c r="BQ51" s="1546"/>
      <c r="BR51" s="1546"/>
      <c r="BS51" s="1546"/>
      <c r="BT51" s="1546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0"/>
      <c r="CE51" s="1331"/>
      <c r="CF51" s="1331"/>
      <c r="CG51" s="1331"/>
      <c r="CH51" s="1331"/>
      <c r="CI51" s="1331"/>
      <c r="CJ51" s="1331"/>
      <c r="CK51" s="1331"/>
      <c r="CL51" s="1331"/>
      <c r="CM51" s="1330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28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28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46">
        <f>IF(WB!BS94="","",WB!BS94)</f>
        <v>24</v>
      </c>
      <c r="BE52" s="1546">
        <f>IF(WB!BT94="","",WB!BT94)</f>
        <v>25</v>
      </c>
      <c r="BF52" s="1546">
        <f>IF(WB!BU94="","",WB!BU94)</f>
        <v>50</v>
      </c>
      <c r="BG52" s="1546">
        <f>IF(WB!BV94="","",WB!BV94)</f>
        <v>17</v>
      </c>
      <c r="BH52" s="1546">
        <f>IF(WB!BW94="","",WB!BW94)</f>
        <v>17</v>
      </c>
      <c r="BI52" s="1546">
        <f>IF(WB!BX94="","",WB!BX94)</f>
        <v>50</v>
      </c>
      <c r="BJ52" s="1546">
        <f>IF(WB!BY94="","",WB!BY94)</f>
        <v>20</v>
      </c>
      <c r="BK52" s="1546">
        <f>IF(WB!BZ94="","",WB!BZ94)</f>
        <v>12</v>
      </c>
      <c r="BL52" s="1546">
        <f>IF(WB!CA94="","",WB!CA94)</f>
        <v>50</v>
      </c>
      <c r="BM52" s="1546">
        <f>IF(WB!CB94="","",WB!CB94)</f>
        <v>25</v>
      </c>
      <c r="BN52" s="1546"/>
      <c r="BO52" s="1546"/>
      <c r="BP52" s="1546"/>
      <c r="BQ52" s="1546"/>
      <c r="BR52" s="1546"/>
      <c r="BS52" s="1546"/>
      <c r="BT52" s="1546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0"/>
      <c r="CE52" s="1331"/>
      <c r="CF52" s="1331"/>
      <c r="CG52" s="1331"/>
      <c r="CH52" s="1331"/>
      <c r="CI52" s="1331"/>
      <c r="CJ52" s="1331"/>
      <c r="CK52" s="1331"/>
      <c r="CL52" s="1331"/>
      <c r="CM52" s="1330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28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28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46">
        <f>IF(WB!BS69="","",WB!BS69)</f>
        <v>4</v>
      </c>
      <c r="BE53" s="1546">
        <f>IF(WB!BT69="","",WB!BT69)</f>
        <v>0</v>
      </c>
      <c r="BF53" s="1546">
        <f>IF(WB!BU69="","",WB!BU69)</f>
        <v>0</v>
      </c>
      <c r="BG53" s="1546">
        <f>IF(WB!BV69="","",WB!BV69)</f>
        <v>0</v>
      </c>
      <c r="BH53" s="1546">
        <f>IF(WB!BW69="","",WB!BW69)</f>
        <v>0</v>
      </c>
      <c r="BI53" s="1546">
        <f>IF(WB!BX69="","",WB!BX69)</f>
        <v>0</v>
      </c>
      <c r="BJ53" s="1546">
        <f>IF(WB!BY69="","",WB!BY69)</f>
        <v>8</v>
      </c>
      <c r="BK53" s="1546">
        <f>IF(WB!BZ69="","",WB!BZ69)</f>
        <v>0</v>
      </c>
      <c r="BL53" s="1546">
        <f>IF(WB!CA69="","",WB!CA69)</f>
        <v>12</v>
      </c>
      <c r="BM53" s="1546">
        <f>IF(WB!CB69="","",WB!CB69)</f>
        <v>0</v>
      </c>
      <c r="BN53" s="1546"/>
      <c r="BO53" s="1546"/>
      <c r="BP53" s="1546"/>
      <c r="BQ53" s="1546"/>
      <c r="BR53" s="1546"/>
      <c r="BS53" s="1546"/>
      <c r="BT53" s="1546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0"/>
      <c r="CE53" s="1331"/>
      <c r="CF53" s="1331"/>
      <c r="CG53" s="1331"/>
      <c r="CH53" s="1331"/>
      <c r="CI53" s="1331"/>
      <c r="CJ53" s="1331"/>
      <c r="CK53" s="1331"/>
      <c r="CL53" s="1331"/>
      <c r="CM53" s="1330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28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28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46">
        <f>IF(WB!BS126="","",WB!BS126)</f>
        <v>29</v>
      </c>
      <c r="BE54" s="1546">
        <f>IF(WB!BT126="","",WB!BT126)</f>
        <v>10</v>
      </c>
      <c r="BF54" s="1546">
        <f>IF(WB!BU126="","",WB!BU126)</f>
        <v>50</v>
      </c>
      <c r="BG54" s="1546">
        <f>IF(WB!BV126="","",WB!BV126)</f>
        <v>11</v>
      </c>
      <c r="BH54" s="1546">
        <f>IF(WB!BW126="","",WB!BW126)</f>
        <v>15</v>
      </c>
      <c r="BI54" s="1546">
        <f>IF(WB!BX126="","",WB!BX126)</f>
        <v>25</v>
      </c>
      <c r="BJ54" s="1546">
        <f>IF(WB!BY126="","",WB!BY126)</f>
        <v>15</v>
      </c>
      <c r="BK54" s="1546">
        <f>IF(WB!BZ126="","",WB!BZ126)</f>
        <v>5</v>
      </c>
      <c r="BL54" s="1546">
        <f>IF(WB!CA126="","",WB!CA126)</f>
        <v>25</v>
      </c>
      <c r="BM54" s="1546">
        <f>IF(WB!CB126="","",WB!CB126)</f>
        <v>50</v>
      </c>
      <c r="BN54" s="1546"/>
      <c r="BO54" s="1546"/>
      <c r="BP54" s="1546"/>
      <c r="BQ54" s="1546"/>
      <c r="BR54" s="1546"/>
      <c r="BS54" s="1546"/>
      <c r="BT54" s="1546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0"/>
      <c r="CE54" s="1331"/>
      <c r="CF54" s="1331"/>
      <c r="CG54" s="1331"/>
      <c r="CH54" s="1331"/>
      <c r="CI54" s="1331"/>
      <c r="CJ54" s="1331"/>
      <c r="CK54" s="1331"/>
      <c r="CL54" s="1331"/>
      <c r="CM54" s="1330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28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28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46">
        <f>IF(WB!BS158="","",WB!BS158)</f>
        <v>10</v>
      </c>
      <c r="BE55" s="1546">
        <f>IF(WB!BT158="","",WB!BT158)</f>
        <v>5</v>
      </c>
      <c r="BF55" s="1546">
        <f>IF(WB!BU158="","",WB!BU158)</f>
        <v>25</v>
      </c>
      <c r="BG55" s="1546">
        <f>IF(WB!BV158="","",WB!BV158)</f>
        <v>7</v>
      </c>
      <c r="BH55" s="1546">
        <f>IF(WB!BW158="","",WB!BW158)</f>
        <v>12</v>
      </c>
      <c r="BI55" s="1546">
        <f>IF(WB!BX158="","",WB!BX158)</f>
        <v>5</v>
      </c>
      <c r="BJ55" s="1546">
        <f>IF(WB!BY158="","",WB!BY158)</f>
        <v>35</v>
      </c>
      <c r="BK55" s="1546">
        <f>IF(WB!BZ158="","",WB!BZ158)</f>
        <v>5</v>
      </c>
      <c r="BL55" s="1546">
        <f>IF(WB!CA158="","",WB!CA158)</f>
        <v>10</v>
      </c>
      <c r="BM55" s="1546">
        <f>IF(WB!CB158="","",WB!CB158)</f>
        <v>10</v>
      </c>
      <c r="BN55" s="1546"/>
      <c r="BO55" s="1546"/>
      <c r="BP55" s="1546"/>
      <c r="BQ55" s="1546"/>
      <c r="BR55" s="1546"/>
      <c r="BS55" s="1546"/>
      <c r="BT55" s="1546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0"/>
      <c r="CE55" s="1331"/>
      <c r="CF55" s="1331"/>
      <c r="CG55" s="1331"/>
      <c r="CH55" s="1331"/>
      <c r="CI55" s="1331"/>
      <c r="CJ55" s="1331"/>
      <c r="CK55" s="1331"/>
      <c r="CL55" s="1331"/>
      <c r="CM55" s="1330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28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28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46" t="str">
        <f>IF(WB!BS169="","",WB!BS169)</f>
        <v/>
      </c>
      <c r="BE56" s="1546" t="str">
        <f>IF(WB!BT169="","",WB!BT169)</f>
        <v/>
      </c>
      <c r="BF56" s="1546" t="str">
        <f>IF(WB!BU169="","",WB!BU169)</f>
        <v/>
      </c>
      <c r="BG56" s="1546" t="str">
        <f>IF(WB!BV169="","",WB!BV169)</f>
        <v/>
      </c>
      <c r="BH56" s="1546" t="str">
        <f>IF(WB!BW169="","",WB!BW169)</f>
        <v/>
      </c>
      <c r="BI56" s="1546" t="str">
        <f>IF(WB!BX169="","",WB!BX169)</f>
        <v/>
      </c>
      <c r="BJ56" s="1546" t="str">
        <f>IF(WB!BY169="","",WB!BY169)</f>
        <v/>
      </c>
      <c r="BK56" s="1546">
        <f>IF(WB!BZ169="","",WB!BZ169)</f>
        <v>5</v>
      </c>
      <c r="BL56" s="1546" t="str">
        <f>IF(WB!CA169="","",WB!CA169)</f>
        <v/>
      </c>
      <c r="BM56" s="1546" t="str">
        <f>IF(WB!CB169="","",WB!CB169)</f>
        <v/>
      </c>
      <c r="BN56" s="1546"/>
      <c r="BO56" s="1546"/>
      <c r="BP56" s="1546"/>
      <c r="BQ56" s="1546"/>
      <c r="BR56" s="1546"/>
      <c r="BS56" s="1546"/>
      <c r="BT56" s="1546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0"/>
      <c r="CE56" s="1331"/>
      <c r="CF56" s="1331"/>
      <c r="CG56" s="1331"/>
      <c r="CH56" s="1331"/>
      <c r="CI56" s="1331"/>
      <c r="CJ56" s="1331"/>
      <c r="CK56" s="1331"/>
      <c r="CL56" s="1331"/>
      <c r="CM56" s="1330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28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28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46">
        <f>IF(WB!BS173="","",WB!BS173)</f>
        <v>20</v>
      </c>
      <c r="BE57" s="1546">
        <f>IF(WB!BT173="","",WB!BT173)</f>
        <v>33</v>
      </c>
      <c r="BF57" s="1546">
        <f>IF(WB!BU173="","",WB!BU173)</f>
        <v>11</v>
      </c>
      <c r="BG57" s="1546">
        <f>IF(WB!BV173="","",WB!BV173)</f>
        <v>40</v>
      </c>
      <c r="BH57" s="1546">
        <f>IF(WB!BW173="","",WB!BW173)</f>
        <v>33</v>
      </c>
      <c r="BI57" s="1546">
        <f>IF(WB!BX173="","",WB!BX173)</f>
        <v>43</v>
      </c>
      <c r="BJ57" s="1546">
        <f>IF(WB!BY173="","",WB!BY173)</f>
        <v>28</v>
      </c>
      <c r="BK57" s="1546">
        <f>IF(WB!BZ173="","",WB!BZ173)</f>
        <v>36</v>
      </c>
      <c r="BL57" s="1546">
        <f>IF(WB!CA173="","",WB!CA173)</f>
        <v>39</v>
      </c>
      <c r="BM57" s="1546">
        <f>IF(WB!CB173="","",WB!CB173)</f>
        <v>27</v>
      </c>
      <c r="BN57" s="1546"/>
      <c r="BO57" s="1546"/>
      <c r="BP57" s="1546"/>
      <c r="BQ57" s="1546"/>
      <c r="BR57" s="1546"/>
      <c r="BS57" s="1546"/>
      <c r="BT57" s="1546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0"/>
      <c r="CE57" s="1331"/>
      <c r="CF57" s="1331"/>
      <c r="CG57" s="1331"/>
      <c r="CH57" s="1331"/>
      <c r="CI57" s="1331"/>
      <c r="CJ57" s="1331"/>
      <c r="CK57" s="1331"/>
      <c r="CL57" s="1331"/>
      <c r="CM57" s="1330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28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28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46">
        <f>IF(WB!BS177="","",WB!BS177)</f>
        <v>2</v>
      </c>
      <c r="BE58" s="1546">
        <f>IF(WB!BT177="","",WB!BT177)</f>
        <v>3</v>
      </c>
      <c r="BF58" s="1546">
        <f>IF(WB!BU177="","",WB!BU177)</f>
        <v>2</v>
      </c>
      <c r="BG58" s="1546">
        <f>IF(WB!BV177="","",WB!BV177)</f>
        <v>0</v>
      </c>
      <c r="BH58" s="1546">
        <f>IF(WB!BW177="","",WB!BW177)</f>
        <v>0</v>
      </c>
      <c r="BI58" s="1546">
        <f>IF(WB!BX177="","",WB!BX177)</f>
        <v>0</v>
      </c>
      <c r="BJ58" s="1546">
        <f>IF(WB!BY177="","",WB!BY177)</f>
        <v>2</v>
      </c>
      <c r="BK58" s="1546">
        <f>IF(WB!BZ177="","",WB!BZ177)</f>
        <v>0</v>
      </c>
      <c r="BL58" s="1546">
        <f>IF(WB!CA177="","",WB!CA177)</f>
        <v>4</v>
      </c>
      <c r="BM58" s="1546">
        <f>IF(WB!CB177="","",WB!CB177)</f>
        <v>2</v>
      </c>
      <c r="BN58" s="1546"/>
      <c r="BO58" s="1546"/>
      <c r="BP58" s="1546"/>
      <c r="BQ58" s="1546"/>
      <c r="BR58" s="1546"/>
      <c r="BS58" s="1546"/>
      <c r="BT58" s="1546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0"/>
      <c r="CE58" s="1331"/>
      <c r="CF58" s="1331"/>
      <c r="CG58" s="1331"/>
      <c r="CH58" s="1331"/>
      <c r="CI58" s="1331"/>
      <c r="CJ58" s="1331"/>
      <c r="CK58" s="1331"/>
      <c r="CL58" s="1331"/>
      <c r="CM58" s="1330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28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28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46">
        <f>IF(WB!BS181="","",WB!BS181)</f>
        <v>2</v>
      </c>
      <c r="BE59" s="1546">
        <f>IF(WB!BT181="","",WB!BT181)</f>
        <v>0</v>
      </c>
      <c r="BF59" s="1546">
        <f>IF(WB!BU181="","",WB!BU181)</f>
        <v>0</v>
      </c>
      <c r="BG59" s="1546">
        <f>IF(WB!BV181="","",WB!BV181)</f>
        <v>0</v>
      </c>
      <c r="BH59" s="1546">
        <f>IF(WB!BW181="","",WB!BW181)</f>
        <v>0</v>
      </c>
      <c r="BI59" s="1546">
        <f>IF(WB!BX181="","",WB!BX181)</f>
        <v>0</v>
      </c>
      <c r="BJ59" s="1546">
        <f>IF(WB!BY181="","",WB!BY181)</f>
        <v>0</v>
      </c>
      <c r="BK59" s="1546">
        <f>IF(WB!BZ181="","",WB!BZ181)</f>
        <v>0</v>
      </c>
      <c r="BL59" s="1546">
        <f>IF(WB!CA181="","",WB!CA181)</f>
        <v>0</v>
      </c>
      <c r="BM59" s="1546">
        <f>IF(WB!CB181="","",WB!CB181)</f>
        <v>0</v>
      </c>
      <c r="BN59" s="1546"/>
      <c r="BO59" s="1546"/>
      <c r="BP59" s="1546"/>
      <c r="BQ59" s="1546"/>
      <c r="BR59" s="1546"/>
      <c r="BS59" s="1546"/>
      <c r="BT59" s="1546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0"/>
      <c r="CE59" s="1331"/>
      <c r="CF59" s="1331"/>
      <c r="CG59" s="1331"/>
      <c r="CH59" s="1331"/>
      <c r="CI59" s="1331"/>
      <c r="CJ59" s="1331"/>
      <c r="CK59" s="1331"/>
      <c r="CL59" s="1331"/>
      <c r="CM59" s="1330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28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28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46">
        <f>IF(WB!BS185="","",WB!BS185)</f>
        <v>1</v>
      </c>
      <c r="BE60" s="1546">
        <f>IF(WB!BT185="","",WB!BT185)</f>
        <v>1</v>
      </c>
      <c r="BF60" s="1546">
        <f>IF(WB!BU185="","",WB!BU185)</f>
        <v>1</v>
      </c>
      <c r="BG60" s="1546">
        <f>IF(WB!BV185="","",WB!BV185)</f>
        <v>1</v>
      </c>
      <c r="BH60" s="1546">
        <f>IF(WB!BW185="","",WB!BW185)</f>
        <v>1</v>
      </c>
      <c r="BI60" s="1546">
        <f>IF(WB!BX185="","",WB!BX185)</f>
        <v>1</v>
      </c>
      <c r="BJ60" s="1546">
        <f>IF(WB!BY185="","",WB!BY185)</f>
        <v>1</v>
      </c>
      <c r="BK60" s="1546">
        <f>IF(WB!BZ185="","",WB!BZ185)</f>
        <v>1</v>
      </c>
      <c r="BL60" s="1546">
        <f>IF(WB!CA185="","",WB!CA185)</f>
        <v>1</v>
      </c>
      <c r="BM60" s="1546">
        <f>IF(WB!CB185="","",WB!CB185)</f>
        <v>1</v>
      </c>
      <c r="BN60" s="1546"/>
      <c r="BO60" s="1546"/>
      <c r="BP60" s="1546"/>
      <c r="BQ60" s="1546"/>
      <c r="BR60" s="1546"/>
      <c r="BS60" s="1546"/>
      <c r="BT60" s="1546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0"/>
      <c r="CE60" s="1331"/>
      <c r="CF60" s="1331"/>
      <c r="CG60" s="1331"/>
      <c r="CH60" s="1331"/>
      <c r="CI60" s="1331"/>
      <c r="CJ60" s="1331"/>
      <c r="CK60" s="1331"/>
      <c r="CL60" s="1331"/>
      <c r="CM60" s="1330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28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28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46">
        <f>IF(WB!BS189="","",WB!BS189)</f>
        <v>1</v>
      </c>
      <c r="BE61" s="1546">
        <f>IF(WB!BT189="","",WB!BT189)</f>
        <v>1</v>
      </c>
      <c r="BF61" s="1546">
        <f>IF(WB!BU189="","",WB!BU189)</f>
        <v>1</v>
      </c>
      <c r="BG61" s="1546">
        <f>IF(WB!BV189="","",WB!BV189)</f>
        <v>1</v>
      </c>
      <c r="BH61" s="1546">
        <f>IF(WB!BW189="","",WB!BW189)</f>
        <v>1</v>
      </c>
      <c r="BI61" s="1546">
        <f>IF(WB!BX189="","",WB!BX189)</f>
        <v>1</v>
      </c>
      <c r="BJ61" s="1546">
        <f>IF(WB!BY189="","",WB!BY189)</f>
        <v>1</v>
      </c>
      <c r="BK61" s="1546">
        <f>IF(WB!BZ189="","",WB!BZ189)</f>
        <v>1</v>
      </c>
      <c r="BL61" s="1546">
        <f>IF(WB!CA189="","",WB!CA189)</f>
        <v>1</v>
      </c>
      <c r="BM61" s="1546">
        <f>IF(WB!CB189="","",WB!CB189)</f>
        <v>1</v>
      </c>
      <c r="BN61" s="1546"/>
      <c r="BO61" s="1546"/>
      <c r="BP61" s="1546"/>
      <c r="BQ61" s="1546"/>
      <c r="BR61" s="1546"/>
      <c r="BS61" s="1546"/>
      <c r="BT61" s="1546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0"/>
      <c r="CE61" s="1331"/>
      <c r="CF61" s="1331"/>
      <c r="CG61" s="1331"/>
      <c r="CH61" s="1331"/>
      <c r="CI61" s="1331"/>
      <c r="CJ61" s="1331"/>
      <c r="CK61" s="1331"/>
      <c r="CL61" s="1331"/>
      <c r="CM61" s="1330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28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28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46">
        <f>IF(WB!BS193="","",WB!BS193)</f>
        <v>1</v>
      </c>
      <c r="BE62" s="1546">
        <f>IF(WB!BT193="","",WB!BT193)</f>
        <v>1</v>
      </c>
      <c r="BF62" s="1546">
        <f>IF(WB!BU193="","",WB!BU193)</f>
        <v>1</v>
      </c>
      <c r="BG62" s="1546">
        <f>IF(WB!BV193="","",WB!BV193)</f>
        <v>1</v>
      </c>
      <c r="BH62" s="1546">
        <f>IF(WB!BW193="","",WB!BW193)</f>
        <v>1</v>
      </c>
      <c r="BI62" s="1546">
        <f>IF(WB!BX193="","",WB!BX193)</f>
        <v>1</v>
      </c>
      <c r="BJ62" s="1546">
        <f>IF(WB!BY193="","",WB!BY193)</f>
        <v>1</v>
      </c>
      <c r="BK62" s="1546">
        <f>IF(WB!BZ193="","",WB!BZ193)</f>
        <v>1</v>
      </c>
      <c r="BL62" s="1546">
        <f>IF(WB!CA193="","",WB!CA193)</f>
        <v>1</v>
      </c>
      <c r="BM62" s="1546">
        <f>IF(WB!CB193="","",WB!CB193)</f>
        <v>1</v>
      </c>
      <c r="BN62" s="1546"/>
      <c r="BO62" s="1546"/>
      <c r="BP62" s="1546"/>
      <c r="BQ62" s="1546"/>
      <c r="BR62" s="1546"/>
      <c r="BS62" s="1546"/>
      <c r="BT62" s="1546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0"/>
      <c r="CE62" s="1331"/>
      <c r="CF62" s="1331"/>
      <c r="CG62" s="1331"/>
      <c r="CH62" s="1331"/>
      <c r="CI62" s="1331"/>
      <c r="CJ62" s="1331"/>
      <c r="CK62" s="1331"/>
      <c r="CL62" s="1331"/>
      <c r="CM62" s="1330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28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28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46">
        <f>IF(WB!BS197="","",WB!BS197)</f>
        <v>1</v>
      </c>
      <c r="BE63" s="1546">
        <f>IF(WB!BT197="","",WB!BT197)</f>
        <v>1</v>
      </c>
      <c r="BF63" s="1546">
        <f>IF(WB!BU197="","",WB!BU197)</f>
        <v>1</v>
      </c>
      <c r="BG63" s="1546">
        <f>IF(WB!BV197="","",WB!BV197)</f>
        <v>1</v>
      </c>
      <c r="BH63" s="1546">
        <f>IF(WB!BW197="","",WB!BW197)</f>
        <v>1</v>
      </c>
      <c r="BI63" s="1546">
        <f>IF(WB!BX197="","",WB!BX197)</f>
        <v>1</v>
      </c>
      <c r="BJ63" s="1546">
        <f>IF(WB!BY197="","",WB!BY197)</f>
        <v>1</v>
      </c>
      <c r="BK63" s="1546">
        <f>IF(WB!BZ197="","",WB!BZ197)</f>
        <v>1</v>
      </c>
      <c r="BL63" s="1546">
        <f>IF(WB!CA197="","",WB!CA197)</f>
        <v>1</v>
      </c>
      <c r="BM63" s="1546">
        <f>IF(WB!CB197="","",WB!CB197)</f>
        <v>1</v>
      </c>
      <c r="BN63" s="1546"/>
      <c r="BO63" s="1546"/>
      <c r="BP63" s="1546"/>
      <c r="BQ63" s="1546"/>
      <c r="BR63" s="1546"/>
      <c r="BS63" s="1546"/>
      <c r="BT63" s="1546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0"/>
      <c r="CE63" s="1331"/>
      <c r="CF63" s="1331"/>
      <c r="CG63" s="1331"/>
      <c r="CH63" s="1331"/>
      <c r="CI63" s="1331"/>
      <c r="CJ63" s="1331"/>
      <c r="CK63" s="1331"/>
      <c r="CL63" s="1331"/>
      <c r="CM63" s="1330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56"/>
      <c r="BE64" s="1556"/>
      <c r="BF64" s="1556"/>
      <c r="BG64" s="1556"/>
      <c r="BH64" s="1556"/>
      <c r="BI64" s="1556"/>
      <c r="BJ64" s="1556"/>
      <c r="BK64" s="1556"/>
      <c r="BL64" s="1556"/>
      <c r="BM64" s="1556"/>
      <c r="BN64" s="1556"/>
      <c r="BO64" s="1556"/>
      <c r="BP64" s="1556"/>
      <c r="BQ64" s="1556"/>
      <c r="BR64" s="1556"/>
      <c r="BS64" s="1556"/>
      <c r="BT64" s="1556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6"/>
      <c r="CE64" s="1327"/>
      <c r="CF64" s="1327"/>
      <c r="CG64" s="1327"/>
      <c r="CH64" s="1327"/>
      <c r="CI64" s="1327"/>
      <c r="CJ64" s="1327"/>
      <c r="CK64" s="1327"/>
      <c r="CL64" s="1327"/>
      <c r="CM64" s="1326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57"/>
      <c r="BE65" s="1557"/>
      <c r="BF65" s="1557"/>
      <c r="BG65" s="1557"/>
      <c r="BH65" s="1557"/>
      <c r="BI65" s="1557"/>
      <c r="BJ65" s="1557"/>
      <c r="BK65" s="1557"/>
      <c r="BL65" s="1557"/>
      <c r="BM65" s="1557"/>
      <c r="BN65" s="1557"/>
      <c r="BO65" s="1557"/>
      <c r="BP65" s="1557"/>
      <c r="BQ65" s="1557"/>
      <c r="BR65" s="1557"/>
      <c r="BS65" s="1557"/>
      <c r="BT65" s="1557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6"/>
      <c r="CE65" s="1327"/>
      <c r="CF65" s="1327"/>
      <c r="CG65" s="1327"/>
      <c r="CH65" s="1327"/>
      <c r="CI65" s="1327"/>
      <c r="CJ65" s="1327"/>
      <c r="CK65" s="1327"/>
      <c r="CL65" s="1327"/>
      <c r="CM65" s="1326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58">
        <f>WB!BS60</f>
        <v>0</v>
      </c>
      <c r="BE66" s="1558">
        <f>WB!BT60</f>
        <v>0</v>
      </c>
      <c r="BF66" s="1558">
        <f>WB!BU60</f>
        <v>0</v>
      </c>
      <c r="BG66" s="1558">
        <f>WB!BV60</f>
        <v>0</v>
      </c>
      <c r="BH66" s="1558">
        <f>WB!BW60</f>
        <v>0</v>
      </c>
      <c r="BI66" s="1558">
        <f>WB!BX60</f>
        <v>0</v>
      </c>
      <c r="BJ66" s="1558">
        <f>WB!BY60</f>
        <v>0</v>
      </c>
      <c r="BK66" s="1558">
        <f>WB!BZ60</f>
        <v>0</v>
      </c>
      <c r="BL66" s="1558">
        <f>WB!CA60</f>
        <v>0</v>
      </c>
      <c r="BM66" s="1558">
        <f>WB!CB60</f>
        <v>0</v>
      </c>
      <c r="BN66" s="1558"/>
      <c r="BO66" s="1558"/>
      <c r="BP66" s="1558"/>
      <c r="BQ66" s="1558"/>
      <c r="BR66" s="1558"/>
      <c r="BS66" s="1558"/>
      <c r="BT66" s="155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0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59"/>
      <c r="BE67" s="1559"/>
      <c r="BF67" s="1559"/>
      <c r="BG67" s="1559"/>
      <c r="BH67" s="1559"/>
      <c r="BI67" s="1559"/>
      <c r="BJ67" s="1559"/>
      <c r="BK67" s="1559"/>
      <c r="BL67" s="1559"/>
      <c r="BM67" s="1559"/>
      <c r="BN67" s="1559"/>
      <c r="BO67" s="1559"/>
      <c r="BP67" s="1559"/>
      <c r="BQ67" s="1559"/>
      <c r="BR67" s="1559"/>
      <c r="BS67" s="1559"/>
      <c r="BT67" s="1559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0" t="str">
        <f t="shared" si="180"/>
        <v/>
      </c>
      <c r="CE67" s="1321" t="str">
        <f t="shared" si="181"/>
        <v/>
      </c>
      <c r="CF67" s="1321" t="str">
        <f t="shared" si="182"/>
        <v/>
      </c>
      <c r="CG67" s="1321" t="str">
        <f t="shared" si="183"/>
        <v/>
      </c>
      <c r="CH67" s="1322" t="str">
        <f t="shared" si="184"/>
        <v/>
      </c>
      <c r="CI67" s="1322" t="str">
        <f t="shared" si="185"/>
        <v/>
      </c>
      <c r="CJ67" s="1321" t="str">
        <f t="shared" si="186"/>
        <v/>
      </c>
      <c r="CK67" s="1321" t="str">
        <f t="shared" si="187"/>
        <v/>
      </c>
      <c r="CL67" s="1321" t="str">
        <f t="shared" si="188"/>
        <v/>
      </c>
      <c r="CM67" s="1320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0"/>
      <c r="BE68" s="1560"/>
      <c r="BF68" s="1560"/>
      <c r="BG68" s="1560"/>
      <c r="BH68" s="1560"/>
      <c r="BI68" s="1560"/>
      <c r="BJ68" s="1560"/>
      <c r="BK68" s="1560"/>
      <c r="BL68" s="1560"/>
      <c r="BM68" s="1560"/>
      <c r="BN68" s="1560"/>
      <c r="BO68" s="1560"/>
      <c r="BP68" s="1560"/>
      <c r="BQ68" s="1560"/>
      <c r="BR68" s="1560"/>
      <c r="BS68" s="1560"/>
      <c r="BT68" s="1560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0" t="str">
        <f t="shared" si="180"/>
        <v/>
      </c>
      <c r="CE68" s="1321" t="str">
        <f t="shared" si="181"/>
        <v/>
      </c>
      <c r="CF68" s="1321" t="str">
        <f t="shared" si="182"/>
        <v/>
      </c>
      <c r="CG68" s="1321" t="str">
        <f t="shared" si="183"/>
        <v/>
      </c>
      <c r="CH68" s="1322" t="str">
        <f t="shared" si="184"/>
        <v/>
      </c>
      <c r="CI68" s="1322" t="str">
        <f t="shared" si="185"/>
        <v/>
      </c>
      <c r="CJ68" s="1321" t="str">
        <f t="shared" si="186"/>
        <v/>
      </c>
      <c r="CK68" s="1321" t="str">
        <f t="shared" si="187"/>
        <v/>
      </c>
      <c r="CL68" s="1321" t="str">
        <f t="shared" si="188"/>
        <v/>
      </c>
      <c r="CM68" s="1320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1" t="str">
        <f t="shared" ref="BD69:BM69" si="214">IF(BD68="","",BD66*BD67*BD68)</f>
        <v/>
      </c>
      <c r="BE69" s="1561" t="str">
        <f t="shared" si="214"/>
        <v/>
      </c>
      <c r="BF69" s="1561" t="str">
        <f t="shared" si="214"/>
        <v/>
      </c>
      <c r="BG69" s="1561" t="str">
        <f t="shared" si="214"/>
        <v/>
      </c>
      <c r="BH69" s="1561" t="str">
        <f t="shared" si="214"/>
        <v/>
      </c>
      <c r="BI69" s="1561" t="str">
        <f t="shared" si="214"/>
        <v/>
      </c>
      <c r="BJ69" s="1561" t="str">
        <f t="shared" si="214"/>
        <v/>
      </c>
      <c r="BK69" s="1561" t="str">
        <f t="shared" si="214"/>
        <v/>
      </c>
      <c r="BL69" s="1561" t="str">
        <f t="shared" si="214"/>
        <v/>
      </c>
      <c r="BM69" s="1561" t="str">
        <f t="shared" si="214"/>
        <v/>
      </c>
      <c r="BN69" s="1561"/>
      <c r="BO69" s="1561"/>
      <c r="BP69" s="1561"/>
      <c r="BQ69" s="1561"/>
      <c r="BR69" s="1561"/>
      <c r="BS69" s="1561"/>
      <c r="BT69" s="1561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0" t="str">
        <f t="shared" si="180"/>
        <v/>
      </c>
      <c r="CE69" s="1321" t="str">
        <f t="shared" si="181"/>
        <v/>
      </c>
      <c r="CF69" s="1321" t="str">
        <f t="shared" si="182"/>
        <v/>
      </c>
      <c r="CG69" s="1321" t="str">
        <f t="shared" si="183"/>
        <v/>
      </c>
      <c r="CH69" s="1322" t="str">
        <f t="shared" si="184"/>
        <v/>
      </c>
      <c r="CI69" s="1322" t="str">
        <f t="shared" si="185"/>
        <v/>
      </c>
      <c r="CJ69" s="1321" t="str">
        <f t="shared" si="186"/>
        <v/>
      </c>
      <c r="CK69" s="1321" t="str">
        <f t="shared" si="187"/>
        <v/>
      </c>
      <c r="CL69" s="1321" t="str">
        <f t="shared" si="188"/>
        <v/>
      </c>
      <c r="CM69" s="1320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0" t="str">
        <f t="shared" si="180"/>
        <v/>
      </c>
      <c r="CE70" s="1321" t="str">
        <f t="shared" si="181"/>
        <v/>
      </c>
      <c r="CF70" s="1321" t="str">
        <f t="shared" si="182"/>
        <v/>
      </c>
      <c r="CG70" s="1321" t="str">
        <f t="shared" si="183"/>
        <v/>
      </c>
      <c r="CH70" s="1322" t="str">
        <f t="shared" si="184"/>
        <v/>
      </c>
      <c r="CI70" s="1322" t="str">
        <f t="shared" si="185"/>
        <v/>
      </c>
      <c r="CJ70" s="1321" t="str">
        <f t="shared" si="186"/>
        <v/>
      </c>
      <c r="CK70" s="1321" t="str">
        <f t="shared" si="187"/>
        <v/>
      </c>
      <c r="CL70" s="1321" t="str">
        <f t="shared" si="188"/>
        <v/>
      </c>
      <c r="CM70" s="1320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0"/>
      <c r="BE71" s="1560"/>
      <c r="BF71" s="1560"/>
      <c r="BG71" s="1560"/>
      <c r="BH71" s="1560"/>
      <c r="BI71" s="1560"/>
      <c r="BJ71" s="1560"/>
      <c r="BK71" s="1560"/>
      <c r="BL71" s="1560"/>
      <c r="BM71" s="1560"/>
      <c r="BN71" s="1560"/>
      <c r="BO71" s="1560"/>
      <c r="BP71" s="1560"/>
      <c r="BQ71" s="1560"/>
      <c r="BR71" s="1560"/>
      <c r="BS71" s="1560"/>
      <c r="BT71" s="1560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0" t="str">
        <f t="shared" si="180"/>
        <v/>
      </c>
      <c r="CE71" s="1321" t="str">
        <f t="shared" si="181"/>
        <v/>
      </c>
      <c r="CF71" s="1321" t="str">
        <f t="shared" si="182"/>
        <v/>
      </c>
      <c r="CG71" s="1321" t="str">
        <f t="shared" si="183"/>
        <v/>
      </c>
      <c r="CH71" s="1322" t="str">
        <f t="shared" si="184"/>
        <v/>
      </c>
      <c r="CI71" s="1322" t="str">
        <f t="shared" si="185"/>
        <v/>
      </c>
      <c r="CJ71" s="1321" t="str">
        <f t="shared" si="186"/>
        <v/>
      </c>
      <c r="CK71" s="1321" t="str">
        <f t="shared" si="187"/>
        <v/>
      </c>
      <c r="CL71" s="1321" t="str">
        <f t="shared" si="188"/>
        <v/>
      </c>
      <c r="CM71" s="1320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2" t="str">
        <f t="shared" ref="BD72:BM72" si="218">IF(BD70="","",BD70*BD71)</f>
        <v/>
      </c>
      <c r="BE72" s="1562" t="str">
        <f t="shared" si="218"/>
        <v/>
      </c>
      <c r="BF72" s="1562" t="str">
        <f t="shared" si="218"/>
        <v/>
      </c>
      <c r="BG72" s="1562" t="str">
        <f t="shared" si="218"/>
        <v/>
      </c>
      <c r="BH72" s="1562" t="str">
        <f t="shared" si="218"/>
        <v/>
      </c>
      <c r="BI72" s="1562" t="str">
        <f t="shared" si="218"/>
        <v/>
      </c>
      <c r="BJ72" s="1562" t="str">
        <f t="shared" si="218"/>
        <v/>
      </c>
      <c r="BK72" s="1562" t="str">
        <f t="shared" si="218"/>
        <v/>
      </c>
      <c r="BL72" s="1562" t="str">
        <f t="shared" si="218"/>
        <v/>
      </c>
      <c r="BM72" s="1562" t="str">
        <f t="shared" si="218"/>
        <v/>
      </c>
      <c r="BN72" s="1562"/>
      <c r="BO72" s="1562"/>
      <c r="BP72" s="1562"/>
      <c r="BQ72" s="1562"/>
      <c r="BR72" s="1562"/>
      <c r="BS72" s="1562"/>
      <c r="BT72" s="1562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0" t="str">
        <f t="shared" si="180"/>
        <v/>
      </c>
      <c r="CE72" s="1321" t="str">
        <f t="shared" si="181"/>
        <v/>
      </c>
      <c r="CF72" s="1321" t="str">
        <f t="shared" si="182"/>
        <v/>
      </c>
      <c r="CG72" s="1321" t="str">
        <f t="shared" si="183"/>
        <v/>
      </c>
      <c r="CH72" s="1322" t="str">
        <f t="shared" si="184"/>
        <v/>
      </c>
      <c r="CI72" s="1322" t="str">
        <f t="shared" si="185"/>
        <v/>
      </c>
      <c r="CJ72" s="1321" t="str">
        <f t="shared" si="186"/>
        <v/>
      </c>
      <c r="CK72" s="1321" t="str">
        <f t="shared" si="187"/>
        <v/>
      </c>
      <c r="CL72" s="1321" t="str">
        <f t="shared" si="188"/>
        <v/>
      </c>
      <c r="CM72" s="1320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3"/>
      <c r="BE73" s="1563"/>
      <c r="BF73" s="1563"/>
      <c r="BG73" s="1563"/>
      <c r="BH73" s="1563"/>
      <c r="BI73" s="1563"/>
      <c r="BJ73" s="1563"/>
      <c r="BK73" s="1563"/>
      <c r="BL73" s="1563"/>
      <c r="BM73" s="1563"/>
      <c r="BN73" s="1563"/>
      <c r="BO73" s="1563"/>
      <c r="BP73" s="1563"/>
      <c r="BQ73" s="1563"/>
      <c r="BR73" s="1563"/>
      <c r="BS73" s="1563"/>
      <c r="BT73" s="156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0" t="str">
        <f t="shared" si="180"/>
        <v/>
      </c>
      <c r="CE73" s="1321" t="str">
        <f t="shared" si="181"/>
        <v/>
      </c>
      <c r="CF73" s="1321" t="str">
        <f t="shared" si="182"/>
        <v/>
      </c>
      <c r="CG73" s="1321" t="str">
        <f t="shared" si="183"/>
        <v/>
      </c>
      <c r="CH73" s="1322" t="str">
        <f t="shared" si="184"/>
        <v/>
      </c>
      <c r="CI73" s="1322" t="str">
        <f t="shared" si="185"/>
        <v/>
      </c>
      <c r="CJ73" s="1321" t="str">
        <f t="shared" si="186"/>
        <v/>
      </c>
      <c r="CK73" s="1321" t="str">
        <f t="shared" si="187"/>
        <v/>
      </c>
      <c r="CL73" s="1321" t="str">
        <f t="shared" si="188"/>
        <v/>
      </c>
      <c r="CM73" s="1320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3"/>
      <c r="BE74" s="1563"/>
      <c r="BF74" s="1563"/>
      <c r="BG74" s="1563"/>
      <c r="BH74" s="1563"/>
      <c r="BI74" s="1563"/>
      <c r="BJ74" s="1563"/>
      <c r="BK74" s="1563"/>
      <c r="BL74" s="1563"/>
      <c r="BM74" s="1563"/>
      <c r="BN74" s="1563"/>
      <c r="BO74" s="1563"/>
      <c r="BP74" s="1563"/>
      <c r="BQ74" s="1563"/>
      <c r="BR74" s="1563"/>
      <c r="BS74" s="1563"/>
      <c r="BT74" s="156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0" t="str">
        <f t="shared" si="180"/>
        <v/>
      </c>
      <c r="CE74" s="1321" t="str">
        <f t="shared" si="181"/>
        <v/>
      </c>
      <c r="CF74" s="1321" t="str">
        <f t="shared" si="182"/>
        <v/>
      </c>
      <c r="CG74" s="1321" t="str">
        <f t="shared" si="183"/>
        <v/>
      </c>
      <c r="CH74" s="1322" t="str">
        <f t="shared" si="184"/>
        <v/>
      </c>
      <c r="CI74" s="1322" t="str">
        <f t="shared" si="185"/>
        <v/>
      </c>
      <c r="CJ74" s="1321" t="str">
        <f t="shared" si="186"/>
        <v/>
      </c>
      <c r="CK74" s="1321" t="str">
        <f t="shared" si="187"/>
        <v/>
      </c>
      <c r="CL74" s="1321" t="str">
        <f t="shared" si="188"/>
        <v/>
      </c>
      <c r="CM74" s="1320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59"/>
      <c r="BE75" s="1559"/>
      <c r="BF75" s="1559"/>
      <c r="BG75" s="1559"/>
      <c r="BH75" s="1559"/>
      <c r="BI75" s="1559"/>
      <c r="BJ75" s="1559"/>
      <c r="BK75" s="1559"/>
      <c r="BL75" s="1559"/>
      <c r="BM75" s="1559"/>
      <c r="BN75" s="1559"/>
      <c r="BO75" s="1559"/>
      <c r="BP75" s="1559"/>
      <c r="BQ75" s="1559"/>
      <c r="BR75" s="1559"/>
      <c r="BS75" s="1559"/>
      <c r="BT75" s="1559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0" t="str">
        <f t="shared" si="180"/>
        <v/>
      </c>
      <c r="CE75" s="1321" t="str">
        <f t="shared" si="181"/>
        <v/>
      </c>
      <c r="CF75" s="1321" t="str">
        <f t="shared" si="182"/>
        <v/>
      </c>
      <c r="CG75" s="1321" t="str">
        <f t="shared" si="183"/>
        <v/>
      </c>
      <c r="CH75" s="1322" t="str">
        <f t="shared" si="184"/>
        <v/>
      </c>
      <c r="CI75" s="1322" t="str">
        <f t="shared" si="185"/>
        <v/>
      </c>
      <c r="CJ75" s="1321" t="str">
        <f t="shared" si="186"/>
        <v/>
      </c>
      <c r="CK75" s="1321" t="str">
        <f t="shared" si="187"/>
        <v/>
      </c>
      <c r="CL75" s="1321" t="str">
        <f t="shared" si="188"/>
        <v/>
      </c>
      <c r="CM75" s="1320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0"/>
      <c r="BE76" s="1560"/>
      <c r="BF76" s="1560"/>
      <c r="BG76" s="1560"/>
      <c r="BH76" s="1560"/>
      <c r="BI76" s="1560"/>
      <c r="BJ76" s="1560"/>
      <c r="BK76" s="1560"/>
      <c r="BL76" s="1560"/>
      <c r="BM76" s="1560"/>
      <c r="BN76" s="1560"/>
      <c r="BO76" s="1560"/>
      <c r="BP76" s="1560"/>
      <c r="BQ76" s="1560"/>
      <c r="BR76" s="1560"/>
      <c r="BS76" s="1560"/>
      <c r="BT76" s="1560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0" t="str">
        <f t="shared" si="180"/>
        <v/>
      </c>
      <c r="CE76" s="1321" t="str">
        <f t="shared" si="181"/>
        <v/>
      </c>
      <c r="CF76" s="1321" t="str">
        <f t="shared" si="182"/>
        <v/>
      </c>
      <c r="CG76" s="1321" t="str">
        <f t="shared" si="183"/>
        <v/>
      </c>
      <c r="CH76" s="1322" t="str">
        <f t="shared" si="184"/>
        <v/>
      </c>
      <c r="CI76" s="1322" t="str">
        <f t="shared" si="185"/>
        <v/>
      </c>
      <c r="CJ76" s="1321" t="str">
        <f t="shared" si="186"/>
        <v/>
      </c>
      <c r="CK76" s="1321" t="str">
        <f t="shared" si="187"/>
        <v/>
      </c>
      <c r="CL76" s="1321" t="str">
        <f t="shared" si="188"/>
        <v/>
      </c>
      <c r="CM76" s="1320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2" t="str">
        <f t="shared" ref="BD77:BM77" si="222">IF(BD76="","",BD66*BD75*BD76)</f>
        <v/>
      </c>
      <c r="BE77" s="1562" t="str">
        <f t="shared" si="222"/>
        <v/>
      </c>
      <c r="BF77" s="1562" t="str">
        <f t="shared" si="222"/>
        <v/>
      </c>
      <c r="BG77" s="1562" t="str">
        <f t="shared" si="222"/>
        <v/>
      </c>
      <c r="BH77" s="1562" t="str">
        <f t="shared" si="222"/>
        <v/>
      </c>
      <c r="BI77" s="1562" t="str">
        <f t="shared" si="222"/>
        <v/>
      </c>
      <c r="BJ77" s="1562" t="str">
        <f t="shared" si="222"/>
        <v/>
      </c>
      <c r="BK77" s="1562" t="str">
        <f t="shared" si="222"/>
        <v/>
      </c>
      <c r="BL77" s="1562" t="str">
        <f t="shared" si="222"/>
        <v/>
      </c>
      <c r="BM77" s="1562" t="str">
        <f t="shared" si="222"/>
        <v/>
      </c>
      <c r="BN77" s="1562"/>
      <c r="BO77" s="1562"/>
      <c r="BP77" s="1562"/>
      <c r="BQ77" s="1562"/>
      <c r="BR77" s="1562"/>
      <c r="BS77" s="1562"/>
      <c r="BT77" s="1562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0" t="str">
        <f t="shared" si="180"/>
        <v/>
      </c>
      <c r="CE77" s="1321" t="str">
        <f t="shared" si="181"/>
        <v/>
      </c>
      <c r="CF77" s="1321" t="str">
        <f t="shared" si="182"/>
        <v/>
      </c>
      <c r="CG77" s="1321" t="str">
        <f t="shared" si="183"/>
        <v/>
      </c>
      <c r="CH77" s="1322" t="str">
        <f t="shared" si="184"/>
        <v/>
      </c>
      <c r="CI77" s="1322" t="str">
        <f t="shared" si="185"/>
        <v/>
      </c>
      <c r="CJ77" s="1321" t="str">
        <f t="shared" si="186"/>
        <v/>
      </c>
      <c r="CK77" s="1321" t="str">
        <f t="shared" si="187"/>
        <v/>
      </c>
      <c r="CL77" s="1321" t="str">
        <f t="shared" si="188"/>
        <v/>
      </c>
      <c r="CM77" s="1320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0"/>
      <c r="BE78" s="1560"/>
      <c r="BF78" s="1560"/>
      <c r="BG78" s="1560"/>
      <c r="BH78" s="1560"/>
      <c r="BI78" s="1560"/>
      <c r="BJ78" s="1560"/>
      <c r="BK78" s="1560"/>
      <c r="BL78" s="1560"/>
      <c r="BM78" s="1560"/>
      <c r="BN78" s="1560"/>
      <c r="BO78" s="1560"/>
      <c r="BP78" s="1560"/>
      <c r="BQ78" s="1560"/>
      <c r="BR78" s="1560"/>
      <c r="BS78" s="1560"/>
      <c r="BT78" s="1560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0" t="str">
        <f t="shared" si="180"/>
        <v/>
      </c>
      <c r="CE78" s="1321" t="str">
        <f t="shared" si="181"/>
        <v/>
      </c>
      <c r="CF78" s="1321" t="str">
        <f t="shared" si="182"/>
        <v/>
      </c>
      <c r="CG78" s="1321" t="str">
        <f t="shared" si="183"/>
        <v/>
      </c>
      <c r="CH78" s="1322" t="str">
        <f t="shared" si="184"/>
        <v/>
      </c>
      <c r="CI78" s="1322" t="str">
        <f t="shared" si="185"/>
        <v/>
      </c>
      <c r="CJ78" s="1321" t="str">
        <f t="shared" si="186"/>
        <v/>
      </c>
      <c r="CK78" s="1321" t="str">
        <f t="shared" si="187"/>
        <v/>
      </c>
      <c r="CL78" s="1321" t="str">
        <f t="shared" si="188"/>
        <v/>
      </c>
      <c r="CM78" s="1320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0"/>
      <c r="BE79" s="1560"/>
      <c r="BF79" s="1560"/>
      <c r="BG79" s="1560"/>
      <c r="BH79" s="1560"/>
      <c r="BI79" s="1560"/>
      <c r="BJ79" s="1560"/>
      <c r="BK79" s="1560"/>
      <c r="BL79" s="1560"/>
      <c r="BM79" s="1560"/>
      <c r="BN79" s="1560"/>
      <c r="BO79" s="1560"/>
      <c r="BP79" s="1560"/>
      <c r="BQ79" s="1560"/>
      <c r="BR79" s="1560"/>
      <c r="BS79" s="1560"/>
      <c r="BT79" s="1560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0" t="str">
        <f t="shared" si="180"/>
        <v/>
      </c>
      <c r="CE79" s="1321" t="str">
        <f t="shared" si="181"/>
        <v/>
      </c>
      <c r="CF79" s="1321" t="str">
        <f t="shared" si="182"/>
        <v/>
      </c>
      <c r="CG79" s="1321" t="str">
        <f t="shared" si="183"/>
        <v/>
      </c>
      <c r="CH79" s="1322" t="str">
        <f t="shared" si="184"/>
        <v/>
      </c>
      <c r="CI79" s="1322" t="str">
        <f t="shared" si="185"/>
        <v/>
      </c>
      <c r="CJ79" s="1321" t="str">
        <f t="shared" si="186"/>
        <v/>
      </c>
      <c r="CK79" s="1321" t="str">
        <f t="shared" si="187"/>
        <v/>
      </c>
      <c r="CL79" s="1321" t="str">
        <f t="shared" si="188"/>
        <v/>
      </c>
      <c r="CM79" s="1320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2" t="str">
        <f t="shared" ref="BD80:BM80" si="226">IF(BD78="","",BD78*BD79)</f>
        <v/>
      </c>
      <c r="BE80" s="1562" t="str">
        <f t="shared" si="226"/>
        <v/>
      </c>
      <c r="BF80" s="1562" t="str">
        <f t="shared" si="226"/>
        <v/>
      </c>
      <c r="BG80" s="1562" t="str">
        <f t="shared" si="226"/>
        <v/>
      </c>
      <c r="BH80" s="1562" t="str">
        <f t="shared" si="226"/>
        <v/>
      </c>
      <c r="BI80" s="1562" t="str">
        <f t="shared" si="226"/>
        <v/>
      </c>
      <c r="BJ80" s="1562" t="str">
        <f t="shared" si="226"/>
        <v/>
      </c>
      <c r="BK80" s="1562" t="str">
        <f t="shared" si="226"/>
        <v/>
      </c>
      <c r="BL80" s="1562" t="str">
        <f t="shared" si="226"/>
        <v/>
      </c>
      <c r="BM80" s="1562" t="str">
        <f t="shared" si="226"/>
        <v/>
      </c>
      <c r="BN80" s="1562"/>
      <c r="BO80" s="1562"/>
      <c r="BP80" s="1562"/>
      <c r="BQ80" s="1562"/>
      <c r="BR80" s="1562"/>
      <c r="BS80" s="1562"/>
      <c r="BT80" s="1562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0" t="str">
        <f t="shared" si="180"/>
        <v/>
      </c>
      <c r="CE80" s="1321" t="str">
        <f t="shared" si="181"/>
        <v/>
      </c>
      <c r="CF80" s="1321" t="str">
        <f t="shared" si="182"/>
        <v/>
      </c>
      <c r="CG80" s="1321" t="str">
        <f t="shared" si="183"/>
        <v/>
      </c>
      <c r="CH80" s="1322" t="str">
        <f t="shared" si="184"/>
        <v/>
      </c>
      <c r="CI80" s="1322" t="str">
        <f t="shared" si="185"/>
        <v/>
      </c>
      <c r="CJ80" s="1321" t="str">
        <f t="shared" si="186"/>
        <v/>
      </c>
      <c r="CK80" s="1321" t="str">
        <f t="shared" si="187"/>
        <v/>
      </c>
      <c r="CL80" s="1321" t="str">
        <f t="shared" si="188"/>
        <v/>
      </c>
      <c r="CM80" s="1320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3">
        <v>1</v>
      </c>
      <c r="BE81" s="1563">
        <v>1</v>
      </c>
      <c r="BF81" s="1563">
        <v>1</v>
      </c>
      <c r="BG81" s="1563">
        <v>1</v>
      </c>
      <c r="BH81" s="1563">
        <v>1</v>
      </c>
      <c r="BI81" s="1563">
        <v>1</v>
      </c>
      <c r="BJ81" s="1563">
        <v>1</v>
      </c>
      <c r="BK81" s="1563">
        <v>1</v>
      </c>
      <c r="BL81" s="1563">
        <v>1</v>
      </c>
      <c r="BM81" s="1563">
        <v>1</v>
      </c>
      <c r="BN81" s="1563"/>
      <c r="BO81" s="1563"/>
      <c r="BP81" s="1563"/>
      <c r="BQ81" s="1563"/>
      <c r="BR81" s="1563"/>
      <c r="BS81" s="1563"/>
      <c r="BT81" s="156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0">
        <f t="shared" si="180"/>
        <v>1</v>
      </c>
      <c r="CE81" s="1321">
        <f t="shared" si="181"/>
        <v>1</v>
      </c>
      <c r="CF81" s="1321">
        <f t="shared" si="182"/>
        <v>1</v>
      </c>
      <c r="CG81" s="1321">
        <f t="shared" si="183"/>
        <v>1</v>
      </c>
      <c r="CH81" s="1322">
        <f t="shared" si="184"/>
        <v>1</v>
      </c>
      <c r="CI81" s="1322">
        <f t="shared" si="185"/>
        <v>1</v>
      </c>
      <c r="CJ81" s="1321">
        <f t="shared" si="186"/>
        <v>1</v>
      </c>
      <c r="CK81" s="1321">
        <f t="shared" si="187"/>
        <v>1</v>
      </c>
      <c r="CL81" s="1321">
        <f t="shared" si="188"/>
        <v>1</v>
      </c>
      <c r="CM81" s="1320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3"/>
      <c r="BE82" s="1563"/>
      <c r="BF82" s="1563"/>
      <c r="BG82" s="1563"/>
      <c r="BH82" s="1563"/>
      <c r="BI82" s="1563"/>
      <c r="BJ82" s="1563"/>
      <c r="BK82" s="1563"/>
      <c r="BL82" s="1563"/>
      <c r="BM82" s="1563"/>
      <c r="BN82" s="1563"/>
      <c r="BO82" s="1563"/>
      <c r="BP82" s="1563"/>
      <c r="BQ82" s="1563"/>
      <c r="BR82" s="1563"/>
      <c r="BS82" s="1563"/>
      <c r="BT82" s="156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0" t="str">
        <f t="shared" si="180"/>
        <v/>
      </c>
      <c r="CE82" s="1321" t="str">
        <f t="shared" si="181"/>
        <v/>
      </c>
      <c r="CF82" s="1321" t="str">
        <f t="shared" si="182"/>
        <v/>
      </c>
      <c r="CG82" s="1321" t="str">
        <f t="shared" si="183"/>
        <v/>
      </c>
      <c r="CH82" s="1322" t="str">
        <f t="shared" si="184"/>
        <v/>
      </c>
      <c r="CI82" s="1322" t="str">
        <f t="shared" si="185"/>
        <v/>
      </c>
      <c r="CJ82" s="1321" t="str">
        <f t="shared" si="186"/>
        <v/>
      </c>
      <c r="CK82" s="1321" t="str">
        <f t="shared" si="187"/>
        <v/>
      </c>
      <c r="CL82" s="1321" t="str">
        <f t="shared" si="188"/>
        <v/>
      </c>
      <c r="CM82" s="1320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4" t="str">
        <f t="shared" ref="BD83:BM83" si="230">IF(SUM(BD69,BD77)&gt;0,SUM(BD70,BD78)/SUM(BD69,BD77),"")</f>
        <v/>
      </c>
      <c r="BE83" s="1564" t="str">
        <f t="shared" si="230"/>
        <v/>
      </c>
      <c r="BF83" s="1564" t="str">
        <f t="shared" si="230"/>
        <v/>
      </c>
      <c r="BG83" s="1564" t="str">
        <f t="shared" si="230"/>
        <v/>
      </c>
      <c r="BH83" s="1564" t="str">
        <f t="shared" si="230"/>
        <v/>
      </c>
      <c r="BI83" s="1564" t="str">
        <f t="shared" si="230"/>
        <v/>
      </c>
      <c r="BJ83" s="1564" t="str">
        <f t="shared" si="230"/>
        <v/>
      </c>
      <c r="BK83" s="1564" t="str">
        <f t="shared" si="230"/>
        <v/>
      </c>
      <c r="BL83" s="1564" t="str">
        <f t="shared" si="230"/>
        <v/>
      </c>
      <c r="BM83" s="1564" t="str">
        <f t="shared" si="230"/>
        <v/>
      </c>
      <c r="BN83" s="1564"/>
      <c r="BO83" s="1564"/>
      <c r="BP83" s="1564"/>
      <c r="BQ83" s="1564"/>
      <c r="BR83" s="1564"/>
      <c r="BS83" s="1564"/>
      <c r="BT83" s="1564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2" t="str">
        <f t="shared" si="180"/>
        <v/>
      </c>
      <c r="CE83" s="1334" t="str">
        <f t="shared" si="181"/>
        <v/>
      </c>
      <c r="CF83" s="1334" t="str">
        <f t="shared" si="182"/>
        <v/>
      </c>
      <c r="CG83" s="1334" t="str">
        <f t="shared" si="183"/>
        <v/>
      </c>
      <c r="CH83" s="1335" t="str">
        <f t="shared" si="184"/>
        <v/>
      </c>
      <c r="CI83" s="1335" t="str">
        <f t="shared" si="185"/>
        <v/>
      </c>
      <c r="CJ83" s="1334" t="str">
        <f t="shared" si="186"/>
        <v/>
      </c>
      <c r="CK83" s="1334" t="str">
        <f t="shared" si="187"/>
        <v/>
      </c>
      <c r="CL83" s="1334" t="str">
        <f t="shared" si="188"/>
        <v/>
      </c>
      <c r="CM83" s="1332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65" t="str">
        <f t="shared" ref="BD84:BM84" si="234">IF(SUM(BD69,BD77)=0,"",SUM(BD69,-BD70*BD73,-BD74*BD73,BD77,-BD78*BD81,-BD82*BD81)*0.049)</f>
        <v/>
      </c>
      <c r="BE84" s="1565" t="str">
        <f t="shared" si="234"/>
        <v/>
      </c>
      <c r="BF84" s="1565" t="str">
        <f t="shared" si="234"/>
        <v/>
      </c>
      <c r="BG84" s="1565" t="str">
        <f t="shared" si="234"/>
        <v/>
      </c>
      <c r="BH84" s="1565" t="str">
        <f t="shared" si="234"/>
        <v/>
      </c>
      <c r="BI84" s="1565" t="str">
        <f t="shared" si="234"/>
        <v/>
      </c>
      <c r="BJ84" s="1565" t="str">
        <f t="shared" si="234"/>
        <v/>
      </c>
      <c r="BK84" s="1565" t="str">
        <f t="shared" si="234"/>
        <v/>
      </c>
      <c r="BL84" s="1565" t="str">
        <f t="shared" si="234"/>
        <v/>
      </c>
      <c r="BM84" s="1565" t="str">
        <f t="shared" si="234"/>
        <v/>
      </c>
      <c r="BN84" s="1565"/>
      <c r="BO84" s="1565"/>
      <c r="BP84" s="1565"/>
      <c r="BQ84" s="1565"/>
      <c r="BR84" s="1565"/>
      <c r="BS84" s="1565"/>
      <c r="BT84" s="1565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0" t="str">
        <f t="shared" si="180"/>
        <v/>
      </c>
      <c r="CE84" s="1321" t="str">
        <f t="shared" si="181"/>
        <v/>
      </c>
      <c r="CF84" s="1321" t="str">
        <f t="shared" si="182"/>
        <v/>
      </c>
      <c r="CG84" s="1321" t="str">
        <f t="shared" si="183"/>
        <v/>
      </c>
      <c r="CH84" s="1322" t="str">
        <f t="shared" si="184"/>
        <v/>
      </c>
      <c r="CI84" s="1322" t="str">
        <f t="shared" si="185"/>
        <v/>
      </c>
      <c r="CJ84" s="1321" t="str">
        <f t="shared" si="186"/>
        <v/>
      </c>
      <c r="CK84" s="1321" t="str">
        <f t="shared" si="187"/>
        <v/>
      </c>
      <c r="CL84" s="1321" t="str">
        <f t="shared" si="188"/>
        <v/>
      </c>
      <c r="CM84" s="1320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66"/>
      <c r="BE85" s="1566"/>
      <c r="BF85" s="1566"/>
      <c r="BG85" s="1566"/>
      <c r="BH85" s="1566"/>
      <c r="BI85" s="1566"/>
      <c r="BJ85" s="1566"/>
      <c r="BK85" s="1566"/>
      <c r="BL85" s="1566"/>
      <c r="BM85" s="1566"/>
      <c r="BN85" s="1566"/>
      <c r="BO85" s="1566"/>
      <c r="BP85" s="1566"/>
      <c r="BQ85" s="1566"/>
      <c r="BR85" s="1566"/>
      <c r="BS85" s="1566"/>
      <c r="BT85" s="1566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0" t="str">
        <f t="shared" si="180"/>
        <v/>
      </c>
      <c r="CE85" s="1321" t="str">
        <f t="shared" si="181"/>
        <v/>
      </c>
      <c r="CF85" s="1321" t="str">
        <f t="shared" si="182"/>
        <v/>
      </c>
      <c r="CG85" s="1321" t="str">
        <f t="shared" si="183"/>
        <v/>
      </c>
      <c r="CH85" s="1322" t="str">
        <f t="shared" si="184"/>
        <v/>
      </c>
      <c r="CI85" s="1322" t="str">
        <f t="shared" si="185"/>
        <v/>
      </c>
      <c r="CJ85" s="1321" t="str">
        <f t="shared" si="186"/>
        <v/>
      </c>
      <c r="CK85" s="1321" t="str">
        <f t="shared" si="187"/>
        <v/>
      </c>
      <c r="CL85" s="1321" t="str">
        <f t="shared" si="188"/>
        <v/>
      </c>
      <c r="CM85" s="1320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66"/>
      <c r="BE86" s="1566"/>
      <c r="BF86" s="1566"/>
      <c r="BG86" s="1566"/>
      <c r="BH86" s="1566"/>
      <c r="BI86" s="1566"/>
      <c r="BJ86" s="1566"/>
      <c r="BK86" s="1566"/>
      <c r="BL86" s="1566"/>
      <c r="BM86" s="1566"/>
      <c r="BN86" s="1566"/>
      <c r="BO86" s="1566"/>
      <c r="BP86" s="1566"/>
      <c r="BQ86" s="1566"/>
      <c r="BR86" s="1566"/>
      <c r="BS86" s="1566"/>
      <c r="BT86" s="1566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0" t="str">
        <f t="shared" si="180"/>
        <v/>
      </c>
      <c r="CE86" s="1321" t="str">
        <f t="shared" si="181"/>
        <v/>
      </c>
      <c r="CF86" s="1321" t="str">
        <f t="shared" si="182"/>
        <v/>
      </c>
      <c r="CG86" s="1321" t="str">
        <f t="shared" si="183"/>
        <v/>
      </c>
      <c r="CH86" s="1322" t="str">
        <f t="shared" si="184"/>
        <v/>
      </c>
      <c r="CI86" s="1322" t="str">
        <f t="shared" si="185"/>
        <v/>
      </c>
      <c r="CJ86" s="1321" t="str">
        <f t="shared" si="186"/>
        <v/>
      </c>
      <c r="CK86" s="1321" t="str">
        <f t="shared" si="187"/>
        <v/>
      </c>
      <c r="CL86" s="1321" t="str">
        <f t="shared" si="188"/>
        <v/>
      </c>
      <c r="CM86" s="1320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67"/>
      <c r="BE87" s="1567"/>
      <c r="BF87" s="1567"/>
      <c r="BG87" s="1567"/>
      <c r="BH87" s="1567"/>
      <c r="BI87" s="1567"/>
      <c r="BJ87" s="1567"/>
      <c r="BK87" s="1567"/>
      <c r="BL87" s="1567"/>
      <c r="BM87" s="1567"/>
      <c r="BN87" s="1567"/>
      <c r="BO87" s="1567"/>
      <c r="BP87" s="1567"/>
      <c r="BQ87" s="1567"/>
      <c r="BR87" s="1567"/>
      <c r="BS87" s="1567"/>
      <c r="BT87" s="1567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0" t="str">
        <f t="shared" si="180"/>
        <v/>
      </c>
      <c r="CE87" s="1321" t="str">
        <f t="shared" si="181"/>
        <v/>
      </c>
      <c r="CF87" s="1321" t="str">
        <f t="shared" si="182"/>
        <v/>
      </c>
      <c r="CG87" s="1321" t="str">
        <f t="shared" si="183"/>
        <v/>
      </c>
      <c r="CH87" s="1322" t="str">
        <f t="shared" si="184"/>
        <v/>
      </c>
      <c r="CI87" s="1322" t="str">
        <f t="shared" si="185"/>
        <v/>
      </c>
      <c r="CJ87" s="1321" t="str">
        <f t="shared" si="186"/>
        <v/>
      </c>
      <c r="CK87" s="1321" t="str">
        <f t="shared" si="187"/>
        <v/>
      </c>
      <c r="CL87" s="1321" t="str">
        <f t="shared" si="188"/>
        <v/>
      </c>
      <c r="CM87" s="1320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68" t="str">
        <f t="shared" ref="BD88:BM88" si="238">IF(BD86="","",BD86*BD87)</f>
        <v/>
      </c>
      <c r="BE88" s="1568" t="str">
        <f t="shared" si="238"/>
        <v/>
      </c>
      <c r="BF88" s="1568" t="str">
        <f t="shared" si="238"/>
        <v/>
      </c>
      <c r="BG88" s="1568" t="str">
        <f t="shared" si="238"/>
        <v/>
      </c>
      <c r="BH88" s="1568" t="str">
        <f t="shared" si="238"/>
        <v/>
      </c>
      <c r="BI88" s="1568" t="str">
        <f t="shared" si="238"/>
        <v/>
      </c>
      <c r="BJ88" s="1568" t="str">
        <f t="shared" si="238"/>
        <v/>
      </c>
      <c r="BK88" s="1568" t="str">
        <f t="shared" si="238"/>
        <v/>
      </c>
      <c r="BL88" s="1568" t="str">
        <f t="shared" si="238"/>
        <v/>
      </c>
      <c r="BM88" s="1568" t="str">
        <f t="shared" si="238"/>
        <v/>
      </c>
      <c r="BN88" s="1568"/>
      <c r="BO88" s="1568"/>
      <c r="BP88" s="1568"/>
      <c r="BQ88" s="1568"/>
      <c r="BR88" s="1568"/>
      <c r="BS88" s="1568"/>
      <c r="BT88" s="1568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0" t="str">
        <f t="shared" si="180"/>
        <v/>
      </c>
      <c r="CE88" s="1321" t="str">
        <f t="shared" si="181"/>
        <v/>
      </c>
      <c r="CF88" s="1321" t="str">
        <f t="shared" si="182"/>
        <v/>
      </c>
      <c r="CG88" s="1321" t="str">
        <f t="shared" si="183"/>
        <v/>
      </c>
      <c r="CH88" s="1322" t="str">
        <f t="shared" si="184"/>
        <v/>
      </c>
      <c r="CI88" s="1322" t="str">
        <f t="shared" si="185"/>
        <v/>
      </c>
      <c r="CJ88" s="1321" t="str">
        <f t="shared" si="186"/>
        <v/>
      </c>
      <c r="CK88" s="1321" t="str">
        <f t="shared" si="187"/>
        <v/>
      </c>
      <c r="CL88" s="1321" t="str">
        <f t="shared" si="188"/>
        <v/>
      </c>
      <c r="CM88" s="1320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69" t="str">
        <f t="shared" ref="BD89:BM89" si="242">IF(BD84="","",(SUM(BD69)*2973-SUM(BD70,BD74)*(2973-1549*(BD73=0))-SUM(BD85,BD86)*32930)/$G$1/365/BD$46)</f>
        <v/>
      </c>
      <c r="BE89" s="1569" t="str">
        <f t="shared" si="242"/>
        <v/>
      </c>
      <c r="BF89" s="1569" t="str">
        <f t="shared" si="242"/>
        <v/>
      </c>
      <c r="BG89" s="1569" t="str">
        <f t="shared" si="242"/>
        <v/>
      </c>
      <c r="BH89" s="1569" t="str">
        <f t="shared" si="242"/>
        <v/>
      </c>
      <c r="BI89" s="1569" t="str">
        <f t="shared" si="242"/>
        <v/>
      </c>
      <c r="BJ89" s="1569" t="str">
        <f t="shared" si="242"/>
        <v/>
      </c>
      <c r="BK89" s="1569" t="str">
        <f t="shared" si="242"/>
        <v/>
      </c>
      <c r="BL89" s="1569" t="str">
        <f t="shared" si="242"/>
        <v/>
      </c>
      <c r="BM89" s="1569" t="str">
        <f t="shared" si="242"/>
        <v/>
      </c>
      <c r="BN89" s="1569"/>
      <c r="BO89" s="1569"/>
      <c r="BP89" s="1569"/>
      <c r="BQ89" s="1569"/>
      <c r="BR89" s="1569"/>
      <c r="BS89" s="1569"/>
      <c r="BT89" s="1569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2" t="str">
        <f t="shared" si="180"/>
        <v/>
      </c>
      <c r="CE89" s="1334" t="str">
        <f t="shared" si="181"/>
        <v/>
      </c>
      <c r="CF89" s="1334" t="str">
        <f t="shared" si="182"/>
        <v/>
      </c>
      <c r="CG89" s="1334" t="str">
        <f t="shared" si="183"/>
        <v/>
      </c>
      <c r="CH89" s="1335" t="str">
        <f t="shared" si="184"/>
        <v/>
      </c>
      <c r="CI89" s="1335" t="str">
        <f t="shared" si="185"/>
        <v/>
      </c>
      <c r="CJ89" s="1334" t="str">
        <f t="shared" si="186"/>
        <v/>
      </c>
      <c r="CK89" s="1334" t="str">
        <f t="shared" si="187"/>
        <v/>
      </c>
      <c r="CL89" s="1334" t="str">
        <f t="shared" si="188"/>
        <v/>
      </c>
      <c r="CM89" s="1332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69" t="str">
        <f t="shared" ref="BD90:BM90" si="246">IF(BD84="","",(SUM(BD77)*2973-SUM(BD78,BD82)*(2973-1549*(BD81=0)))/$G$1/365/BD$46)</f>
        <v/>
      </c>
      <c r="BE90" s="1569" t="str">
        <f t="shared" si="246"/>
        <v/>
      </c>
      <c r="BF90" s="1569" t="str">
        <f t="shared" si="246"/>
        <v/>
      </c>
      <c r="BG90" s="1569" t="str">
        <f t="shared" si="246"/>
        <v/>
      </c>
      <c r="BH90" s="1569" t="str">
        <f t="shared" si="246"/>
        <v/>
      </c>
      <c r="BI90" s="1569" t="str">
        <f t="shared" si="246"/>
        <v/>
      </c>
      <c r="BJ90" s="1569" t="str">
        <f t="shared" si="246"/>
        <v/>
      </c>
      <c r="BK90" s="1569" t="str">
        <f t="shared" si="246"/>
        <v/>
      </c>
      <c r="BL90" s="1569" t="str">
        <f t="shared" si="246"/>
        <v/>
      </c>
      <c r="BM90" s="1569" t="str">
        <f t="shared" si="246"/>
        <v/>
      </c>
      <c r="BN90" s="1569"/>
      <c r="BO90" s="1569"/>
      <c r="BP90" s="1569"/>
      <c r="BQ90" s="1569"/>
      <c r="BR90" s="1569"/>
      <c r="BS90" s="1569"/>
      <c r="BT90" s="1569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2" t="str">
        <f t="shared" si="180"/>
        <v/>
      </c>
      <c r="CE90" s="1334" t="str">
        <f t="shared" si="181"/>
        <v/>
      </c>
      <c r="CF90" s="1334" t="str">
        <f t="shared" si="182"/>
        <v/>
      </c>
      <c r="CG90" s="1334" t="str">
        <f t="shared" si="183"/>
        <v/>
      </c>
      <c r="CH90" s="1335" t="str">
        <f t="shared" si="184"/>
        <v/>
      </c>
      <c r="CI90" s="1335" t="str">
        <f t="shared" si="185"/>
        <v/>
      </c>
      <c r="CJ90" s="1334" t="str">
        <f t="shared" si="186"/>
        <v/>
      </c>
      <c r="CK90" s="1334" t="str">
        <f t="shared" si="187"/>
        <v/>
      </c>
      <c r="CL90" s="1334" t="str">
        <f t="shared" si="188"/>
        <v/>
      </c>
      <c r="CM90" s="1332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4" t="str">
        <f t="shared" ref="BD91:BM91" si="250">IF(SUM(BD84)&gt;0,BD86/BD84,"")</f>
        <v/>
      </c>
      <c r="BE91" s="1564" t="str">
        <f t="shared" si="250"/>
        <v/>
      </c>
      <c r="BF91" s="1564" t="str">
        <f t="shared" si="250"/>
        <v/>
      </c>
      <c r="BG91" s="1564" t="str">
        <f t="shared" si="250"/>
        <v/>
      </c>
      <c r="BH91" s="1564" t="str">
        <f t="shared" si="250"/>
        <v/>
      </c>
      <c r="BI91" s="1564" t="str">
        <f t="shared" si="250"/>
        <v/>
      </c>
      <c r="BJ91" s="1564" t="str">
        <f t="shared" si="250"/>
        <v/>
      </c>
      <c r="BK91" s="1564" t="str">
        <f t="shared" si="250"/>
        <v/>
      </c>
      <c r="BL91" s="1564" t="str">
        <f t="shared" si="250"/>
        <v/>
      </c>
      <c r="BM91" s="1564" t="str">
        <f t="shared" si="250"/>
        <v/>
      </c>
      <c r="BN91" s="1564"/>
      <c r="BO91" s="1564"/>
      <c r="BP91" s="1564"/>
      <c r="BQ91" s="1564"/>
      <c r="BR91" s="1564"/>
      <c r="BS91" s="1564"/>
      <c r="BT91" s="1564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2" t="str">
        <f t="shared" si="180"/>
        <v/>
      </c>
      <c r="CE91" s="1334" t="str">
        <f t="shared" si="181"/>
        <v/>
      </c>
      <c r="CF91" s="1334" t="str">
        <f t="shared" si="182"/>
        <v/>
      </c>
      <c r="CG91" s="1334" t="str">
        <f t="shared" si="183"/>
        <v/>
      </c>
      <c r="CH91" s="1335" t="str">
        <f t="shared" si="184"/>
        <v/>
      </c>
      <c r="CI91" s="1335" t="str">
        <f t="shared" si="185"/>
        <v/>
      </c>
      <c r="CJ91" s="1334" t="str">
        <f t="shared" si="186"/>
        <v/>
      </c>
      <c r="CK91" s="1334" t="str">
        <f t="shared" si="187"/>
        <v/>
      </c>
      <c r="CL91" s="1334" t="str">
        <f t="shared" si="188"/>
        <v/>
      </c>
      <c r="CM91" s="1332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6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57"/>
      <c r="BE92" s="1557"/>
      <c r="BF92" s="1557"/>
      <c r="BG92" s="1557"/>
      <c r="BH92" s="1557"/>
      <c r="BI92" s="1557"/>
      <c r="BJ92" s="1557"/>
      <c r="BK92" s="1557"/>
      <c r="BL92" s="1557"/>
      <c r="BM92" s="1557"/>
      <c r="BN92" s="1557"/>
      <c r="BO92" s="1557"/>
      <c r="BP92" s="1557"/>
      <c r="BQ92" s="1557"/>
      <c r="BR92" s="1557"/>
      <c r="BS92" s="1557"/>
      <c r="BT92" s="1557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6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58">
        <f>WB!BS96</f>
        <v>7</v>
      </c>
      <c r="BE93" s="1558">
        <f>WB!BT96</f>
        <v>7.5</v>
      </c>
      <c r="BF93" s="1558">
        <f>WB!BU96</f>
        <v>14.5</v>
      </c>
      <c r="BG93" s="1558">
        <f>WB!BV96</f>
        <v>2</v>
      </c>
      <c r="BH93" s="1558">
        <f>WB!BW96</f>
        <v>5</v>
      </c>
      <c r="BI93" s="1558">
        <f>WB!BX96</f>
        <v>14.5</v>
      </c>
      <c r="BJ93" s="1558">
        <f>WB!BY96</f>
        <v>7</v>
      </c>
      <c r="BK93" s="1558">
        <f>WB!BZ96</f>
        <v>3</v>
      </c>
      <c r="BL93" s="1558">
        <f>WB!CA96</f>
        <v>14.5</v>
      </c>
      <c r="BM93" s="1558">
        <f>WB!CB96</f>
        <v>7.5</v>
      </c>
      <c r="BN93" s="1558"/>
      <c r="BO93" s="1558"/>
      <c r="BP93" s="1558"/>
      <c r="BQ93" s="1558"/>
      <c r="BR93" s="1558"/>
      <c r="BS93" s="1558"/>
      <c r="BT93" s="1558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0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1">
        <f t="shared" si="251"/>
        <v>3</v>
      </c>
      <c r="CF93" s="1321">
        <f t="shared" si="251"/>
        <v>5</v>
      </c>
      <c r="CG93" s="1321">
        <f t="shared" si="251"/>
        <v>7</v>
      </c>
      <c r="CH93" s="1322">
        <f t="shared" si="251"/>
        <v>7</v>
      </c>
      <c r="CI93" s="1322">
        <f t="shared" si="251"/>
        <v>7.5</v>
      </c>
      <c r="CJ93" s="1321">
        <f t="shared" si="251"/>
        <v>7.5</v>
      </c>
      <c r="CK93" s="1321">
        <f t="shared" si="251"/>
        <v>14.5</v>
      </c>
      <c r="CL93" s="1321">
        <f t="shared" si="251"/>
        <v>14.5</v>
      </c>
      <c r="CM93" s="1320">
        <f t="shared" si="251"/>
        <v>14.5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0">
        <v>90</v>
      </c>
      <c r="BE94" s="1570">
        <v>90</v>
      </c>
      <c r="BF94" s="1570">
        <v>90</v>
      </c>
      <c r="BG94" s="1570">
        <v>90</v>
      </c>
      <c r="BH94" s="1570">
        <v>90</v>
      </c>
      <c r="BI94" s="1570">
        <v>90</v>
      </c>
      <c r="BJ94" s="1570">
        <v>90</v>
      </c>
      <c r="BK94" s="1570">
        <v>90</v>
      </c>
      <c r="BL94" s="1570">
        <v>90</v>
      </c>
      <c r="BM94" s="1570">
        <v>90</v>
      </c>
      <c r="BN94" s="1570"/>
      <c r="BO94" s="1570"/>
      <c r="BP94" s="1570"/>
      <c r="BQ94" s="1570"/>
      <c r="BR94" s="1570"/>
      <c r="BS94" s="1570"/>
      <c r="BT94" s="1570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251"/>
        <v>90</v>
      </c>
      <c r="CF94" s="1321">
        <f t="shared" si="251"/>
        <v>90</v>
      </c>
      <c r="CG94" s="1321">
        <f t="shared" si="251"/>
        <v>90</v>
      </c>
      <c r="CH94" s="1322">
        <f t="shared" si="251"/>
        <v>90</v>
      </c>
      <c r="CI94" s="1322">
        <f t="shared" si="251"/>
        <v>90</v>
      </c>
      <c r="CJ94" s="1321">
        <f t="shared" si="251"/>
        <v>90</v>
      </c>
      <c r="CK94" s="1321">
        <f t="shared" si="251"/>
        <v>90</v>
      </c>
      <c r="CL94" s="1321">
        <f t="shared" si="251"/>
        <v>90</v>
      </c>
      <c r="CM94" s="1320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1">
        <v>2.9</v>
      </c>
      <c r="BE95" s="1571">
        <v>1.4</v>
      </c>
      <c r="BF95" s="1571">
        <v>0.84</v>
      </c>
      <c r="BG95" s="1571">
        <v>4.3</v>
      </c>
      <c r="BH95" s="1571">
        <v>1.9</v>
      </c>
      <c r="BI95" s="1571">
        <v>1.6</v>
      </c>
      <c r="BJ95" s="1571">
        <v>0.4</v>
      </c>
      <c r="BK95" s="1571">
        <v>2</v>
      </c>
      <c r="BL95" s="1571">
        <v>1.1100000000000001</v>
      </c>
      <c r="BM95" s="1571">
        <v>1.62</v>
      </c>
      <c r="BN95" s="1571"/>
      <c r="BO95" s="1572"/>
      <c r="BP95" s="1572"/>
      <c r="BQ95" s="1572"/>
      <c r="BR95" s="1571"/>
      <c r="BS95" s="1572"/>
      <c r="BT95" s="1572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0">
        <f t="shared" si="251"/>
        <v>0.4</v>
      </c>
      <c r="CE95" s="1321">
        <f t="shared" si="251"/>
        <v>0.84</v>
      </c>
      <c r="CF95" s="1321">
        <f t="shared" si="251"/>
        <v>1.1100000000000001</v>
      </c>
      <c r="CG95" s="1321">
        <f t="shared" si="251"/>
        <v>1.4</v>
      </c>
      <c r="CH95" s="1322">
        <f t="shared" si="251"/>
        <v>1.6</v>
      </c>
      <c r="CI95" s="1322">
        <f t="shared" si="251"/>
        <v>1.62</v>
      </c>
      <c r="CJ95" s="1321">
        <f t="shared" si="251"/>
        <v>1.9</v>
      </c>
      <c r="CK95" s="1321">
        <f t="shared" si="251"/>
        <v>2</v>
      </c>
      <c r="CL95" s="1321">
        <f t="shared" si="251"/>
        <v>2.9</v>
      </c>
      <c r="CM95" s="1320">
        <f t="shared" si="251"/>
        <v>4.3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1">
        <f t="shared" ref="BD96:BM96" si="280">IF(BD95="","",BD93*BD94*BD95)</f>
        <v>1827</v>
      </c>
      <c r="BE96" s="1561">
        <f t="shared" si="280"/>
        <v>944.99999999999989</v>
      </c>
      <c r="BF96" s="1561">
        <f t="shared" si="280"/>
        <v>1096.2</v>
      </c>
      <c r="BG96" s="1561">
        <f t="shared" si="280"/>
        <v>774</v>
      </c>
      <c r="BH96" s="1561">
        <f t="shared" si="280"/>
        <v>855</v>
      </c>
      <c r="BI96" s="1561">
        <f t="shared" si="280"/>
        <v>2088</v>
      </c>
      <c r="BJ96" s="1561">
        <f t="shared" si="280"/>
        <v>252</v>
      </c>
      <c r="BK96" s="1561">
        <f t="shared" si="280"/>
        <v>540</v>
      </c>
      <c r="BL96" s="1561">
        <f t="shared" si="280"/>
        <v>1448.5500000000002</v>
      </c>
      <c r="BM96" s="1561">
        <f t="shared" si="280"/>
        <v>1093.5</v>
      </c>
      <c r="BN96" s="1561"/>
      <c r="BO96" s="1561"/>
      <c r="BP96" s="1561"/>
      <c r="BQ96" s="1561"/>
      <c r="BR96" s="1561"/>
      <c r="BS96" s="1561"/>
      <c r="BT96" s="1561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0">
        <f t="shared" si="251"/>
        <v>252</v>
      </c>
      <c r="CE96" s="1321">
        <f t="shared" si="251"/>
        <v>540</v>
      </c>
      <c r="CF96" s="1321">
        <f t="shared" si="251"/>
        <v>774</v>
      </c>
      <c r="CG96" s="1321">
        <f t="shared" si="251"/>
        <v>855</v>
      </c>
      <c r="CH96" s="1322">
        <f t="shared" si="251"/>
        <v>944.99999999999989</v>
      </c>
      <c r="CI96" s="1322">
        <f t="shared" si="251"/>
        <v>1093.5</v>
      </c>
      <c r="CJ96" s="1321">
        <f t="shared" si="251"/>
        <v>1096.2</v>
      </c>
      <c r="CK96" s="1321">
        <f t="shared" si="251"/>
        <v>1448.5500000000002</v>
      </c>
      <c r="CL96" s="1321">
        <f t="shared" si="251"/>
        <v>1827</v>
      </c>
      <c r="CM96" s="1320">
        <f t="shared" si="251"/>
        <v>2088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1"/>
      <c r="BE97" s="1571"/>
      <c r="BF97" s="1571"/>
      <c r="BG97" s="1571"/>
      <c r="BH97" s="1571"/>
      <c r="BI97" s="1571"/>
      <c r="BJ97" s="1571"/>
      <c r="BK97" s="1571"/>
      <c r="BL97" s="1571">
        <v>0</v>
      </c>
      <c r="BM97" s="1571">
        <v>0</v>
      </c>
      <c r="BN97" s="1571"/>
      <c r="BO97" s="1572"/>
      <c r="BP97" s="1572"/>
      <c r="BQ97" s="1571"/>
      <c r="BR97" s="1571"/>
      <c r="BS97" s="1572"/>
      <c r="BT97" s="1571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0" t="str">
        <f t="shared" si="251"/>
        <v/>
      </c>
      <c r="CE97" s="1321" t="str">
        <f t="shared" si="251"/>
        <v/>
      </c>
      <c r="CF97" s="1321" t="str">
        <f t="shared" si="251"/>
        <v/>
      </c>
      <c r="CG97" s="1321" t="str">
        <f t="shared" si="251"/>
        <v/>
      </c>
      <c r="CH97" s="1322">
        <f t="shared" si="251"/>
        <v>0</v>
      </c>
      <c r="CI97" s="1322">
        <f t="shared" si="251"/>
        <v>0</v>
      </c>
      <c r="CJ97" s="1321" t="str">
        <f t="shared" si="251"/>
        <v/>
      </c>
      <c r="CK97" s="1321" t="str">
        <f t="shared" si="251"/>
        <v/>
      </c>
      <c r="CL97" s="1321" t="str">
        <f t="shared" si="251"/>
        <v/>
      </c>
      <c r="CM97" s="1320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571"/>
      <c r="BN98" s="1571"/>
      <c r="BO98" s="1572"/>
      <c r="BP98" s="1572"/>
      <c r="BQ98" s="1571"/>
      <c r="BR98" s="1571"/>
      <c r="BS98" s="1572"/>
      <c r="BT98" s="1571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0" t="str">
        <f t="shared" si="251"/>
        <v/>
      </c>
      <c r="CE98" s="1321" t="str">
        <f t="shared" si="251"/>
        <v/>
      </c>
      <c r="CF98" s="1321" t="str">
        <f t="shared" si="251"/>
        <v/>
      </c>
      <c r="CG98" s="1321" t="str">
        <f t="shared" si="251"/>
        <v/>
      </c>
      <c r="CH98" s="1322" t="str">
        <f t="shared" si="251"/>
        <v/>
      </c>
      <c r="CI98" s="1322" t="str">
        <f t="shared" si="251"/>
        <v/>
      </c>
      <c r="CJ98" s="1321" t="str">
        <f t="shared" si="251"/>
        <v/>
      </c>
      <c r="CK98" s="1321" t="str">
        <f t="shared" si="251"/>
        <v/>
      </c>
      <c r="CL98" s="1321" t="str">
        <f t="shared" si="251"/>
        <v/>
      </c>
      <c r="CM98" s="1320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2" t="str">
        <f t="shared" ref="BD99:BM99" si="284">IF(BD97="","",BD97*BD98)</f>
        <v/>
      </c>
      <c r="BE99" s="1562" t="str">
        <f t="shared" si="284"/>
        <v/>
      </c>
      <c r="BF99" s="1562" t="str">
        <f t="shared" si="284"/>
        <v/>
      </c>
      <c r="BG99" s="1562" t="str">
        <f t="shared" si="284"/>
        <v/>
      </c>
      <c r="BH99" s="1562" t="str">
        <f t="shared" si="284"/>
        <v/>
      </c>
      <c r="BI99" s="1562" t="str">
        <f t="shared" si="284"/>
        <v/>
      </c>
      <c r="BJ99" s="1562" t="str">
        <f t="shared" si="284"/>
        <v/>
      </c>
      <c r="BK99" s="1562" t="str">
        <f t="shared" si="284"/>
        <v/>
      </c>
      <c r="BL99" s="1562">
        <f t="shared" si="284"/>
        <v>0</v>
      </c>
      <c r="BM99" s="1562">
        <f t="shared" si="284"/>
        <v>0</v>
      </c>
      <c r="BN99" s="1562"/>
      <c r="BO99" s="1562"/>
      <c r="BP99" s="1562"/>
      <c r="BQ99" s="1562"/>
      <c r="BR99" s="1562"/>
      <c r="BS99" s="1562"/>
      <c r="BT99" s="1562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0" t="str">
        <f t="shared" si="251"/>
        <v/>
      </c>
      <c r="CE99" s="1321" t="str">
        <f t="shared" si="251"/>
        <v/>
      </c>
      <c r="CF99" s="1321" t="str">
        <f t="shared" si="251"/>
        <v/>
      </c>
      <c r="CG99" s="1321" t="str">
        <f t="shared" si="251"/>
        <v/>
      </c>
      <c r="CH99" s="1322">
        <f t="shared" si="251"/>
        <v>0</v>
      </c>
      <c r="CI99" s="1322">
        <f t="shared" si="251"/>
        <v>0</v>
      </c>
      <c r="CJ99" s="1321" t="str">
        <f t="shared" si="251"/>
        <v/>
      </c>
      <c r="CK99" s="1321" t="str">
        <f t="shared" si="251"/>
        <v/>
      </c>
      <c r="CL99" s="1321" t="str">
        <f t="shared" si="251"/>
        <v/>
      </c>
      <c r="CM99" s="1320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3">
        <v>1</v>
      </c>
      <c r="BE100" s="1573">
        <v>1</v>
      </c>
      <c r="BF100" s="1573">
        <v>1</v>
      </c>
      <c r="BG100" s="1573">
        <v>1</v>
      </c>
      <c r="BH100" s="1573">
        <v>1</v>
      </c>
      <c r="BI100" s="1573">
        <v>1</v>
      </c>
      <c r="BJ100" s="1573">
        <v>1</v>
      </c>
      <c r="BK100" s="1573">
        <v>1</v>
      </c>
      <c r="BL100" s="1573">
        <v>1</v>
      </c>
      <c r="BM100" s="1573">
        <v>1</v>
      </c>
      <c r="BN100" s="1573"/>
      <c r="BO100" s="1574"/>
      <c r="BP100" s="1574"/>
      <c r="BQ100" s="1573"/>
      <c r="BR100" s="1573"/>
      <c r="BS100" s="1573"/>
      <c r="BT100" s="1573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0">
        <f t="shared" si="251"/>
        <v>1</v>
      </c>
      <c r="CE100" s="1321">
        <f t="shared" si="251"/>
        <v>1</v>
      </c>
      <c r="CF100" s="1321">
        <f t="shared" si="251"/>
        <v>1</v>
      </c>
      <c r="CG100" s="1321">
        <f t="shared" si="251"/>
        <v>1</v>
      </c>
      <c r="CH100" s="1322">
        <f t="shared" si="251"/>
        <v>1</v>
      </c>
      <c r="CI100" s="1322">
        <f t="shared" si="251"/>
        <v>1</v>
      </c>
      <c r="CJ100" s="1321">
        <f t="shared" si="251"/>
        <v>1</v>
      </c>
      <c r="CK100" s="1321">
        <f t="shared" si="251"/>
        <v>1</v>
      </c>
      <c r="CL100" s="1321">
        <f t="shared" si="251"/>
        <v>1</v>
      </c>
      <c r="CM100" s="1320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3"/>
      <c r="BE101" s="1563"/>
      <c r="BF101" s="1563"/>
      <c r="BG101" s="1563"/>
      <c r="BH101" s="1563"/>
      <c r="BI101" s="1563"/>
      <c r="BJ101" s="1563"/>
      <c r="BK101" s="1563"/>
      <c r="BL101" s="1563">
        <v>150</v>
      </c>
      <c r="BM101" s="1563">
        <v>450</v>
      </c>
      <c r="BN101" s="1563"/>
      <c r="BO101" s="1575"/>
      <c r="BP101" s="1575"/>
      <c r="BQ101" s="1563"/>
      <c r="BR101" s="1563"/>
      <c r="BS101" s="1563"/>
      <c r="BT101" s="1563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0" t="str">
        <f t="shared" si="251"/>
        <v/>
      </c>
      <c r="CE101" s="1321" t="str">
        <f t="shared" si="251"/>
        <v/>
      </c>
      <c r="CF101" s="1321" t="str">
        <f t="shared" si="251"/>
        <v/>
      </c>
      <c r="CG101" s="1321" t="str">
        <f t="shared" si="251"/>
        <v/>
      </c>
      <c r="CH101" s="1322">
        <f t="shared" si="251"/>
        <v>150</v>
      </c>
      <c r="CI101" s="1322">
        <f t="shared" si="251"/>
        <v>450</v>
      </c>
      <c r="CJ101" s="1321" t="str">
        <f t="shared" si="251"/>
        <v/>
      </c>
      <c r="CK101" s="1321" t="str">
        <f t="shared" si="251"/>
        <v/>
      </c>
      <c r="CL101" s="1321" t="str">
        <f t="shared" si="251"/>
        <v/>
      </c>
      <c r="CM101" s="1320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0">
        <v>90</v>
      </c>
      <c r="BE102" s="1570">
        <v>90</v>
      </c>
      <c r="BF102" s="1570">
        <v>90</v>
      </c>
      <c r="BG102" s="1570">
        <v>90</v>
      </c>
      <c r="BH102" s="1570">
        <v>90</v>
      </c>
      <c r="BI102" s="1570">
        <v>90</v>
      </c>
      <c r="BJ102" s="1570">
        <v>90</v>
      </c>
      <c r="BK102" s="1570">
        <v>90</v>
      </c>
      <c r="BL102" s="1570">
        <v>90</v>
      </c>
      <c r="BM102" s="1570">
        <v>90</v>
      </c>
      <c r="BN102" s="1570"/>
      <c r="BO102" s="1570"/>
      <c r="BP102" s="1570"/>
      <c r="BQ102" s="1570"/>
      <c r="BR102" s="1570"/>
      <c r="BS102" s="1570"/>
      <c r="BT102" s="1570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0">
        <f t="shared" si="251"/>
        <v>90</v>
      </c>
      <c r="CE102" s="1321">
        <f t="shared" si="251"/>
        <v>90</v>
      </c>
      <c r="CF102" s="1321">
        <f t="shared" si="251"/>
        <v>90</v>
      </c>
      <c r="CG102" s="1321">
        <f t="shared" si="251"/>
        <v>90</v>
      </c>
      <c r="CH102" s="1322">
        <f t="shared" si="251"/>
        <v>90</v>
      </c>
      <c r="CI102" s="1322">
        <f t="shared" si="251"/>
        <v>90</v>
      </c>
      <c r="CJ102" s="1321">
        <f t="shared" si="251"/>
        <v>90</v>
      </c>
      <c r="CK102" s="1321">
        <f t="shared" si="251"/>
        <v>90</v>
      </c>
      <c r="CL102" s="1321">
        <f t="shared" si="251"/>
        <v>90</v>
      </c>
      <c r="CM102" s="1320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M103" s="1571"/>
      <c r="BN103" s="1571"/>
      <c r="BO103" s="1572"/>
      <c r="BP103" s="1572"/>
      <c r="BQ103" s="1571"/>
      <c r="BR103" s="1571"/>
      <c r="BS103" s="1571"/>
      <c r="BT103" s="1571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0" t="str">
        <f t="shared" si="251"/>
        <v/>
      </c>
      <c r="CE103" s="1321" t="str">
        <f t="shared" si="251"/>
        <v/>
      </c>
      <c r="CF103" s="1321" t="str">
        <f t="shared" si="251"/>
        <v/>
      </c>
      <c r="CG103" s="1321" t="str">
        <f t="shared" si="251"/>
        <v/>
      </c>
      <c r="CH103" s="1322" t="str">
        <f t="shared" si="251"/>
        <v/>
      </c>
      <c r="CI103" s="1322" t="str">
        <f t="shared" si="251"/>
        <v/>
      </c>
      <c r="CJ103" s="1321" t="str">
        <f t="shared" si="251"/>
        <v/>
      </c>
      <c r="CK103" s="1321" t="str">
        <f t="shared" si="251"/>
        <v/>
      </c>
      <c r="CL103" s="1321" t="str">
        <f t="shared" si="251"/>
        <v/>
      </c>
      <c r="CM103" s="1320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2" t="str">
        <f t="shared" ref="BD104:BM104" si="288">IF(BD103="","",BD$93*BD102*BD103)</f>
        <v/>
      </c>
      <c r="BE104" s="1562" t="str">
        <f t="shared" si="288"/>
        <v/>
      </c>
      <c r="BF104" s="1562" t="str">
        <f t="shared" si="288"/>
        <v/>
      </c>
      <c r="BG104" s="1562" t="str">
        <f t="shared" si="288"/>
        <v/>
      </c>
      <c r="BH104" s="1562" t="str">
        <f t="shared" si="288"/>
        <v/>
      </c>
      <c r="BI104" s="1562" t="str">
        <f t="shared" si="288"/>
        <v/>
      </c>
      <c r="BJ104" s="1562" t="str">
        <f t="shared" si="288"/>
        <v/>
      </c>
      <c r="BK104" s="1562" t="str">
        <f t="shared" si="288"/>
        <v/>
      </c>
      <c r="BL104" s="1562" t="str">
        <f t="shared" si="288"/>
        <v/>
      </c>
      <c r="BM104" s="1562" t="str">
        <f t="shared" si="288"/>
        <v/>
      </c>
      <c r="BN104" s="1562"/>
      <c r="BO104" s="1562"/>
      <c r="BP104" s="1562"/>
      <c r="BQ104" s="1562"/>
      <c r="BR104" s="1562"/>
      <c r="BS104" s="1562"/>
      <c r="BT104" s="1562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0" t="str">
        <f t="shared" si="251"/>
        <v/>
      </c>
      <c r="CE104" s="1321" t="str">
        <f t="shared" si="251"/>
        <v/>
      </c>
      <c r="CF104" s="1321" t="str">
        <f t="shared" si="251"/>
        <v/>
      </c>
      <c r="CG104" s="1321" t="str">
        <f t="shared" si="251"/>
        <v/>
      </c>
      <c r="CH104" s="1322" t="str">
        <f t="shared" si="251"/>
        <v/>
      </c>
      <c r="CI104" s="1322" t="str">
        <f t="shared" si="251"/>
        <v/>
      </c>
      <c r="CJ104" s="1321" t="str">
        <f t="shared" si="251"/>
        <v/>
      </c>
      <c r="CK104" s="1321" t="str">
        <f t="shared" si="251"/>
        <v/>
      </c>
      <c r="CL104" s="1321" t="str">
        <f t="shared" si="251"/>
        <v/>
      </c>
      <c r="CM104" s="1320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M105" s="1571"/>
      <c r="BN105" s="1571"/>
      <c r="BO105" s="1571"/>
      <c r="BP105" s="1571"/>
      <c r="BQ105" s="1571"/>
      <c r="BR105" s="1571"/>
      <c r="BS105" s="1571"/>
      <c r="BT105" s="1571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0" t="str">
        <f t="shared" si="251"/>
        <v/>
      </c>
      <c r="CE105" s="1321" t="str">
        <f t="shared" si="251"/>
        <v/>
      </c>
      <c r="CF105" s="1321" t="str">
        <f t="shared" si="251"/>
        <v/>
      </c>
      <c r="CG105" s="1321" t="str">
        <f t="shared" si="251"/>
        <v/>
      </c>
      <c r="CH105" s="1322" t="str">
        <f t="shared" si="251"/>
        <v/>
      </c>
      <c r="CI105" s="1322" t="str">
        <f t="shared" si="251"/>
        <v/>
      </c>
      <c r="CJ105" s="1321" t="str">
        <f t="shared" si="251"/>
        <v/>
      </c>
      <c r="CK105" s="1321" t="str">
        <f t="shared" si="251"/>
        <v/>
      </c>
      <c r="CL105" s="1321" t="str">
        <f t="shared" si="251"/>
        <v/>
      </c>
      <c r="CM105" s="1320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1"/>
      <c r="BE106" s="1571"/>
      <c r="BF106" s="1571"/>
      <c r="BG106" s="1571"/>
      <c r="BH106" s="1571"/>
      <c r="BI106" s="1571"/>
      <c r="BJ106" s="1571"/>
      <c r="BK106" s="1571"/>
      <c r="BL106" s="1571"/>
      <c r="BM106" s="1571"/>
      <c r="BN106" s="1571"/>
      <c r="BO106" s="1571"/>
      <c r="BP106" s="1571"/>
      <c r="BQ106" s="1571"/>
      <c r="BR106" s="1571"/>
      <c r="BS106" s="1571"/>
      <c r="BT106" s="1571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0" t="str">
        <f t="shared" si="251"/>
        <v/>
      </c>
      <c r="CE106" s="1321" t="str">
        <f t="shared" si="251"/>
        <v/>
      </c>
      <c r="CF106" s="1321" t="str">
        <f t="shared" si="251"/>
        <v/>
      </c>
      <c r="CG106" s="1321" t="str">
        <f t="shared" si="251"/>
        <v/>
      </c>
      <c r="CH106" s="1322" t="str">
        <f t="shared" si="251"/>
        <v/>
      </c>
      <c r="CI106" s="1322" t="str">
        <f t="shared" si="251"/>
        <v/>
      </c>
      <c r="CJ106" s="1321" t="str">
        <f t="shared" si="251"/>
        <v/>
      </c>
      <c r="CK106" s="1321" t="str">
        <f t="shared" si="251"/>
        <v/>
      </c>
      <c r="CL106" s="1321" t="str">
        <f t="shared" si="251"/>
        <v/>
      </c>
      <c r="CM106" s="1320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1" t="str">
        <f t="shared" ref="BD107:BM107" si="292">IF(BD105="","",BD105*BD106)</f>
        <v/>
      </c>
      <c r="BE107" s="1561" t="str">
        <f t="shared" si="292"/>
        <v/>
      </c>
      <c r="BF107" s="1561" t="str">
        <f t="shared" si="292"/>
        <v/>
      </c>
      <c r="BG107" s="1561" t="str">
        <f t="shared" si="292"/>
        <v/>
      </c>
      <c r="BH107" s="1561" t="str">
        <f t="shared" si="292"/>
        <v/>
      </c>
      <c r="BI107" s="1561" t="str">
        <f t="shared" si="292"/>
        <v/>
      </c>
      <c r="BJ107" s="1561" t="str">
        <f t="shared" si="292"/>
        <v/>
      </c>
      <c r="BK107" s="1561" t="str">
        <f t="shared" si="292"/>
        <v/>
      </c>
      <c r="BL107" s="1561" t="str">
        <f t="shared" si="292"/>
        <v/>
      </c>
      <c r="BM107" s="1561" t="str">
        <f t="shared" si="292"/>
        <v/>
      </c>
      <c r="BN107" s="1561"/>
      <c r="BO107" s="1561"/>
      <c r="BP107" s="1561"/>
      <c r="BQ107" s="1561"/>
      <c r="BR107" s="1561"/>
      <c r="BS107" s="1561"/>
      <c r="BT107" s="1561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0" t="str">
        <f t="shared" si="251"/>
        <v/>
      </c>
      <c r="CE107" s="1321" t="str">
        <f t="shared" si="251"/>
        <v/>
      </c>
      <c r="CF107" s="1321" t="str">
        <f t="shared" si="251"/>
        <v/>
      </c>
      <c r="CG107" s="1321" t="str">
        <f t="shared" si="251"/>
        <v/>
      </c>
      <c r="CH107" s="1322" t="str">
        <f t="shared" si="251"/>
        <v/>
      </c>
      <c r="CI107" s="1322" t="str">
        <f t="shared" si="251"/>
        <v/>
      </c>
      <c r="CJ107" s="1321" t="str">
        <f t="shared" si="251"/>
        <v/>
      </c>
      <c r="CK107" s="1321" t="str">
        <f t="shared" si="251"/>
        <v/>
      </c>
      <c r="CL107" s="1321" t="str">
        <f t="shared" si="251"/>
        <v/>
      </c>
      <c r="CM107" s="1320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3">
        <v>1</v>
      </c>
      <c r="BE108" s="1573">
        <v>1</v>
      </c>
      <c r="BF108" s="1573">
        <v>1</v>
      </c>
      <c r="BG108" s="1573">
        <v>1</v>
      </c>
      <c r="BH108" s="1573">
        <v>1</v>
      </c>
      <c r="BI108" s="1573">
        <v>1</v>
      </c>
      <c r="BJ108" s="1573">
        <v>1</v>
      </c>
      <c r="BK108" s="1573">
        <v>1</v>
      </c>
      <c r="BL108" s="1573">
        <v>1</v>
      </c>
      <c r="BM108" s="1573">
        <v>1</v>
      </c>
      <c r="BN108" s="1573"/>
      <c r="BO108" s="1573"/>
      <c r="BP108" s="1573"/>
      <c r="BQ108" s="1573"/>
      <c r="BR108" s="1573"/>
      <c r="BS108" s="1573"/>
      <c r="BT108" s="1573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0">
        <f t="shared" si="251"/>
        <v>1</v>
      </c>
      <c r="CE108" s="1321">
        <f t="shared" si="251"/>
        <v>1</v>
      </c>
      <c r="CF108" s="1321">
        <f t="shared" si="251"/>
        <v>1</v>
      </c>
      <c r="CG108" s="1321">
        <f t="shared" si="251"/>
        <v>1</v>
      </c>
      <c r="CH108" s="1322">
        <f t="shared" si="251"/>
        <v>1</v>
      </c>
      <c r="CI108" s="1322">
        <f t="shared" si="251"/>
        <v>1</v>
      </c>
      <c r="CJ108" s="1321">
        <f t="shared" si="251"/>
        <v>1</v>
      </c>
      <c r="CK108" s="1321">
        <f t="shared" si="251"/>
        <v>1</v>
      </c>
      <c r="CL108" s="1321">
        <f t="shared" si="251"/>
        <v>1</v>
      </c>
      <c r="CM108" s="1320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3"/>
      <c r="BE109" s="1563"/>
      <c r="BF109" s="1563"/>
      <c r="BG109" s="1563"/>
      <c r="BH109" s="1563"/>
      <c r="BI109" s="1563"/>
      <c r="BJ109" s="1563"/>
      <c r="BK109" s="1563"/>
      <c r="BL109" s="1563"/>
      <c r="BM109" s="1563"/>
      <c r="BN109" s="1563"/>
      <c r="BO109" s="1563"/>
      <c r="BP109" s="1563"/>
      <c r="BQ109" s="1563"/>
      <c r="BR109" s="1563"/>
      <c r="BS109" s="1563"/>
      <c r="BT109" s="1563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0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1" t="str">
        <f t="shared" si="294"/>
        <v/>
      </c>
      <c r="CG109" s="1321" t="str">
        <f t="shared" si="294"/>
        <v/>
      </c>
      <c r="CH109" s="1322" t="str">
        <f t="shared" si="294"/>
        <v/>
      </c>
      <c r="CI109" s="1322" t="str">
        <f t="shared" si="294"/>
        <v/>
      </c>
      <c r="CJ109" s="1321" t="str">
        <f t="shared" si="294"/>
        <v/>
      </c>
      <c r="CK109" s="1321" t="str">
        <f t="shared" si="294"/>
        <v/>
      </c>
      <c r="CL109" s="1321" t="str">
        <f t="shared" si="294"/>
        <v/>
      </c>
      <c r="CM109" s="1320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4">
        <f t="shared" ref="BD110:BM110" si="298">IF(SUM(BD96,BD104)&gt;0,SUM(BD97,BD105)/SUM(BD96,BD104),"")</f>
        <v>0</v>
      </c>
      <c r="BE110" s="1564">
        <f t="shared" si="298"/>
        <v>0</v>
      </c>
      <c r="BF110" s="1564">
        <f t="shared" si="298"/>
        <v>0</v>
      </c>
      <c r="BG110" s="1564">
        <f t="shared" si="298"/>
        <v>0</v>
      </c>
      <c r="BH110" s="1564">
        <f t="shared" si="298"/>
        <v>0</v>
      </c>
      <c r="BI110" s="1564">
        <f t="shared" si="298"/>
        <v>0</v>
      </c>
      <c r="BJ110" s="1564">
        <f t="shared" si="298"/>
        <v>0</v>
      </c>
      <c r="BK110" s="1564">
        <f t="shared" si="298"/>
        <v>0</v>
      </c>
      <c r="BL110" s="1564">
        <f t="shared" si="298"/>
        <v>0</v>
      </c>
      <c r="BM110" s="1564">
        <f t="shared" si="298"/>
        <v>0</v>
      </c>
      <c r="BN110" s="1564"/>
      <c r="BO110" s="1564"/>
      <c r="BP110" s="1564"/>
      <c r="BQ110" s="1564"/>
      <c r="BR110" s="1564"/>
      <c r="BS110" s="1564"/>
      <c r="BT110" s="1564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3">
        <f t="shared" si="293"/>
        <v>0</v>
      </c>
      <c r="CE110" s="1324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4">
        <f t="shared" si="299"/>
        <v>0</v>
      </c>
      <c r="CG110" s="1324">
        <f t="shared" si="299"/>
        <v>0</v>
      </c>
      <c r="CH110" s="1325">
        <f t="shared" si="299"/>
        <v>0</v>
      </c>
      <c r="CI110" s="1325">
        <f t="shared" si="299"/>
        <v>0</v>
      </c>
      <c r="CJ110" s="1324">
        <f t="shared" si="299"/>
        <v>0</v>
      </c>
      <c r="CK110" s="1324">
        <f t="shared" si="299"/>
        <v>0</v>
      </c>
      <c r="CL110" s="1324">
        <f t="shared" si="299"/>
        <v>0</v>
      </c>
      <c r="CM110" s="1323">
        <f t="shared" si="299"/>
        <v>0</v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65">
        <f t="shared" ref="BD111:BM111" si="303">IF(SUM(BD96,BD104)=0,"",SUM(BD96,-BD97*BD100,-BD101*BD100,BD104,-BD105*BD108,-BD109*BD108)*0.04)</f>
        <v>73.08</v>
      </c>
      <c r="BE111" s="1565">
        <f t="shared" si="303"/>
        <v>37.799999999999997</v>
      </c>
      <c r="BF111" s="1565">
        <f t="shared" si="303"/>
        <v>43.848000000000006</v>
      </c>
      <c r="BG111" s="1565">
        <f t="shared" si="303"/>
        <v>30.96</v>
      </c>
      <c r="BH111" s="1565">
        <f t="shared" si="303"/>
        <v>34.200000000000003</v>
      </c>
      <c r="BI111" s="1565">
        <f t="shared" si="303"/>
        <v>83.52</v>
      </c>
      <c r="BJ111" s="1565">
        <f t="shared" si="303"/>
        <v>10.08</v>
      </c>
      <c r="BK111" s="1565">
        <f t="shared" si="303"/>
        <v>21.6</v>
      </c>
      <c r="BL111" s="1565">
        <f t="shared" si="303"/>
        <v>51.942000000000007</v>
      </c>
      <c r="BM111" s="1565">
        <f t="shared" si="303"/>
        <v>25.740000000000002</v>
      </c>
      <c r="BN111" s="1565"/>
      <c r="BO111" s="1565"/>
      <c r="BP111" s="1565"/>
      <c r="BQ111" s="1565"/>
      <c r="BR111" s="1565"/>
      <c r="BS111" s="1565"/>
      <c r="BT111" s="1565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3">
        <f t="shared" si="293"/>
        <v>10.08</v>
      </c>
      <c r="CE111" s="1324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1324">
        <f t="shared" si="304"/>
        <v>25.740000000000002</v>
      </c>
      <c r="CG111" s="1324">
        <f t="shared" si="304"/>
        <v>30.96</v>
      </c>
      <c r="CH111" s="1325">
        <f t="shared" si="304"/>
        <v>34.200000000000003</v>
      </c>
      <c r="CI111" s="1325">
        <f t="shared" si="304"/>
        <v>37.799999999999997</v>
      </c>
      <c r="CJ111" s="1324">
        <f t="shared" si="304"/>
        <v>43.848000000000006</v>
      </c>
      <c r="CK111" s="1324">
        <f t="shared" si="304"/>
        <v>51.942000000000007</v>
      </c>
      <c r="CL111" s="1324">
        <f t="shared" si="304"/>
        <v>73.08</v>
      </c>
      <c r="CM111" s="1323">
        <f t="shared" si="304"/>
        <v>83.52</v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3" t="str">
        <f t="shared" si="293"/>
        <v/>
      </c>
      <c r="CE112" s="1324" t="str">
        <f t="shared" si="304"/>
        <v/>
      </c>
      <c r="CF112" s="1324" t="str">
        <f t="shared" si="304"/>
        <v/>
      </c>
      <c r="CG112" s="1324" t="str">
        <f t="shared" si="304"/>
        <v/>
      </c>
      <c r="CH112" s="1325" t="str">
        <f t="shared" si="304"/>
        <v/>
      </c>
      <c r="CI112" s="1325" t="str">
        <f t="shared" si="304"/>
        <v/>
      </c>
      <c r="CJ112" s="1324" t="str">
        <f t="shared" si="304"/>
        <v/>
      </c>
      <c r="CK112" s="1324" t="str">
        <f t="shared" si="304"/>
        <v/>
      </c>
      <c r="CL112" s="1324" t="str">
        <f t="shared" si="304"/>
        <v/>
      </c>
      <c r="CM112" s="1323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76"/>
      <c r="BE113" s="1576"/>
      <c r="BF113" s="1576"/>
      <c r="BG113" s="1576"/>
      <c r="BH113" s="1576"/>
      <c r="BI113" s="1576"/>
      <c r="BJ113" s="1576"/>
      <c r="BK113" s="1576"/>
      <c r="BL113" s="1576"/>
      <c r="BM113" s="1576"/>
      <c r="BN113" s="1576"/>
      <c r="BO113" s="1576"/>
      <c r="BP113" s="1576"/>
      <c r="BQ113" s="1576"/>
      <c r="BR113" s="1576"/>
      <c r="BS113" s="1576"/>
      <c r="BT113" s="1576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3" t="str">
        <f t="shared" si="293"/>
        <v/>
      </c>
      <c r="CE113" s="1324" t="str">
        <f t="shared" si="304"/>
        <v/>
      </c>
      <c r="CF113" s="1324" t="str">
        <f t="shared" si="304"/>
        <v/>
      </c>
      <c r="CG113" s="1324" t="str">
        <f t="shared" si="304"/>
        <v/>
      </c>
      <c r="CH113" s="1325" t="str">
        <f t="shared" si="304"/>
        <v/>
      </c>
      <c r="CI113" s="1325" t="str">
        <f t="shared" si="304"/>
        <v/>
      </c>
      <c r="CJ113" s="1324" t="str">
        <f t="shared" si="304"/>
        <v/>
      </c>
      <c r="CK113" s="1324" t="str">
        <f t="shared" si="304"/>
        <v/>
      </c>
      <c r="CL113" s="1324" t="str">
        <f t="shared" si="304"/>
        <v/>
      </c>
      <c r="CM113" s="1323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77"/>
      <c r="BE114" s="1577"/>
      <c r="BF114" s="1577"/>
      <c r="BG114" s="1577"/>
      <c r="BH114" s="1577"/>
      <c r="BI114" s="1577"/>
      <c r="BJ114" s="1577"/>
      <c r="BK114" s="1577"/>
      <c r="BL114" s="1577"/>
      <c r="BM114" s="1577"/>
      <c r="BN114" s="1577"/>
      <c r="BO114" s="1577"/>
      <c r="BP114" s="1577"/>
      <c r="BQ114" s="1577"/>
      <c r="BR114" s="1577"/>
      <c r="BS114" s="1577"/>
      <c r="BT114" s="1577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3" t="str">
        <f t="shared" si="293"/>
        <v/>
      </c>
      <c r="CE114" s="1324" t="str">
        <f t="shared" si="304"/>
        <v/>
      </c>
      <c r="CF114" s="1324" t="str">
        <f t="shared" si="304"/>
        <v/>
      </c>
      <c r="CG114" s="1324" t="str">
        <f t="shared" si="304"/>
        <v/>
      </c>
      <c r="CH114" s="1325" t="str">
        <f t="shared" si="304"/>
        <v/>
      </c>
      <c r="CI114" s="1325" t="str">
        <f t="shared" si="304"/>
        <v/>
      </c>
      <c r="CJ114" s="1324" t="str">
        <f t="shared" si="304"/>
        <v/>
      </c>
      <c r="CK114" s="1324" t="str">
        <f t="shared" si="304"/>
        <v/>
      </c>
      <c r="CL114" s="1324" t="str">
        <f t="shared" si="304"/>
        <v/>
      </c>
      <c r="CM114" s="1323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68" t="str">
        <f t="shared" ref="BD115:BM115" si="308">IF(BD113="","",BD113*BD114)</f>
        <v/>
      </c>
      <c r="BE115" s="1568" t="str">
        <f t="shared" si="308"/>
        <v/>
      </c>
      <c r="BF115" s="1568" t="str">
        <f t="shared" si="308"/>
        <v/>
      </c>
      <c r="BG115" s="1568" t="str">
        <f t="shared" si="308"/>
        <v/>
      </c>
      <c r="BH115" s="1568" t="str">
        <f t="shared" si="308"/>
        <v/>
      </c>
      <c r="BI115" s="1568" t="str">
        <f t="shared" si="308"/>
        <v/>
      </c>
      <c r="BJ115" s="1568" t="str">
        <f t="shared" si="308"/>
        <v/>
      </c>
      <c r="BK115" s="1568" t="str">
        <f t="shared" si="308"/>
        <v/>
      </c>
      <c r="BL115" s="1568" t="str">
        <f t="shared" si="308"/>
        <v/>
      </c>
      <c r="BM115" s="1568" t="str">
        <f t="shared" si="308"/>
        <v/>
      </c>
      <c r="BN115" s="1568"/>
      <c r="BO115" s="1568"/>
      <c r="BP115" s="1568"/>
      <c r="BQ115" s="1568"/>
      <c r="BR115" s="1568"/>
      <c r="BS115" s="1568"/>
      <c r="BT115" s="1568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3" t="str">
        <f t="shared" si="293"/>
        <v/>
      </c>
      <c r="CE115" s="1324" t="str">
        <f t="shared" si="304"/>
        <v/>
      </c>
      <c r="CF115" s="1324" t="str">
        <f t="shared" si="304"/>
        <v/>
      </c>
      <c r="CG115" s="1324" t="str">
        <f t="shared" si="304"/>
        <v/>
      </c>
      <c r="CH115" s="1325" t="str">
        <f t="shared" si="304"/>
        <v/>
      </c>
      <c r="CI115" s="1325" t="str">
        <f t="shared" si="304"/>
        <v/>
      </c>
      <c r="CJ115" s="1324" t="str">
        <f t="shared" si="304"/>
        <v/>
      </c>
      <c r="CK115" s="1324" t="str">
        <f t="shared" si="304"/>
        <v/>
      </c>
      <c r="CL115" s="1324" t="str">
        <f t="shared" si="304"/>
        <v/>
      </c>
      <c r="CM115" s="1323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69">
        <f t="shared" ref="BD116:BM116" si="312">IF(BD111="","",(SUM(BD96)*2680-SUM(BD97,BD101)*(2680-1256*(BD100=0))-SUM(BD112,BD113)*32930)/$G$1/365/BD$46)</f>
        <v>0.25406600249066003</v>
      </c>
      <c r="BE116" s="1569">
        <f t="shared" si="312"/>
        <v>7.8848069738480686E-2</v>
      </c>
      <c r="BF116" s="1569">
        <f t="shared" si="312"/>
        <v>8.3148873542397819E-2</v>
      </c>
      <c r="BG116" s="1569">
        <f t="shared" si="312"/>
        <v>9.2257605408290339E-2</v>
      </c>
      <c r="BH116" s="1569">
        <f t="shared" si="312"/>
        <v>7.1338729763387301E-2</v>
      </c>
      <c r="BI116" s="1569">
        <f t="shared" si="312"/>
        <v>0.21777085927770859</v>
      </c>
      <c r="BJ116" s="1569">
        <f t="shared" si="312"/>
        <v>2.6282689912826899E-2</v>
      </c>
      <c r="BK116" s="1569">
        <f t="shared" si="312"/>
        <v>5.6320049813200504E-2</v>
      </c>
      <c r="BL116" s="1569">
        <f t="shared" si="312"/>
        <v>0.13543407534246577</v>
      </c>
      <c r="BM116" s="1569">
        <f t="shared" si="312"/>
        <v>6.7114726027397265E-2</v>
      </c>
      <c r="BN116" s="1569"/>
      <c r="BO116" s="1569"/>
      <c r="BP116" s="1569"/>
      <c r="BQ116" s="1569"/>
      <c r="BR116" s="1569"/>
      <c r="BS116" s="1569"/>
      <c r="BT116" s="1569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3">
        <f t="shared" si="293"/>
        <v>2.6282689912826899E-2</v>
      </c>
      <c r="CE116" s="1324">
        <f t="shared" si="304"/>
        <v>5.6320049813200504E-2</v>
      </c>
      <c r="CF116" s="1324">
        <f t="shared" si="304"/>
        <v>6.7114726027397265E-2</v>
      </c>
      <c r="CG116" s="1324">
        <f t="shared" si="304"/>
        <v>7.1338729763387301E-2</v>
      </c>
      <c r="CH116" s="1325">
        <f t="shared" si="304"/>
        <v>7.8848069738480686E-2</v>
      </c>
      <c r="CI116" s="1325">
        <f t="shared" si="304"/>
        <v>8.3148873542397819E-2</v>
      </c>
      <c r="CJ116" s="1324">
        <f t="shared" si="304"/>
        <v>9.2257605408290339E-2</v>
      </c>
      <c r="CK116" s="1324">
        <f t="shared" si="304"/>
        <v>0.13543407534246577</v>
      </c>
      <c r="CL116" s="1324">
        <f t="shared" si="304"/>
        <v>0.21777085927770859</v>
      </c>
      <c r="CM116" s="1323">
        <f t="shared" si="304"/>
        <v>0.25406600249066003</v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69">
        <f t="shared" ref="BD117:BM117" si="316">IF(BD111="","",(SUM(BD104)*2680-SUM(BD105,BD109)*(2680-1256*(BD108=0)))/$G$1/365/BD$46)</f>
        <v>0</v>
      </c>
      <c r="BE117" s="1569">
        <f t="shared" si="316"/>
        <v>0</v>
      </c>
      <c r="BF117" s="1569">
        <f t="shared" si="316"/>
        <v>0</v>
      </c>
      <c r="BG117" s="1569">
        <f t="shared" si="316"/>
        <v>0</v>
      </c>
      <c r="BH117" s="1569">
        <f t="shared" si="316"/>
        <v>0</v>
      </c>
      <c r="BI117" s="1569">
        <f t="shared" si="316"/>
        <v>0</v>
      </c>
      <c r="BJ117" s="1569">
        <f t="shared" si="316"/>
        <v>0</v>
      </c>
      <c r="BK117" s="1569">
        <f t="shared" si="316"/>
        <v>0</v>
      </c>
      <c r="BL117" s="1569">
        <f t="shared" si="316"/>
        <v>0</v>
      </c>
      <c r="BM117" s="1569">
        <f t="shared" si="316"/>
        <v>0</v>
      </c>
      <c r="BN117" s="1569"/>
      <c r="BO117" s="1569"/>
      <c r="BP117" s="1569"/>
      <c r="BQ117" s="1569"/>
      <c r="BR117" s="1569"/>
      <c r="BS117" s="1569"/>
      <c r="BT117" s="1569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3">
        <f t="shared" si="293"/>
        <v>0</v>
      </c>
      <c r="CE117" s="1324">
        <f t="shared" si="304"/>
        <v>0</v>
      </c>
      <c r="CF117" s="1324">
        <f t="shared" si="304"/>
        <v>0</v>
      </c>
      <c r="CG117" s="1324">
        <f t="shared" si="304"/>
        <v>0</v>
      </c>
      <c r="CH117" s="1325">
        <f t="shared" si="304"/>
        <v>0</v>
      </c>
      <c r="CI117" s="1325">
        <f t="shared" si="304"/>
        <v>0</v>
      </c>
      <c r="CJ117" s="1324">
        <f t="shared" si="304"/>
        <v>0</v>
      </c>
      <c r="CK117" s="1324">
        <f t="shared" si="304"/>
        <v>0</v>
      </c>
      <c r="CL117" s="1324">
        <f t="shared" si="304"/>
        <v>0</v>
      </c>
      <c r="CM117" s="1323">
        <f t="shared" si="304"/>
        <v>0</v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4">
        <f t="shared" ref="BD118:BM118" si="320">IF(SUM(BD111)&gt;0,BD113/BD111,"")</f>
        <v>0</v>
      </c>
      <c r="BE118" s="1564">
        <f t="shared" si="320"/>
        <v>0</v>
      </c>
      <c r="BF118" s="1564">
        <f t="shared" si="320"/>
        <v>0</v>
      </c>
      <c r="BG118" s="1564">
        <f t="shared" si="320"/>
        <v>0</v>
      </c>
      <c r="BH118" s="1564">
        <f t="shared" si="320"/>
        <v>0</v>
      </c>
      <c r="BI118" s="1564">
        <f t="shared" si="320"/>
        <v>0</v>
      </c>
      <c r="BJ118" s="1564">
        <f t="shared" si="320"/>
        <v>0</v>
      </c>
      <c r="BK118" s="1564">
        <f t="shared" si="320"/>
        <v>0</v>
      </c>
      <c r="BL118" s="1564">
        <f t="shared" si="320"/>
        <v>0</v>
      </c>
      <c r="BM118" s="1564">
        <f t="shared" si="320"/>
        <v>0</v>
      </c>
      <c r="BN118" s="1564"/>
      <c r="BO118" s="1564"/>
      <c r="BP118" s="1564"/>
      <c r="BQ118" s="1564"/>
      <c r="BR118" s="1564"/>
      <c r="BS118" s="1564"/>
      <c r="BT118" s="1564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3">
        <f t="shared" si="293"/>
        <v>0</v>
      </c>
      <c r="CE118" s="1324">
        <f t="shared" si="304"/>
        <v>0</v>
      </c>
      <c r="CF118" s="1324">
        <f t="shared" si="304"/>
        <v>0</v>
      </c>
      <c r="CG118" s="1324">
        <f t="shared" si="304"/>
        <v>0</v>
      </c>
      <c r="CH118" s="1325">
        <f t="shared" si="304"/>
        <v>0</v>
      </c>
      <c r="CI118" s="1325">
        <f t="shared" si="304"/>
        <v>0</v>
      </c>
      <c r="CJ118" s="1324">
        <f t="shared" si="304"/>
        <v>0</v>
      </c>
      <c r="CK118" s="1324">
        <f t="shared" si="304"/>
        <v>0</v>
      </c>
      <c r="CL118" s="1324">
        <f t="shared" si="304"/>
        <v>0</v>
      </c>
      <c r="CM118" s="1323">
        <f t="shared" si="304"/>
        <v>0</v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78"/>
      <c r="BE119" s="1578"/>
      <c r="BF119" s="1578"/>
      <c r="BG119" s="1578"/>
      <c r="BH119" s="1578"/>
      <c r="BI119" s="1578"/>
      <c r="BJ119" s="1578"/>
      <c r="BK119" s="1578"/>
      <c r="BL119" s="1578"/>
      <c r="BM119" s="1578"/>
      <c r="BN119" s="1578"/>
      <c r="BO119" s="1578"/>
      <c r="BP119" s="1578"/>
      <c r="BQ119" s="1578"/>
      <c r="BR119" s="1578"/>
      <c r="BS119" s="1578"/>
      <c r="BT119" s="1578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38"/>
      <c r="CE119" s="1339"/>
      <c r="CF119" s="1339"/>
      <c r="CG119" s="1339"/>
      <c r="CH119" s="1339"/>
      <c r="CI119" s="1339"/>
      <c r="CJ119" s="1339"/>
      <c r="CK119" s="1339"/>
      <c r="CL119" s="1339"/>
      <c r="CM119" s="1338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1">
        <f>WB!BS160</f>
        <v>3</v>
      </c>
      <c r="BE120" s="1561">
        <f>WB!BT160</f>
        <v>3</v>
      </c>
      <c r="BF120" s="1561">
        <f>WB!BU160</f>
        <v>16.5</v>
      </c>
      <c r="BG120" s="1561">
        <f>WB!BV160</f>
        <v>1</v>
      </c>
      <c r="BH120" s="1561">
        <f>WB!BW160</f>
        <v>4</v>
      </c>
      <c r="BI120" s="1561">
        <f>WB!BX160</f>
        <v>3</v>
      </c>
      <c r="BJ120" s="1561">
        <f>WB!BY160</f>
        <v>10</v>
      </c>
      <c r="BK120" s="1561">
        <f>WB!BX160</f>
        <v>3</v>
      </c>
      <c r="BL120" s="1561">
        <f>WB!BY160</f>
        <v>10</v>
      </c>
      <c r="BM120" s="1561">
        <f>WB!BZ160</f>
        <v>3</v>
      </c>
      <c r="BN120" s="1561"/>
      <c r="BO120" s="1561"/>
      <c r="BP120" s="1561"/>
      <c r="BQ120" s="1561"/>
      <c r="BR120" s="1561"/>
      <c r="BS120" s="1561"/>
      <c r="BT120" s="1561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59">
        <v>45</v>
      </c>
      <c r="BE121" s="1559">
        <v>45</v>
      </c>
      <c r="BF121" s="1559">
        <v>45</v>
      </c>
      <c r="BG121" s="1559">
        <v>45</v>
      </c>
      <c r="BH121" s="1559">
        <v>46</v>
      </c>
      <c r="BI121" s="1559">
        <v>47</v>
      </c>
      <c r="BJ121" s="1559">
        <v>48</v>
      </c>
      <c r="BK121" s="1559">
        <v>45</v>
      </c>
      <c r="BL121" s="1559">
        <v>45</v>
      </c>
      <c r="BM121" s="1559">
        <v>45</v>
      </c>
      <c r="BN121" s="1559"/>
      <c r="BO121" s="1559"/>
      <c r="BP121" s="1559"/>
      <c r="BQ121" s="1559"/>
      <c r="BR121" s="1559"/>
      <c r="BS121" s="1559"/>
      <c r="BT121" s="1559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0">
        <f t="shared" si="321"/>
        <v>45</v>
      </c>
      <c r="CE121" s="1342">
        <f t="shared" si="322"/>
        <v>45</v>
      </c>
      <c r="CF121" s="1342">
        <f t="shared" si="323"/>
        <v>45</v>
      </c>
      <c r="CG121" s="1342">
        <f t="shared" si="324"/>
        <v>45</v>
      </c>
      <c r="CH121" s="1343">
        <f t="shared" si="325"/>
        <v>45</v>
      </c>
      <c r="CI121" s="1343">
        <f t="shared" si="326"/>
        <v>45</v>
      </c>
      <c r="CJ121" s="1342">
        <f t="shared" si="327"/>
        <v>45</v>
      </c>
      <c r="CK121" s="1342">
        <f t="shared" si="328"/>
        <v>45</v>
      </c>
      <c r="CL121" s="1342">
        <f t="shared" si="329"/>
        <v>45</v>
      </c>
      <c r="CM121" s="1340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0" t="str">
        <f t="shared" si="321"/>
        <v/>
      </c>
      <c r="CE122" s="1342" t="str">
        <f t="shared" si="322"/>
        <v/>
      </c>
      <c r="CF122" s="1342" t="str">
        <f t="shared" si="323"/>
        <v/>
      </c>
      <c r="CG122" s="1342" t="str">
        <f t="shared" si="324"/>
        <v/>
      </c>
      <c r="CH122" s="1343" t="str">
        <f t="shared" si="325"/>
        <v/>
      </c>
      <c r="CI122" s="1343" t="str">
        <f t="shared" si="326"/>
        <v/>
      </c>
      <c r="CJ122" s="1342" t="str">
        <f t="shared" si="327"/>
        <v/>
      </c>
      <c r="CK122" s="1342" t="str">
        <f t="shared" si="328"/>
        <v/>
      </c>
      <c r="CL122" s="1342" t="str">
        <f t="shared" si="329"/>
        <v/>
      </c>
      <c r="CM122" s="1340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1" t="str">
        <f t="shared" ref="BD123:BM123" si="355">IF(BD122="","",BD120*BD121*BD122)</f>
        <v/>
      </c>
      <c r="BE123" s="1561" t="str">
        <f t="shared" si="355"/>
        <v/>
      </c>
      <c r="BF123" s="1561" t="str">
        <f t="shared" si="355"/>
        <v/>
      </c>
      <c r="BG123" s="1561" t="str">
        <f t="shared" si="355"/>
        <v/>
      </c>
      <c r="BH123" s="1561" t="str">
        <f t="shared" si="355"/>
        <v/>
      </c>
      <c r="BI123" s="1561" t="str">
        <f t="shared" si="355"/>
        <v/>
      </c>
      <c r="BJ123" s="1561" t="str">
        <f t="shared" si="355"/>
        <v/>
      </c>
      <c r="BK123" s="1561" t="str">
        <f t="shared" si="355"/>
        <v/>
      </c>
      <c r="BL123" s="1561" t="str">
        <f t="shared" si="355"/>
        <v/>
      </c>
      <c r="BM123" s="1561" t="str">
        <f t="shared" si="355"/>
        <v/>
      </c>
      <c r="BN123" s="1561"/>
      <c r="BO123" s="1561"/>
      <c r="BP123" s="1561"/>
      <c r="BQ123" s="1561"/>
      <c r="BR123" s="1561"/>
      <c r="BS123" s="1561"/>
      <c r="BT123" s="1561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0" t="str">
        <f t="shared" si="321"/>
        <v/>
      </c>
      <c r="CE123" s="1342" t="str">
        <f t="shared" si="322"/>
        <v/>
      </c>
      <c r="CF123" s="1342" t="str">
        <f t="shared" si="323"/>
        <v/>
      </c>
      <c r="CG123" s="1342" t="str">
        <f t="shared" si="324"/>
        <v/>
      </c>
      <c r="CH123" s="1343" t="str">
        <f t="shared" si="325"/>
        <v/>
      </c>
      <c r="CI123" s="1343" t="str">
        <f t="shared" si="326"/>
        <v/>
      </c>
      <c r="CJ123" s="1342" t="str">
        <f t="shared" si="327"/>
        <v/>
      </c>
      <c r="CK123" s="1342" t="str">
        <f t="shared" si="328"/>
        <v/>
      </c>
      <c r="CL123" s="1342" t="str">
        <f t="shared" si="329"/>
        <v/>
      </c>
      <c r="CM123" s="1340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0"/>
      <c r="BE124" s="1560"/>
      <c r="BF124" s="1560"/>
      <c r="BG124" s="1560"/>
      <c r="BH124" s="1560"/>
      <c r="BI124" s="1560"/>
      <c r="BJ124" s="1560"/>
      <c r="BK124" s="1560"/>
      <c r="BL124" s="1560"/>
      <c r="BM124" s="1560"/>
      <c r="BN124" s="1560"/>
      <c r="BO124" s="1560"/>
      <c r="BP124" s="1560"/>
      <c r="BQ124" s="1560"/>
      <c r="BR124" s="1560"/>
      <c r="BS124" s="1560"/>
      <c r="BT124" s="1560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0" t="str">
        <f t="shared" si="321"/>
        <v/>
      </c>
      <c r="CE124" s="1342" t="str">
        <f t="shared" si="322"/>
        <v/>
      </c>
      <c r="CF124" s="1342" t="str">
        <f t="shared" si="323"/>
        <v/>
      </c>
      <c r="CG124" s="1342" t="str">
        <f t="shared" si="324"/>
        <v/>
      </c>
      <c r="CH124" s="1343" t="str">
        <f t="shared" si="325"/>
        <v/>
      </c>
      <c r="CI124" s="1343" t="str">
        <f t="shared" si="326"/>
        <v/>
      </c>
      <c r="CJ124" s="1342" t="str">
        <f t="shared" si="327"/>
        <v/>
      </c>
      <c r="CK124" s="1342" t="str">
        <f t="shared" si="328"/>
        <v/>
      </c>
      <c r="CL124" s="1342" t="str">
        <f t="shared" si="329"/>
        <v/>
      </c>
      <c r="CM124" s="1340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0"/>
      <c r="BE125" s="1560"/>
      <c r="BF125" s="1560"/>
      <c r="BG125" s="1560"/>
      <c r="BH125" s="1560"/>
      <c r="BI125" s="1560"/>
      <c r="BJ125" s="1560"/>
      <c r="BK125" s="1560"/>
      <c r="BL125" s="1560"/>
      <c r="BM125" s="1560"/>
      <c r="BN125" s="1560"/>
      <c r="BO125" s="1560"/>
      <c r="BP125" s="1560"/>
      <c r="BQ125" s="1560"/>
      <c r="BR125" s="1560"/>
      <c r="BS125" s="1560"/>
      <c r="BT125" s="1560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0" t="str">
        <f t="shared" si="321"/>
        <v/>
      </c>
      <c r="CE125" s="1342" t="str">
        <f t="shared" si="322"/>
        <v/>
      </c>
      <c r="CF125" s="1342" t="str">
        <f t="shared" si="323"/>
        <v/>
      </c>
      <c r="CG125" s="1342" t="str">
        <f t="shared" si="324"/>
        <v/>
      </c>
      <c r="CH125" s="1343" t="str">
        <f t="shared" si="325"/>
        <v/>
      </c>
      <c r="CI125" s="1343" t="str">
        <f t="shared" si="326"/>
        <v/>
      </c>
      <c r="CJ125" s="1342" t="str">
        <f t="shared" si="327"/>
        <v/>
      </c>
      <c r="CK125" s="1342" t="str">
        <f t="shared" si="328"/>
        <v/>
      </c>
      <c r="CL125" s="1342" t="str">
        <f t="shared" si="329"/>
        <v/>
      </c>
      <c r="CM125" s="1340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2" t="str">
        <f t="shared" ref="BD126:BM126" si="359">IF(BD124="","",BD124*BD125)</f>
        <v/>
      </c>
      <c r="BE126" s="1562" t="str">
        <f t="shared" si="359"/>
        <v/>
      </c>
      <c r="BF126" s="1562" t="str">
        <f t="shared" si="359"/>
        <v/>
      </c>
      <c r="BG126" s="1562" t="str">
        <f t="shared" si="359"/>
        <v/>
      </c>
      <c r="BH126" s="1562" t="str">
        <f t="shared" si="359"/>
        <v/>
      </c>
      <c r="BI126" s="1562" t="str">
        <f t="shared" si="359"/>
        <v/>
      </c>
      <c r="BJ126" s="1562" t="str">
        <f t="shared" si="359"/>
        <v/>
      </c>
      <c r="BK126" s="1562" t="str">
        <f t="shared" si="359"/>
        <v/>
      </c>
      <c r="BL126" s="1562" t="str">
        <f t="shared" si="359"/>
        <v/>
      </c>
      <c r="BM126" s="1562" t="str">
        <f t="shared" si="359"/>
        <v/>
      </c>
      <c r="BN126" s="1562"/>
      <c r="BO126" s="1562"/>
      <c r="BP126" s="1562"/>
      <c r="BQ126" s="1562"/>
      <c r="BR126" s="1562"/>
      <c r="BS126" s="1562"/>
      <c r="BT126" s="1562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0" t="str">
        <f t="shared" si="321"/>
        <v/>
      </c>
      <c r="CE126" s="1342" t="str">
        <f t="shared" si="322"/>
        <v/>
      </c>
      <c r="CF126" s="1342" t="str">
        <f t="shared" si="323"/>
        <v/>
      </c>
      <c r="CG126" s="1342" t="str">
        <f t="shared" si="324"/>
        <v/>
      </c>
      <c r="CH126" s="1343" t="str">
        <f t="shared" si="325"/>
        <v/>
      </c>
      <c r="CI126" s="1343" t="str">
        <f t="shared" si="326"/>
        <v/>
      </c>
      <c r="CJ126" s="1342" t="str">
        <f t="shared" si="327"/>
        <v/>
      </c>
      <c r="CK126" s="1342" t="str">
        <f t="shared" si="328"/>
        <v/>
      </c>
      <c r="CL126" s="1342" t="str">
        <f t="shared" si="329"/>
        <v/>
      </c>
      <c r="CM126" s="1340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3">
        <v>1</v>
      </c>
      <c r="BE127" s="1563">
        <v>1</v>
      </c>
      <c r="BF127" s="1563">
        <v>1</v>
      </c>
      <c r="BG127" s="1563">
        <v>1</v>
      </c>
      <c r="BH127" s="1563">
        <v>1</v>
      </c>
      <c r="BI127" s="1563">
        <v>1</v>
      </c>
      <c r="BJ127" s="1563">
        <v>1</v>
      </c>
      <c r="BK127" s="1563">
        <v>1</v>
      </c>
      <c r="BL127" s="1563">
        <v>1</v>
      </c>
      <c r="BM127" s="1563">
        <v>1</v>
      </c>
      <c r="BN127" s="1563"/>
      <c r="BO127" s="1563"/>
      <c r="BP127" s="1563"/>
      <c r="BQ127" s="1563"/>
      <c r="BR127" s="1563"/>
      <c r="BS127" s="1563"/>
      <c r="BT127" s="156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0">
        <f t="shared" si="321"/>
        <v>1</v>
      </c>
      <c r="CE127" s="1342">
        <f t="shared" si="322"/>
        <v>1</v>
      </c>
      <c r="CF127" s="1342">
        <f t="shared" si="323"/>
        <v>1</v>
      </c>
      <c r="CG127" s="1342">
        <f t="shared" si="324"/>
        <v>1</v>
      </c>
      <c r="CH127" s="1343">
        <f t="shared" si="325"/>
        <v>1</v>
      </c>
      <c r="CI127" s="1343">
        <f t="shared" si="326"/>
        <v>1</v>
      </c>
      <c r="CJ127" s="1342">
        <f t="shared" si="327"/>
        <v>1</v>
      </c>
      <c r="CK127" s="1342">
        <f t="shared" si="328"/>
        <v>1</v>
      </c>
      <c r="CL127" s="1342">
        <f t="shared" si="329"/>
        <v>1</v>
      </c>
      <c r="CM127" s="1340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3"/>
      <c r="BE128" s="1563"/>
      <c r="BF128" s="1563"/>
      <c r="BG128" s="1563"/>
      <c r="BH128" s="1563"/>
      <c r="BI128" s="1563"/>
      <c r="BJ128" s="1563"/>
      <c r="BK128" s="1563"/>
      <c r="BL128" s="1563"/>
      <c r="BM128" s="1563"/>
      <c r="BN128" s="1563"/>
      <c r="BO128" s="1563"/>
      <c r="BP128" s="1563"/>
      <c r="BQ128" s="1563"/>
      <c r="BR128" s="1563"/>
      <c r="BS128" s="1563"/>
      <c r="BT128" s="1563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0" t="str">
        <f t="shared" si="321"/>
        <v/>
      </c>
      <c r="CE128" s="1342" t="str">
        <f t="shared" si="322"/>
        <v/>
      </c>
      <c r="CF128" s="1342" t="str">
        <f t="shared" si="323"/>
        <v/>
      </c>
      <c r="CG128" s="1342" t="str">
        <f t="shared" si="324"/>
        <v/>
      </c>
      <c r="CH128" s="1343" t="str">
        <f t="shared" si="325"/>
        <v/>
      </c>
      <c r="CI128" s="1343" t="str">
        <f t="shared" si="326"/>
        <v/>
      </c>
      <c r="CJ128" s="1342" t="str">
        <f t="shared" si="327"/>
        <v/>
      </c>
      <c r="CK128" s="1342" t="str">
        <f t="shared" si="328"/>
        <v/>
      </c>
      <c r="CL128" s="1342" t="str">
        <f t="shared" si="329"/>
        <v/>
      </c>
      <c r="CM128" s="1340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3"/>
      <c r="BE129" s="1563"/>
      <c r="BF129" s="1563"/>
      <c r="BG129" s="1563"/>
      <c r="BH129" s="1563"/>
      <c r="BI129" s="1563"/>
      <c r="BJ129" s="1563"/>
      <c r="BK129" s="1563"/>
      <c r="BL129" s="1563"/>
      <c r="BM129" s="1563"/>
      <c r="BN129" s="1563"/>
      <c r="BO129" s="1563"/>
      <c r="BP129" s="1563"/>
      <c r="BQ129" s="1563"/>
      <c r="BR129" s="1563"/>
      <c r="BS129" s="1563"/>
      <c r="BT129" s="1563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0" t="str">
        <f t="shared" si="321"/>
        <v/>
      </c>
      <c r="CE129" s="1342" t="str">
        <f t="shared" si="322"/>
        <v/>
      </c>
      <c r="CF129" s="1342" t="str">
        <f t="shared" si="323"/>
        <v/>
      </c>
      <c r="CG129" s="1342" t="str">
        <f t="shared" si="324"/>
        <v/>
      </c>
      <c r="CH129" s="1343" t="str">
        <f t="shared" si="325"/>
        <v/>
      </c>
      <c r="CI129" s="1343" t="str">
        <f t="shared" si="326"/>
        <v/>
      </c>
      <c r="CJ129" s="1342" t="str">
        <f t="shared" si="327"/>
        <v/>
      </c>
      <c r="CK129" s="1342" t="str">
        <f t="shared" si="328"/>
        <v/>
      </c>
      <c r="CL129" s="1342" t="str">
        <f t="shared" si="329"/>
        <v/>
      </c>
      <c r="CM129" s="1340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59">
        <v>45</v>
      </c>
      <c r="BE130" s="1559">
        <v>45</v>
      </c>
      <c r="BF130" s="1559">
        <v>45</v>
      </c>
      <c r="BG130" s="1559">
        <v>45</v>
      </c>
      <c r="BH130" s="1559">
        <v>45</v>
      </c>
      <c r="BI130" s="1559">
        <v>45</v>
      </c>
      <c r="BJ130" s="1559">
        <v>45</v>
      </c>
      <c r="BK130" s="1559">
        <v>45</v>
      </c>
      <c r="BL130" s="1559">
        <v>45</v>
      </c>
      <c r="BM130" s="1559">
        <v>45</v>
      </c>
      <c r="BN130" s="1559"/>
      <c r="BO130" s="1559"/>
      <c r="BP130" s="1559"/>
      <c r="BQ130" s="1559"/>
      <c r="BR130" s="1559"/>
      <c r="BS130" s="1559"/>
      <c r="BT130" s="1559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0">
        <f t="shared" si="321"/>
        <v>45</v>
      </c>
      <c r="CE130" s="1342">
        <f t="shared" si="322"/>
        <v>45</v>
      </c>
      <c r="CF130" s="1342">
        <f t="shared" si="323"/>
        <v>45</v>
      </c>
      <c r="CG130" s="1342">
        <f t="shared" si="324"/>
        <v>45</v>
      </c>
      <c r="CH130" s="1343">
        <f t="shared" si="325"/>
        <v>45</v>
      </c>
      <c r="CI130" s="1343">
        <f t="shared" si="326"/>
        <v>45</v>
      </c>
      <c r="CJ130" s="1342">
        <f t="shared" si="327"/>
        <v>45</v>
      </c>
      <c r="CK130" s="1342">
        <f t="shared" si="328"/>
        <v>45</v>
      </c>
      <c r="CL130" s="1342">
        <f t="shared" si="329"/>
        <v>45</v>
      </c>
      <c r="CM130" s="1340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0"/>
      <c r="BE131" s="1560"/>
      <c r="BF131" s="1560"/>
      <c r="BG131" s="1560"/>
      <c r="BH131" s="1560"/>
      <c r="BI131" s="1560"/>
      <c r="BJ131" s="1560"/>
      <c r="BK131" s="1560"/>
      <c r="BL131" s="1560"/>
      <c r="BM131" s="1560"/>
      <c r="BN131" s="1560"/>
      <c r="BO131" s="1560"/>
      <c r="BP131" s="1560"/>
      <c r="BQ131" s="1560"/>
      <c r="BR131" s="1560"/>
      <c r="BS131" s="1560"/>
      <c r="BT131" s="1560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0" t="str">
        <f t="shared" si="321"/>
        <v/>
      </c>
      <c r="CE131" s="1342" t="str">
        <f t="shared" si="322"/>
        <v/>
      </c>
      <c r="CF131" s="1342" t="str">
        <f t="shared" si="323"/>
        <v/>
      </c>
      <c r="CG131" s="1342" t="str">
        <f t="shared" si="324"/>
        <v/>
      </c>
      <c r="CH131" s="1343" t="str">
        <f t="shared" si="325"/>
        <v/>
      </c>
      <c r="CI131" s="1343" t="str">
        <f t="shared" si="326"/>
        <v/>
      </c>
      <c r="CJ131" s="1342" t="str">
        <f t="shared" si="327"/>
        <v/>
      </c>
      <c r="CK131" s="1342" t="str">
        <f t="shared" si="328"/>
        <v/>
      </c>
      <c r="CL131" s="1342" t="str">
        <f t="shared" si="329"/>
        <v/>
      </c>
      <c r="CM131" s="1340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1" t="str">
        <f t="shared" ref="BD132:BM132" si="363">IF(BD131="","",IF(BD129="",BD120*BD130*BD131,BD129*BD130*BD131))</f>
        <v/>
      </c>
      <c r="BE132" s="1561" t="str">
        <f t="shared" si="363"/>
        <v/>
      </c>
      <c r="BF132" s="1561" t="str">
        <f t="shared" si="363"/>
        <v/>
      </c>
      <c r="BG132" s="1561" t="str">
        <f t="shared" si="363"/>
        <v/>
      </c>
      <c r="BH132" s="1561" t="str">
        <f t="shared" si="363"/>
        <v/>
      </c>
      <c r="BI132" s="1561" t="str">
        <f t="shared" si="363"/>
        <v/>
      </c>
      <c r="BJ132" s="1561" t="str">
        <f t="shared" si="363"/>
        <v/>
      </c>
      <c r="BK132" s="1561" t="str">
        <f t="shared" si="363"/>
        <v/>
      </c>
      <c r="BL132" s="1561" t="str">
        <f t="shared" si="363"/>
        <v/>
      </c>
      <c r="BM132" s="1561" t="str">
        <f t="shared" si="363"/>
        <v/>
      </c>
      <c r="BN132" s="1561"/>
      <c r="BO132" s="1561"/>
      <c r="BP132" s="1561"/>
      <c r="BQ132" s="1561"/>
      <c r="BR132" s="1561"/>
      <c r="BS132" s="1561"/>
      <c r="BT132" s="1561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0" t="str">
        <f t="shared" si="321"/>
        <v/>
      </c>
      <c r="CE132" s="1342" t="str">
        <f t="shared" si="322"/>
        <v/>
      </c>
      <c r="CF132" s="1342" t="str">
        <f t="shared" si="323"/>
        <v/>
      </c>
      <c r="CG132" s="1342" t="str">
        <f t="shared" si="324"/>
        <v/>
      </c>
      <c r="CH132" s="1343" t="str">
        <f t="shared" si="325"/>
        <v/>
      </c>
      <c r="CI132" s="1343" t="str">
        <f t="shared" si="326"/>
        <v/>
      </c>
      <c r="CJ132" s="1342" t="str">
        <f t="shared" si="327"/>
        <v/>
      </c>
      <c r="CK132" s="1342" t="str">
        <f t="shared" si="328"/>
        <v/>
      </c>
      <c r="CL132" s="1342" t="str">
        <f t="shared" si="329"/>
        <v/>
      </c>
      <c r="CM132" s="1340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0"/>
      <c r="BE133" s="1560"/>
      <c r="BF133" s="1560"/>
      <c r="BG133" s="1560"/>
      <c r="BH133" s="1560"/>
      <c r="BI133" s="1560"/>
      <c r="BJ133" s="1560"/>
      <c r="BK133" s="1560"/>
      <c r="BL133" s="1560"/>
      <c r="BM133" s="1560"/>
      <c r="BN133" s="1560"/>
      <c r="BO133" s="1560"/>
      <c r="BP133" s="1560"/>
      <c r="BQ133" s="1560"/>
      <c r="BR133" s="1560"/>
      <c r="BS133" s="1560"/>
      <c r="BT133" s="1560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0" t="str">
        <f t="shared" si="321"/>
        <v/>
      </c>
      <c r="CE133" s="1342" t="str">
        <f t="shared" si="322"/>
        <v/>
      </c>
      <c r="CF133" s="1342" t="str">
        <f t="shared" si="323"/>
        <v/>
      </c>
      <c r="CG133" s="1342" t="str">
        <f t="shared" si="324"/>
        <v/>
      </c>
      <c r="CH133" s="1343" t="str">
        <f t="shared" si="325"/>
        <v/>
      </c>
      <c r="CI133" s="1343" t="str">
        <f t="shared" si="326"/>
        <v/>
      </c>
      <c r="CJ133" s="1342" t="str">
        <f t="shared" si="327"/>
        <v/>
      </c>
      <c r="CK133" s="1342" t="str">
        <f t="shared" si="328"/>
        <v/>
      </c>
      <c r="CL133" s="1342" t="str">
        <f t="shared" si="329"/>
        <v/>
      </c>
      <c r="CM133" s="1340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0"/>
      <c r="BE134" s="1560"/>
      <c r="BF134" s="1560"/>
      <c r="BG134" s="1560"/>
      <c r="BH134" s="1560"/>
      <c r="BI134" s="1560"/>
      <c r="BJ134" s="1560"/>
      <c r="BK134" s="1560"/>
      <c r="BL134" s="1560"/>
      <c r="BM134" s="1560"/>
      <c r="BN134" s="1560"/>
      <c r="BO134" s="1560"/>
      <c r="BP134" s="1560"/>
      <c r="BQ134" s="1560"/>
      <c r="BR134" s="1560"/>
      <c r="BS134" s="1560"/>
      <c r="BT134" s="1560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0" t="str">
        <f t="shared" si="321"/>
        <v/>
      </c>
      <c r="CE134" s="1342" t="str">
        <f t="shared" si="322"/>
        <v/>
      </c>
      <c r="CF134" s="1342" t="str">
        <f t="shared" si="323"/>
        <v/>
      </c>
      <c r="CG134" s="1342" t="str">
        <f t="shared" si="324"/>
        <v/>
      </c>
      <c r="CH134" s="1343" t="str">
        <f t="shared" si="325"/>
        <v/>
      </c>
      <c r="CI134" s="1343" t="str">
        <f t="shared" si="326"/>
        <v/>
      </c>
      <c r="CJ134" s="1342" t="str">
        <f t="shared" si="327"/>
        <v/>
      </c>
      <c r="CK134" s="1342" t="str">
        <f t="shared" si="328"/>
        <v/>
      </c>
      <c r="CL134" s="1342" t="str">
        <f t="shared" si="329"/>
        <v/>
      </c>
      <c r="CM134" s="1340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1" t="str">
        <f t="shared" ref="BD135:BM135" si="367">IF(BD133="","",BD133*BD134)</f>
        <v/>
      </c>
      <c r="BE135" s="1561" t="str">
        <f t="shared" si="367"/>
        <v/>
      </c>
      <c r="BF135" s="1561" t="str">
        <f t="shared" si="367"/>
        <v/>
      </c>
      <c r="BG135" s="1561" t="str">
        <f t="shared" si="367"/>
        <v/>
      </c>
      <c r="BH135" s="1561" t="str">
        <f t="shared" si="367"/>
        <v/>
      </c>
      <c r="BI135" s="1561" t="str">
        <f t="shared" si="367"/>
        <v/>
      </c>
      <c r="BJ135" s="1561" t="str">
        <f t="shared" si="367"/>
        <v/>
      </c>
      <c r="BK135" s="1561" t="str">
        <f t="shared" si="367"/>
        <v/>
      </c>
      <c r="BL135" s="1561" t="str">
        <f t="shared" si="367"/>
        <v/>
      </c>
      <c r="BM135" s="1561" t="str">
        <f t="shared" si="367"/>
        <v/>
      </c>
      <c r="BN135" s="1561"/>
      <c r="BO135" s="1561"/>
      <c r="BP135" s="1561"/>
      <c r="BQ135" s="1561"/>
      <c r="BR135" s="1561"/>
      <c r="BS135" s="1561"/>
      <c r="BT135" s="1561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0" t="str">
        <f t="shared" si="321"/>
        <v/>
      </c>
      <c r="CE135" s="1342" t="str">
        <f t="shared" si="322"/>
        <v/>
      </c>
      <c r="CF135" s="1342" t="str">
        <f t="shared" si="323"/>
        <v/>
      </c>
      <c r="CG135" s="1342" t="str">
        <f t="shared" si="324"/>
        <v/>
      </c>
      <c r="CH135" s="1343" t="str">
        <f t="shared" si="325"/>
        <v/>
      </c>
      <c r="CI135" s="1343" t="str">
        <f t="shared" si="326"/>
        <v/>
      </c>
      <c r="CJ135" s="1342" t="str">
        <f t="shared" si="327"/>
        <v/>
      </c>
      <c r="CK135" s="1342" t="str">
        <f t="shared" si="328"/>
        <v/>
      </c>
      <c r="CL135" s="1342" t="str">
        <f t="shared" si="329"/>
        <v/>
      </c>
      <c r="CM135" s="1340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3">
        <v>1</v>
      </c>
      <c r="BE136" s="1563">
        <v>1</v>
      </c>
      <c r="BF136" s="1563">
        <v>1</v>
      </c>
      <c r="BG136" s="1563">
        <v>1</v>
      </c>
      <c r="BH136" s="1563">
        <v>2</v>
      </c>
      <c r="BI136" s="1563">
        <v>3</v>
      </c>
      <c r="BJ136" s="1563">
        <v>4</v>
      </c>
      <c r="BK136" s="1563">
        <v>1</v>
      </c>
      <c r="BL136" s="1563">
        <v>1</v>
      </c>
      <c r="BM136" s="1563">
        <v>1</v>
      </c>
      <c r="BN136" s="1563"/>
      <c r="BO136" s="1563"/>
      <c r="BP136" s="1563"/>
      <c r="BQ136" s="1563"/>
      <c r="BR136" s="1563"/>
      <c r="BS136" s="1563"/>
      <c r="BT136" s="156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0">
        <f t="shared" si="321"/>
        <v>1</v>
      </c>
      <c r="CE136" s="1342">
        <f t="shared" si="322"/>
        <v>1</v>
      </c>
      <c r="CF136" s="1342">
        <f t="shared" si="323"/>
        <v>1</v>
      </c>
      <c r="CG136" s="1342">
        <f t="shared" si="324"/>
        <v>1</v>
      </c>
      <c r="CH136" s="1343">
        <f t="shared" si="325"/>
        <v>1</v>
      </c>
      <c r="CI136" s="1343">
        <f t="shared" si="326"/>
        <v>1</v>
      </c>
      <c r="CJ136" s="1342">
        <f t="shared" si="327"/>
        <v>1</v>
      </c>
      <c r="CK136" s="1342">
        <f t="shared" si="328"/>
        <v>1</v>
      </c>
      <c r="CL136" s="1342">
        <f t="shared" si="329"/>
        <v>1</v>
      </c>
      <c r="CM136" s="1340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3"/>
      <c r="BE137" s="1563"/>
      <c r="BF137" s="1563"/>
      <c r="BG137" s="1563"/>
      <c r="BH137" s="1563"/>
      <c r="BI137" s="1563"/>
      <c r="BJ137" s="1563"/>
      <c r="BK137" s="1563"/>
      <c r="BL137" s="1563"/>
      <c r="BM137" s="1563"/>
      <c r="BN137" s="1563"/>
      <c r="BO137" s="1563"/>
      <c r="BP137" s="1563"/>
      <c r="BQ137" s="1563"/>
      <c r="BR137" s="1563"/>
      <c r="BS137" s="1563"/>
      <c r="BT137" s="1563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0" t="str">
        <f t="shared" si="321"/>
        <v/>
      </c>
      <c r="CE137" s="1342" t="str">
        <f t="shared" si="322"/>
        <v/>
      </c>
      <c r="CF137" s="1342" t="str">
        <f t="shared" si="323"/>
        <v/>
      </c>
      <c r="CG137" s="1342" t="str">
        <f t="shared" si="324"/>
        <v/>
      </c>
      <c r="CH137" s="1343" t="str">
        <f t="shared" si="325"/>
        <v/>
      </c>
      <c r="CI137" s="1343" t="str">
        <f t="shared" si="326"/>
        <v/>
      </c>
      <c r="CJ137" s="1342" t="str">
        <f t="shared" si="327"/>
        <v/>
      </c>
      <c r="CK137" s="1342" t="str">
        <f t="shared" si="328"/>
        <v/>
      </c>
      <c r="CL137" s="1342" t="str">
        <f t="shared" si="329"/>
        <v/>
      </c>
      <c r="CM137" s="1340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4" t="str">
        <f t="shared" ref="BD138:BM138" si="371">IF(SUM(BD123,BD132)&gt;0,SUM(BD124,BD133)/SUM(BD123,BD132),"")</f>
        <v/>
      </c>
      <c r="BE138" s="1564" t="str">
        <f t="shared" si="371"/>
        <v/>
      </c>
      <c r="BF138" s="1564" t="str">
        <f t="shared" si="371"/>
        <v/>
      </c>
      <c r="BG138" s="1564" t="str">
        <f t="shared" si="371"/>
        <v/>
      </c>
      <c r="BH138" s="1564" t="str">
        <f t="shared" si="371"/>
        <v/>
      </c>
      <c r="BI138" s="1564" t="str">
        <f t="shared" si="371"/>
        <v/>
      </c>
      <c r="BJ138" s="1564" t="str">
        <f t="shared" si="371"/>
        <v/>
      </c>
      <c r="BK138" s="1564" t="str">
        <f t="shared" si="371"/>
        <v/>
      </c>
      <c r="BL138" s="1564" t="str">
        <f t="shared" si="371"/>
        <v/>
      </c>
      <c r="BM138" s="1564" t="str">
        <f t="shared" si="371"/>
        <v/>
      </c>
      <c r="BN138" s="1564"/>
      <c r="BO138" s="1564"/>
      <c r="BP138" s="1564"/>
      <c r="BQ138" s="1564"/>
      <c r="BR138" s="1564"/>
      <c r="BS138" s="1564"/>
      <c r="BT138" s="1564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2" t="str">
        <f t="shared" si="321"/>
        <v/>
      </c>
      <c r="CE138" s="1334" t="str">
        <f t="shared" si="322"/>
        <v/>
      </c>
      <c r="CF138" s="1334" t="str">
        <f t="shared" si="323"/>
        <v/>
      </c>
      <c r="CG138" s="1334" t="str">
        <f t="shared" si="324"/>
        <v/>
      </c>
      <c r="CH138" s="1335" t="str">
        <f t="shared" si="325"/>
        <v/>
      </c>
      <c r="CI138" s="1335" t="str">
        <f t="shared" si="326"/>
        <v/>
      </c>
      <c r="CJ138" s="1334" t="str">
        <f t="shared" si="327"/>
        <v/>
      </c>
      <c r="CK138" s="1334" t="str">
        <f t="shared" si="328"/>
        <v/>
      </c>
      <c r="CL138" s="1334" t="str">
        <f t="shared" si="329"/>
        <v/>
      </c>
      <c r="CM138" s="1332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65" t="str">
        <f t="shared" ref="BD139:BM139" si="375">IF(SUM(BD123,BD132)=0,"",SUM(BD123,-BD124*BD127,-BD128*BD127,BD132,-BD133*BD136,-BD137*BD136)*0.098)</f>
        <v/>
      </c>
      <c r="BE139" s="1565" t="str">
        <f t="shared" si="375"/>
        <v/>
      </c>
      <c r="BF139" s="1565" t="str">
        <f t="shared" si="375"/>
        <v/>
      </c>
      <c r="BG139" s="1565" t="str">
        <f t="shared" si="375"/>
        <v/>
      </c>
      <c r="BH139" s="1565" t="str">
        <f t="shared" si="375"/>
        <v/>
      </c>
      <c r="BI139" s="1565" t="str">
        <f t="shared" si="375"/>
        <v/>
      </c>
      <c r="BJ139" s="1565" t="str">
        <f t="shared" si="375"/>
        <v/>
      </c>
      <c r="BK139" s="1565" t="str">
        <f t="shared" si="375"/>
        <v/>
      </c>
      <c r="BL139" s="1565" t="str">
        <f t="shared" si="375"/>
        <v/>
      </c>
      <c r="BM139" s="1565" t="str">
        <f t="shared" si="375"/>
        <v/>
      </c>
      <c r="BN139" s="1565"/>
      <c r="BO139" s="1565"/>
      <c r="BP139" s="1565"/>
      <c r="BQ139" s="1565"/>
      <c r="BR139" s="1565"/>
      <c r="BS139" s="1565"/>
      <c r="BT139" s="1565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0" t="str">
        <f t="shared" si="321"/>
        <v/>
      </c>
      <c r="CE139" s="1342" t="str">
        <f t="shared" si="322"/>
        <v/>
      </c>
      <c r="CF139" s="1342" t="str">
        <f t="shared" si="323"/>
        <v/>
      </c>
      <c r="CG139" s="1342" t="str">
        <f t="shared" si="324"/>
        <v/>
      </c>
      <c r="CH139" s="1343" t="str">
        <f t="shared" si="325"/>
        <v/>
      </c>
      <c r="CI139" s="1343" t="str">
        <f t="shared" si="326"/>
        <v/>
      </c>
      <c r="CJ139" s="1342" t="str">
        <f t="shared" si="327"/>
        <v/>
      </c>
      <c r="CK139" s="1342" t="str">
        <f t="shared" si="328"/>
        <v/>
      </c>
      <c r="CL139" s="1342" t="str">
        <f t="shared" si="329"/>
        <v/>
      </c>
      <c r="CM139" s="1340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66"/>
      <c r="BE140" s="1566"/>
      <c r="BF140" s="1566"/>
      <c r="BG140" s="1566"/>
      <c r="BH140" s="1566"/>
      <c r="BI140" s="1566"/>
      <c r="BJ140" s="1566"/>
      <c r="BK140" s="1566"/>
      <c r="BL140" s="1566"/>
      <c r="BM140" s="1566"/>
      <c r="BN140" s="1566"/>
      <c r="BO140" s="1566"/>
      <c r="BP140" s="1566"/>
      <c r="BQ140" s="1566"/>
      <c r="BR140" s="1566"/>
      <c r="BS140" s="1566"/>
      <c r="BT140" s="1566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0" t="str">
        <f t="shared" si="321"/>
        <v/>
      </c>
      <c r="CE140" s="1342" t="str">
        <f t="shared" si="322"/>
        <v/>
      </c>
      <c r="CF140" s="1342" t="str">
        <f t="shared" si="323"/>
        <v/>
      </c>
      <c r="CG140" s="1342" t="str">
        <f t="shared" si="324"/>
        <v/>
      </c>
      <c r="CH140" s="1343" t="str">
        <f t="shared" si="325"/>
        <v/>
      </c>
      <c r="CI140" s="1343" t="str">
        <f t="shared" si="326"/>
        <v/>
      </c>
      <c r="CJ140" s="1342" t="str">
        <f t="shared" si="327"/>
        <v/>
      </c>
      <c r="CK140" s="1342" t="str">
        <f t="shared" si="328"/>
        <v/>
      </c>
      <c r="CL140" s="1342" t="str">
        <f t="shared" si="329"/>
        <v/>
      </c>
      <c r="CM140" s="1340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66"/>
      <c r="BE141" s="1566"/>
      <c r="BF141" s="1566"/>
      <c r="BG141" s="1566"/>
      <c r="BH141" s="1566"/>
      <c r="BI141" s="1566"/>
      <c r="BJ141" s="1566"/>
      <c r="BK141" s="1566"/>
      <c r="BL141" s="1566"/>
      <c r="BM141" s="1566"/>
      <c r="BN141" s="1566"/>
      <c r="BO141" s="1566"/>
      <c r="BP141" s="1566"/>
      <c r="BQ141" s="1566"/>
      <c r="BR141" s="1566"/>
      <c r="BS141" s="1566"/>
      <c r="BT141" s="1566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0" t="str">
        <f t="shared" si="321"/>
        <v/>
      </c>
      <c r="CE141" s="1342" t="str">
        <f t="shared" si="322"/>
        <v/>
      </c>
      <c r="CF141" s="1342" t="str">
        <f t="shared" si="323"/>
        <v/>
      </c>
      <c r="CG141" s="1342" t="str">
        <f t="shared" si="324"/>
        <v/>
      </c>
      <c r="CH141" s="1343" t="str">
        <f t="shared" si="325"/>
        <v/>
      </c>
      <c r="CI141" s="1343" t="str">
        <f t="shared" si="326"/>
        <v/>
      </c>
      <c r="CJ141" s="1342" t="str">
        <f t="shared" si="327"/>
        <v/>
      </c>
      <c r="CK141" s="1342" t="str">
        <f t="shared" si="328"/>
        <v/>
      </c>
      <c r="CL141" s="1342" t="str">
        <f t="shared" si="329"/>
        <v/>
      </c>
      <c r="CM141" s="1340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67"/>
      <c r="BE142" s="1567"/>
      <c r="BF142" s="1567"/>
      <c r="BG142" s="1567"/>
      <c r="BH142" s="1567"/>
      <c r="BI142" s="1567"/>
      <c r="BJ142" s="1567"/>
      <c r="BK142" s="1567"/>
      <c r="BL142" s="1567"/>
      <c r="BM142" s="1567"/>
      <c r="BN142" s="1567"/>
      <c r="BO142" s="1567"/>
      <c r="BP142" s="1567"/>
      <c r="BQ142" s="1567"/>
      <c r="BR142" s="1567"/>
      <c r="BS142" s="1567"/>
      <c r="BT142" s="1567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0" t="str">
        <f t="shared" si="321"/>
        <v/>
      </c>
      <c r="CE142" s="1342" t="str">
        <f t="shared" si="322"/>
        <v/>
      </c>
      <c r="CF142" s="1342" t="str">
        <f t="shared" si="323"/>
        <v/>
      </c>
      <c r="CG142" s="1342" t="str">
        <f t="shared" si="324"/>
        <v/>
      </c>
      <c r="CH142" s="1343" t="str">
        <f t="shared" si="325"/>
        <v/>
      </c>
      <c r="CI142" s="1343" t="str">
        <f t="shared" si="326"/>
        <v/>
      </c>
      <c r="CJ142" s="1342" t="str">
        <f t="shared" si="327"/>
        <v/>
      </c>
      <c r="CK142" s="1342" t="str">
        <f t="shared" si="328"/>
        <v/>
      </c>
      <c r="CL142" s="1342" t="str">
        <f t="shared" si="329"/>
        <v/>
      </c>
      <c r="CM142" s="1340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68" t="str">
        <f t="shared" ref="BD143:BM143" si="379">IF(BD141="","",BD141*BD142)</f>
        <v/>
      </c>
      <c r="BE143" s="1568" t="str">
        <f t="shared" si="379"/>
        <v/>
      </c>
      <c r="BF143" s="1568" t="str">
        <f t="shared" si="379"/>
        <v/>
      </c>
      <c r="BG143" s="1568" t="str">
        <f t="shared" si="379"/>
        <v/>
      </c>
      <c r="BH143" s="1568" t="str">
        <f t="shared" si="379"/>
        <v/>
      </c>
      <c r="BI143" s="1568" t="str">
        <f t="shared" si="379"/>
        <v/>
      </c>
      <c r="BJ143" s="1568" t="str">
        <f t="shared" si="379"/>
        <v/>
      </c>
      <c r="BK143" s="1568" t="str">
        <f t="shared" si="379"/>
        <v/>
      </c>
      <c r="BL143" s="1568" t="str">
        <f t="shared" si="379"/>
        <v/>
      </c>
      <c r="BM143" s="1568" t="str">
        <f t="shared" si="379"/>
        <v/>
      </c>
      <c r="BN143" s="1568"/>
      <c r="BO143" s="1568"/>
      <c r="BP143" s="1568"/>
      <c r="BQ143" s="1568"/>
      <c r="BR143" s="1568"/>
      <c r="BS143" s="1568"/>
      <c r="BT143" s="1568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0" t="str">
        <f t="shared" si="321"/>
        <v/>
      </c>
      <c r="CE143" s="1342" t="str">
        <f t="shared" si="322"/>
        <v/>
      </c>
      <c r="CF143" s="1342" t="str">
        <f t="shared" si="323"/>
        <v/>
      </c>
      <c r="CG143" s="1342" t="str">
        <f t="shared" si="324"/>
        <v/>
      </c>
      <c r="CH143" s="1343" t="str">
        <f t="shared" si="325"/>
        <v/>
      </c>
      <c r="CI143" s="1343" t="str">
        <f t="shared" si="326"/>
        <v/>
      </c>
      <c r="CJ143" s="1342" t="str">
        <f t="shared" si="327"/>
        <v/>
      </c>
      <c r="CK143" s="1342" t="str">
        <f t="shared" si="328"/>
        <v/>
      </c>
      <c r="CL143" s="1342" t="str">
        <f t="shared" si="329"/>
        <v/>
      </c>
      <c r="CM143" s="1340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69" t="str">
        <f t="shared" ref="BD144:BM144" si="383">IF(BD139="","",(SUM(BD123)*4522-SUM(BD124,BD128)*(4522-3098*(BD127=0))-SUM(BD140,BD141)*32930)/$G$1/365/BD$46)</f>
        <v/>
      </c>
      <c r="BE144" s="1569" t="str">
        <f t="shared" si="383"/>
        <v/>
      </c>
      <c r="BF144" s="1569" t="str">
        <f t="shared" si="383"/>
        <v/>
      </c>
      <c r="BG144" s="1569" t="str">
        <f t="shared" si="383"/>
        <v/>
      </c>
      <c r="BH144" s="1569" t="str">
        <f t="shared" si="383"/>
        <v/>
      </c>
      <c r="BI144" s="1569" t="str">
        <f t="shared" si="383"/>
        <v/>
      </c>
      <c r="BJ144" s="1569" t="str">
        <f t="shared" si="383"/>
        <v/>
      </c>
      <c r="BK144" s="1569" t="str">
        <f t="shared" si="383"/>
        <v/>
      </c>
      <c r="BL144" s="1569" t="str">
        <f t="shared" si="383"/>
        <v/>
      </c>
      <c r="BM144" s="1569" t="str">
        <f t="shared" si="383"/>
        <v/>
      </c>
      <c r="BN144" s="1569"/>
      <c r="BO144" s="1569"/>
      <c r="BP144" s="1569"/>
      <c r="BQ144" s="1569"/>
      <c r="BR144" s="1569"/>
      <c r="BS144" s="1569"/>
      <c r="BT144" s="1569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2" t="str">
        <f t="shared" si="321"/>
        <v/>
      </c>
      <c r="CE144" s="1334" t="str">
        <f t="shared" si="322"/>
        <v/>
      </c>
      <c r="CF144" s="1334" t="str">
        <f t="shared" si="323"/>
        <v/>
      </c>
      <c r="CG144" s="1334" t="str">
        <f t="shared" si="324"/>
        <v/>
      </c>
      <c r="CH144" s="1335" t="str">
        <f t="shared" si="325"/>
        <v/>
      </c>
      <c r="CI144" s="1335" t="str">
        <f t="shared" si="326"/>
        <v/>
      </c>
      <c r="CJ144" s="1334" t="str">
        <f t="shared" si="327"/>
        <v/>
      </c>
      <c r="CK144" s="1334" t="str">
        <f t="shared" si="328"/>
        <v/>
      </c>
      <c r="CL144" s="1334" t="str">
        <f t="shared" si="329"/>
        <v/>
      </c>
      <c r="CM144" s="1332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69" t="str">
        <f t="shared" ref="BD145:BM145" si="387">IF(BD139="","",(SUM(BD132)*4522-SUM(BD133,BD137)*(4522-3098*(BD136=0)))/$G$1/365/BD$46)</f>
        <v/>
      </c>
      <c r="BE145" s="1569" t="str">
        <f t="shared" si="387"/>
        <v/>
      </c>
      <c r="BF145" s="1569" t="str">
        <f t="shared" si="387"/>
        <v/>
      </c>
      <c r="BG145" s="1569" t="str">
        <f t="shared" si="387"/>
        <v/>
      </c>
      <c r="BH145" s="1569" t="str">
        <f t="shared" si="387"/>
        <v/>
      </c>
      <c r="BI145" s="1569" t="str">
        <f t="shared" si="387"/>
        <v/>
      </c>
      <c r="BJ145" s="1569" t="str">
        <f t="shared" si="387"/>
        <v/>
      </c>
      <c r="BK145" s="1569" t="str">
        <f t="shared" si="387"/>
        <v/>
      </c>
      <c r="BL145" s="1569" t="str">
        <f t="shared" si="387"/>
        <v/>
      </c>
      <c r="BM145" s="1569" t="str">
        <f t="shared" si="387"/>
        <v/>
      </c>
      <c r="BN145" s="1569"/>
      <c r="BO145" s="1569"/>
      <c r="BP145" s="1569"/>
      <c r="BQ145" s="1569"/>
      <c r="BR145" s="1569"/>
      <c r="BS145" s="1569"/>
      <c r="BT145" s="1569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2" t="str">
        <f t="shared" si="321"/>
        <v/>
      </c>
      <c r="CE145" s="1334" t="str">
        <f t="shared" si="322"/>
        <v/>
      </c>
      <c r="CF145" s="1334" t="str">
        <f t="shared" si="323"/>
        <v/>
      </c>
      <c r="CG145" s="1334" t="str">
        <f t="shared" si="324"/>
        <v/>
      </c>
      <c r="CH145" s="1335" t="str">
        <f t="shared" si="325"/>
        <v/>
      </c>
      <c r="CI145" s="1335" t="str">
        <f t="shared" si="326"/>
        <v/>
      </c>
      <c r="CJ145" s="1334" t="str">
        <f t="shared" si="327"/>
        <v/>
      </c>
      <c r="CK145" s="1334" t="str">
        <f t="shared" si="328"/>
        <v/>
      </c>
      <c r="CL145" s="1334" t="str">
        <f t="shared" si="329"/>
        <v/>
      </c>
      <c r="CM145" s="1332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4" t="str">
        <f t="shared" ref="BD146:BM146" si="391">IF(SUM(BD139)&gt;0,BD141/BD139,"")</f>
        <v/>
      </c>
      <c r="BE146" s="1564" t="str">
        <f t="shared" si="391"/>
        <v/>
      </c>
      <c r="BF146" s="1564" t="str">
        <f t="shared" si="391"/>
        <v/>
      </c>
      <c r="BG146" s="1564" t="str">
        <f t="shared" si="391"/>
        <v/>
      </c>
      <c r="BH146" s="1564" t="str">
        <f t="shared" si="391"/>
        <v/>
      </c>
      <c r="BI146" s="1564" t="str">
        <f t="shared" si="391"/>
        <v/>
      </c>
      <c r="BJ146" s="1564" t="str">
        <f t="shared" si="391"/>
        <v/>
      </c>
      <c r="BK146" s="1564" t="str">
        <f t="shared" si="391"/>
        <v/>
      </c>
      <c r="BL146" s="1564" t="str">
        <f t="shared" si="391"/>
        <v/>
      </c>
      <c r="BM146" s="1564" t="str">
        <f t="shared" si="391"/>
        <v/>
      </c>
      <c r="BN146" s="1564"/>
      <c r="BO146" s="1564"/>
      <c r="BP146" s="1564"/>
      <c r="BQ146" s="1564"/>
      <c r="BR146" s="1564"/>
      <c r="BS146" s="1564"/>
      <c r="BT146" s="1564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2" t="str">
        <f t="shared" si="321"/>
        <v/>
      </c>
      <c r="CE146" s="1334" t="str">
        <f t="shared" si="322"/>
        <v/>
      </c>
      <c r="CF146" s="1334" t="str">
        <f t="shared" si="323"/>
        <v/>
      </c>
      <c r="CG146" s="1334" t="str">
        <f t="shared" si="324"/>
        <v/>
      </c>
      <c r="CH146" s="1335" t="str">
        <f t="shared" si="325"/>
        <v/>
      </c>
      <c r="CI146" s="1335" t="str">
        <f t="shared" si="326"/>
        <v/>
      </c>
      <c r="CJ146" s="1334" t="str">
        <f t="shared" si="327"/>
        <v/>
      </c>
      <c r="CK146" s="1334" t="str">
        <f t="shared" si="328"/>
        <v/>
      </c>
      <c r="CL146" s="1334" t="str">
        <f t="shared" si="329"/>
        <v/>
      </c>
      <c r="CM146" s="1332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78"/>
      <c r="BE147" s="1578"/>
      <c r="BF147" s="1578"/>
      <c r="BG147" s="1578"/>
      <c r="BH147" s="1578"/>
      <c r="BI147" s="1578"/>
      <c r="BJ147" s="1578"/>
      <c r="BK147" s="1578"/>
      <c r="BL147" s="1578"/>
      <c r="BM147" s="1578"/>
      <c r="BN147" s="1578"/>
      <c r="BO147" s="1578"/>
      <c r="BP147" s="1578"/>
      <c r="BQ147" s="1578"/>
      <c r="BR147" s="1578"/>
      <c r="BS147" s="1578"/>
      <c r="BT147" s="1578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26"/>
      <c r="CE147" s="1327"/>
      <c r="CF147" s="1327"/>
      <c r="CG147" s="1327"/>
      <c r="CH147" s="1327"/>
      <c r="CI147" s="1327"/>
      <c r="CJ147" s="1327"/>
      <c r="CK147" s="1327"/>
      <c r="CL147" s="1327"/>
      <c r="CM147" s="1326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1">
        <f>WB!BS128</f>
        <v>13</v>
      </c>
      <c r="BE148" s="1561">
        <f>WB!BT128</f>
        <v>6.5</v>
      </c>
      <c r="BF148" s="1561">
        <f>WB!BU128</f>
        <v>32.5</v>
      </c>
      <c r="BG148" s="1561">
        <f>WB!BV128</f>
        <v>2</v>
      </c>
      <c r="BH148" s="1561">
        <f>WB!BW128</f>
        <v>6</v>
      </c>
      <c r="BI148" s="1561">
        <f>WB!BX128</f>
        <v>16.5</v>
      </c>
      <c r="BJ148" s="1561">
        <f>WB!BY128</f>
        <v>10</v>
      </c>
      <c r="BK148" s="1561">
        <f>WB!BX128</f>
        <v>16.5</v>
      </c>
      <c r="BL148" s="1561">
        <f>WB!BY128</f>
        <v>10</v>
      </c>
      <c r="BM148" s="1561">
        <f>WB!BZ128</f>
        <v>3</v>
      </c>
      <c r="BN148" s="1561"/>
      <c r="BO148" s="1561"/>
      <c r="BP148" s="1561"/>
      <c r="BQ148" s="1561"/>
      <c r="BR148" s="1561"/>
      <c r="BS148" s="1561"/>
      <c r="BT148" s="1561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0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2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2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2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3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3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2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2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2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59">
        <v>45</v>
      </c>
      <c r="BE149" s="1559">
        <v>45</v>
      </c>
      <c r="BF149" s="1559">
        <v>45</v>
      </c>
      <c r="BG149" s="1559">
        <v>45</v>
      </c>
      <c r="BH149" s="1559">
        <v>46</v>
      </c>
      <c r="BI149" s="1559">
        <v>47</v>
      </c>
      <c r="BJ149" s="1559">
        <v>48</v>
      </c>
      <c r="BK149" s="1559">
        <v>45</v>
      </c>
      <c r="BL149" s="1559">
        <v>45</v>
      </c>
      <c r="BM149" s="1559">
        <v>45</v>
      </c>
      <c r="BN149" s="1559"/>
      <c r="BO149" s="1559"/>
      <c r="BP149" s="1559"/>
      <c r="BQ149" s="1559"/>
      <c r="BR149" s="1559"/>
      <c r="BS149" s="1559"/>
      <c r="BT149" s="1559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0">
        <f t="shared" si="392"/>
        <v>45</v>
      </c>
      <c r="CE149" s="1342">
        <f t="shared" si="393"/>
        <v>45</v>
      </c>
      <c r="CF149" s="1342">
        <f t="shared" si="394"/>
        <v>45</v>
      </c>
      <c r="CG149" s="1342">
        <f t="shared" si="395"/>
        <v>45</v>
      </c>
      <c r="CH149" s="1343">
        <f t="shared" si="396"/>
        <v>45</v>
      </c>
      <c r="CI149" s="1343">
        <f t="shared" si="397"/>
        <v>45</v>
      </c>
      <c r="CJ149" s="1342">
        <f t="shared" si="398"/>
        <v>45</v>
      </c>
      <c r="CK149" s="1342">
        <f t="shared" si="399"/>
        <v>45</v>
      </c>
      <c r="CL149" s="1342">
        <f t="shared" si="400"/>
        <v>45</v>
      </c>
      <c r="CM149" s="1340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0"/>
      <c r="BE150" s="1560"/>
      <c r="BF150" s="1560"/>
      <c r="BG150" s="1560"/>
      <c r="BH150" s="1560"/>
      <c r="BI150" s="1560"/>
      <c r="BJ150" s="1560"/>
      <c r="BK150" s="1560"/>
      <c r="BL150" s="1560"/>
      <c r="BM150" s="1560"/>
      <c r="BN150" s="1560"/>
      <c r="BO150" s="1579"/>
      <c r="BP150" s="1579"/>
      <c r="BQ150" s="1560"/>
      <c r="BR150" s="1560"/>
      <c r="BS150" s="1579"/>
      <c r="BT150" s="1560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0" t="str">
        <f t="shared" si="392"/>
        <v/>
      </c>
      <c r="CE150" s="1342" t="str">
        <f t="shared" si="393"/>
        <v/>
      </c>
      <c r="CF150" s="1342" t="str">
        <f t="shared" si="394"/>
        <v/>
      </c>
      <c r="CG150" s="1342" t="str">
        <f t="shared" si="395"/>
        <v/>
      </c>
      <c r="CH150" s="1343" t="str">
        <f t="shared" si="396"/>
        <v/>
      </c>
      <c r="CI150" s="1343" t="str">
        <f t="shared" si="397"/>
        <v/>
      </c>
      <c r="CJ150" s="1342" t="str">
        <f t="shared" si="398"/>
        <v/>
      </c>
      <c r="CK150" s="1342" t="str">
        <f t="shared" si="399"/>
        <v/>
      </c>
      <c r="CL150" s="1342" t="str">
        <f t="shared" si="400"/>
        <v/>
      </c>
      <c r="CM150" s="1340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1" t="str">
        <f t="shared" ref="BD151:BM151" si="426">IF(BD150="","",BD148*BD149*BD150)</f>
        <v/>
      </c>
      <c r="BE151" s="1561" t="str">
        <f t="shared" si="426"/>
        <v/>
      </c>
      <c r="BF151" s="1561" t="str">
        <f t="shared" si="426"/>
        <v/>
      </c>
      <c r="BG151" s="1561" t="str">
        <f t="shared" si="426"/>
        <v/>
      </c>
      <c r="BH151" s="1561" t="str">
        <f t="shared" si="426"/>
        <v/>
      </c>
      <c r="BI151" s="1561" t="str">
        <f t="shared" si="426"/>
        <v/>
      </c>
      <c r="BJ151" s="1561" t="str">
        <f t="shared" si="426"/>
        <v/>
      </c>
      <c r="BK151" s="1561" t="str">
        <f t="shared" si="426"/>
        <v/>
      </c>
      <c r="BL151" s="1561" t="str">
        <f t="shared" si="426"/>
        <v/>
      </c>
      <c r="BM151" s="1561" t="str">
        <f t="shared" si="426"/>
        <v/>
      </c>
      <c r="BN151" s="1561"/>
      <c r="BO151" s="1561"/>
      <c r="BP151" s="1561"/>
      <c r="BQ151" s="1561"/>
      <c r="BR151" s="1561"/>
      <c r="BS151" s="1561"/>
      <c r="BT151" s="1561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0" t="str">
        <f t="shared" si="392"/>
        <v/>
      </c>
      <c r="CE151" s="1342" t="str">
        <f t="shared" si="393"/>
        <v/>
      </c>
      <c r="CF151" s="1342" t="str">
        <f t="shared" si="394"/>
        <v/>
      </c>
      <c r="CG151" s="1342" t="str">
        <f t="shared" si="395"/>
        <v/>
      </c>
      <c r="CH151" s="1343" t="str">
        <f t="shared" si="396"/>
        <v/>
      </c>
      <c r="CI151" s="1343" t="str">
        <f t="shared" si="397"/>
        <v/>
      </c>
      <c r="CJ151" s="1342" t="str">
        <f t="shared" si="398"/>
        <v/>
      </c>
      <c r="CK151" s="1342" t="str">
        <f t="shared" si="399"/>
        <v/>
      </c>
      <c r="CL151" s="1342" t="str">
        <f t="shared" si="400"/>
        <v/>
      </c>
      <c r="CM151" s="1340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0"/>
      <c r="BE152" s="1560"/>
      <c r="BF152" s="1560"/>
      <c r="BG152" s="1560"/>
      <c r="BH152" s="1560"/>
      <c r="BI152" s="1560"/>
      <c r="BJ152" s="1560"/>
      <c r="BK152" s="1560"/>
      <c r="BL152" s="1560"/>
      <c r="BM152" s="1560"/>
      <c r="BN152" s="1560"/>
      <c r="BO152" s="1560"/>
      <c r="BP152" s="1560"/>
      <c r="BQ152" s="1560"/>
      <c r="BR152" s="1560"/>
      <c r="BS152" s="1560"/>
      <c r="BT152" s="1560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0" t="str">
        <f t="shared" si="392"/>
        <v/>
      </c>
      <c r="CE152" s="1342" t="str">
        <f t="shared" si="393"/>
        <v/>
      </c>
      <c r="CF152" s="1342" t="str">
        <f t="shared" si="394"/>
        <v/>
      </c>
      <c r="CG152" s="1342" t="str">
        <f t="shared" si="395"/>
        <v/>
      </c>
      <c r="CH152" s="1343" t="str">
        <f t="shared" si="396"/>
        <v/>
      </c>
      <c r="CI152" s="1343" t="str">
        <f t="shared" si="397"/>
        <v/>
      </c>
      <c r="CJ152" s="1342" t="str">
        <f t="shared" si="398"/>
        <v/>
      </c>
      <c r="CK152" s="1342" t="str">
        <f t="shared" si="399"/>
        <v/>
      </c>
      <c r="CL152" s="1342" t="str">
        <f t="shared" si="400"/>
        <v/>
      </c>
      <c r="CM152" s="1340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0"/>
      <c r="BE153" s="1560"/>
      <c r="BF153" s="1560"/>
      <c r="BG153" s="1560"/>
      <c r="BH153" s="1560"/>
      <c r="BI153" s="1560"/>
      <c r="BJ153" s="1560"/>
      <c r="BK153" s="1560"/>
      <c r="BL153" s="1560"/>
      <c r="BM153" s="1560"/>
      <c r="BN153" s="1560"/>
      <c r="BO153" s="1560"/>
      <c r="BP153" s="1560"/>
      <c r="BQ153" s="1560"/>
      <c r="BR153" s="1560"/>
      <c r="BS153" s="1560"/>
      <c r="BT153" s="1560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0" t="str">
        <f t="shared" si="392"/>
        <v/>
      </c>
      <c r="CE153" s="1342" t="str">
        <f t="shared" si="393"/>
        <v/>
      </c>
      <c r="CF153" s="1342" t="str">
        <f t="shared" si="394"/>
        <v/>
      </c>
      <c r="CG153" s="1342" t="str">
        <f t="shared" si="395"/>
        <v/>
      </c>
      <c r="CH153" s="1343" t="str">
        <f t="shared" si="396"/>
        <v/>
      </c>
      <c r="CI153" s="1343" t="str">
        <f t="shared" si="397"/>
        <v/>
      </c>
      <c r="CJ153" s="1342" t="str">
        <f t="shared" si="398"/>
        <v/>
      </c>
      <c r="CK153" s="1342" t="str">
        <f t="shared" si="399"/>
        <v/>
      </c>
      <c r="CL153" s="1342" t="str">
        <f t="shared" si="400"/>
        <v/>
      </c>
      <c r="CM153" s="1340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2" t="str">
        <f t="shared" ref="BD154:BM154" si="430">IF(BD152="","",BD152*BD153)</f>
        <v/>
      </c>
      <c r="BE154" s="1562" t="str">
        <f t="shared" si="430"/>
        <v/>
      </c>
      <c r="BF154" s="1562" t="str">
        <f t="shared" si="430"/>
        <v/>
      </c>
      <c r="BG154" s="1562" t="str">
        <f t="shared" si="430"/>
        <v/>
      </c>
      <c r="BH154" s="1562" t="str">
        <f t="shared" si="430"/>
        <v/>
      </c>
      <c r="BI154" s="1562" t="str">
        <f t="shared" si="430"/>
        <v/>
      </c>
      <c r="BJ154" s="1562" t="str">
        <f t="shared" si="430"/>
        <v/>
      </c>
      <c r="BK154" s="1562" t="str">
        <f t="shared" si="430"/>
        <v/>
      </c>
      <c r="BL154" s="1562" t="str">
        <f t="shared" si="430"/>
        <v/>
      </c>
      <c r="BM154" s="1562" t="str">
        <f t="shared" si="430"/>
        <v/>
      </c>
      <c r="BN154" s="1562"/>
      <c r="BO154" s="1562"/>
      <c r="BP154" s="1562"/>
      <c r="BQ154" s="1562"/>
      <c r="BR154" s="1562"/>
      <c r="BS154" s="1562"/>
      <c r="BT154" s="1562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0" t="str">
        <f t="shared" si="392"/>
        <v/>
      </c>
      <c r="CE154" s="1342" t="str">
        <f t="shared" si="393"/>
        <v/>
      </c>
      <c r="CF154" s="1342" t="str">
        <f t="shared" si="394"/>
        <v/>
      </c>
      <c r="CG154" s="1342" t="str">
        <f t="shared" si="395"/>
        <v/>
      </c>
      <c r="CH154" s="1343" t="str">
        <f t="shared" si="396"/>
        <v/>
      </c>
      <c r="CI154" s="1343" t="str">
        <f t="shared" si="397"/>
        <v/>
      </c>
      <c r="CJ154" s="1342" t="str">
        <f t="shared" si="398"/>
        <v/>
      </c>
      <c r="CK154" s="1342" t="str">
        <f t="shared" si="399"/>
        <v/>
      </c>
      <c r="CL154" s="1342" t="str">
        <f t="shared" si="400"/>
        <v/>
      </c>
      <c r="CM154" s="1340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3">
        <v>1</v>
      </c>
      <c r="BE155" s="1563">
        <v>1</v>
      </c>
      <c r="BF155" s="1563">
        <v>1</v>
      </c>
      <c r="BG155" s="1563">
        <v>1</v>
      </c>
      <c r="BH155" s="1563">
        <v>1</v>
      </c>
      <c r="BI155" s="1563">
        <v>1</v>
      </c>
      <c r="BJ155" s="1563">
        <v>1</v>
      </c>
      <c r="BK155" s="1563">
        <v>1</v>
      </c>
      <c r="BL155" s="1563">
        <v>1</v>
      </c>
      <c r="BM155" s="1563">
        <v>1</v>
      </c>
      <c r="BN155" s="1563"/>
      <c r="BO155" s="1563"/>
      <c r="BP155" s="1563"/>
      <c r="BQ155" s="1563"/>
      <c r="BR155" s="1563"/>
      <c r="BS155" s="1563"/>
      <c r="BT155" s="156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0">
        <f t="shared" si="392"/>
        <v>1</v>
      </c>
      <c r="CE155" s="1342">
        <f t="shared" si="393"/>
        <v>1</v>
      </c>
      <c r="CF155" s="1342">
        <f t="shared" si="394"/>
        <v>1</v>
      </c>
      <c r="CG155" s="1342">
        <f t="shared" si="395"/>
        <v>1</v>
      </c>
      <c r="CH155" s="1343">
        <f t="shared" si="396"/>
        <v>1</v>
      </c>
      <c r="CI155" s="1343">
        <f t="shared" si="397"/>
        <v>1</v>
      </c>
      <c r="CJ155" s="1342">
        <f t="shared" si="398"/>
        <v>1</v>
      </c>
      <c r="CK155" s="1342">
        <f t="shared" si="399"/>
        <v>1</v>
      </c>
      <c r="CL155" s="1342">
        <f t="shared" si="400"/>
        <v>1</v>
      </c>
      <c r="CM155" s="1340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3"/>
      <c r="BE156" s="1563"/>
      <c r="BF156" s="1563"/>
      <c r="BG156" s="1563"/>
      <c r="BH156" s="1563"/>
      <c r="BI156" s="1563"/>
      <c r="BJ156" s="1563"/>
      <c r="BK156" s="1563"/>
      <c r="BL156" s="1563"/>
      <c r="BM156" s="1563"/>
      <c r="BN156" s="1563"/>
      <c r="BO156" s="1563"/>
      <c r="BP156" s="1563"/>
      <c r="BQ156" s="1563"/>
      <c r="BR156" s="1563"/>
      <c r="BS156" s="1563"/>
      <c r="BT156" s="1563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0" t="str">
        <f t="shared" si="392"/>
        <v/>
      </c>
      <c r="CE156" s="1342" t="str">
        <f t="shared" si="393"/>
        <v/>
      </c>
      <c r="CF156" s="1342" t="str">
        <f t="shared" si="394"/>
        <v/>
      </c>
      <c r="CG156" s="1342" t="str">
        <f t="shared" si="395"/>
        <v/>
      </c>
      <c r="CH156" s="1343" t="str">
        <f t="shared" si="396"/>
        <v/>
      </c>
      <c r="CI156" s="1343" t="str">
        <f t="shared" si="397"/>
        <v/>
      </c>
      <c r="CJ156" s="1342" t="str">
        <f t="shared" si="398"/>
        <v/>
      </c>
      <c r="CK156" s="1342" t="str">
        <f t="shared" si="399"/>
        <v/>
      </c>
      <c r="CL156" s="1342" t="str">
        <f t="shared" si="400"/>
        <v/>
      </c>
      <c r="CM156" s="1340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3"/>
      <c r="BE157" s="1563"/>
      <c r="BF157" s="1563"/>
      <c r="BG157" s="1563"/>
      <c r="BH157" s="1563"/>
      <c r="BI157" s="1563"/>
      <c r="BJ157" s="1563"/>
      <c r="BK157" s="1563"/>
      <c r="BL157" s="1563"/>
      <c r="BM157" s="1563"/>
      <c r="BN157" s="1563"/>
      <c r="BO157" s="1563"/>
      <c r="BP157" s="1563"/>
      <c r="BQ157" s="1563"/>
      <c r="BR157" s="1563"/>
      <c r="BS157" s="1563"/>
      <c r="BT157" s="1563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0" t="str">
        <f t="shared" si="392"/>
        <v/>
      </c>
      <c r="CE157" s="1342" t="str">
        <f t="shared" si="393"/>
        <v/>
      </c>
      <c r="CF157" s="1342" t="str">
        <f t="shared" si="394"/>
        <v/>
      </c>
      <c r="CG157" s="1342" t="str">
        <f t="shared" si="395"/>
        <v/>
      </c>
      <c r="CH157" s="1343" t="str">
        <f t="shared" si="396"/>
        <v/>
      </c>
      <c r="CI157" s="1343" t="str">
        <f t="shared" si="397"/>
        <v/>
      </c>
      <c r="CJ157" s="1342" t="str">
        <f t="shared" si="398"/>
        <v/>
      </c>
      <c r="CK157" s="1342" t="str">
        <f t="shared" si="399"/>
        <v/>
      </c>
      <c r="CL157" s="1342" t="str">
        <f t="shared" si="400"/>
        <v/>
      </c>
      <c r="CM157" s="1340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59">
        <v>45</v>
      </c>
      <c r="BE158" s="1559">
        <v>45</v>
      </c>
      <c r="BF158" s="1559">
        <v>45</v>
      </c>
      <c r="BG158" s="1559">
        <v>45</v>
      </c>
      <c r="BH158" s="1559">
        <v>45</v>
      </c>
      <c r="BI158" s="1559">
        <v>45</v>
      </c>
      <c r="BJ158" s="1559">
        <v>45</v>
      </c>
      <c r="BK158" s="1559">
        <v>45</v>
      </c>
      <c r="BL158" s="1559">
        <v>45</v>
      </c>
      <c r="BM158" s="1559">
        <v>45</v>
      </c>
      <c r="BN158" s="1559"/>
      <c r="BO158" s="1559"/>
      <c r="BP158" s="1559"/>
      <c r="BQ158" s="1559"/>
      <c r="BR158" s="1559"/>
      <c r="BS158" s="1559"/>
      <c r="BT158" s="1559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0">
        <f t="shared" si="392"/>
        <v>45</v>
      </c>
      <c r="CE158" s="1342">
        <f t="shared" si="393"/>
        <v>45</v>
      </c>
      <c r="CF158" s="1342">
        <f t="shared" si="394"/>
        <v>45</v>
      </c>
      <c r="CG158" s="1342">
        <f t="shared" si="395"/>
        <v>45</v>
      </c>
      <c r="CH158" s="1343">
        <f t="shared" si="396"/>
        <v>45</v>
      </c>
      <c r="CI158" s="1343">
        <f t="shared" si="397"/>
        <v>45</v>
      </c>
      <c r="CJ158" s="1342">
        <f t="shared" si="398"/>
        <v>45</v>
      </c>
      <c r="CK158" s="1342">
        <f t="shared" si="399"/>
        <v>45</v>
      </c>
      <c r="CL158" s="1342">
        <f t="shared" si="400"/>
        <v>45</v>
      </c>
      <c r="CM158" s="1340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0"/>
      <c r="BE159" s="1560"/>
      <c r="BF159" s="1560"/>
      <c r="BG159" s="1560"/>
      <c r="BH159" s="1560"/>
      <c r="BI159" s="1560"/>
      <c r="BJ159" s="1560"/>
      <c r="BK159" s="1560"/>
      <c r="BL159" s="1560"/>
      <c r="BM159" s="1560"/>
      <c r="BN159" s="1560"/>
      <c r="BO159" s="1560"/>
      <c r="BP159" s="1560"/>
      <c r="BQ159" s="1560"/>
      <c r="BR159" s="1560"/>
      <c r="BS159" s="1560"/>
      <c r="BT159" s="1560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0" t="str">
        <f t="shared" si="392"/>
        <v/>
      </c>
      <c r="CE159" s="1342" t="str">
        <f t="shared" si="393"/>
        <v/>
      </c>
      <c r="CF159" s="1342" t="str">
        <f t="shared" si="394"/>
        <v/>
      </c>
      <c r="CG159" s="1342" t="str">
        <f t="shared" si="395"/>
        <v/>
      </c>
      <c r="CH159" s="1343" t="str">
        <f t="shared" si="396"/>
        <v/>
      </c>
      <c r="CI159" s="1343" t="str">
        <f t="shared" si="397"/>
        <v/>
      </c>
      <c r="CJ159" s="1342" t="str">
        <f t="shared" si="398"/>
        <v/>
      </c>
      <c r="CK159" s="1342" t="str">
        <f t="shared" si="399"/>
        <v/>
      </c>
      <c r="CL159" s="1342" t="str">
        <f t="shared" si="400"/>
        <v/>
      </c>
      <c r="CM159" s="1340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1" t="str">
        <f t="shared" ref="BD160:BM160" si="438">IF(BD159="","",IF(BD157="",BD148*BD158*BD159,BD157*BD158*BD159))</f>
        <v/>
      </c>
      <c r="BE160" s="1561" t="str">
        <f t="shared" si="438"/>
        <v/>
      </c>
      <c r="BF160" s="1561" t="str">
        <f t="shared" si="438"/>
        <v/>
      </c>
      <c r="BG160" s="1561" t="str">
        <f t="shared" si="438"/>
        <v/>
      </c>
      <c r="BH160" s="1561" t="str">
        <f t="shared" si="438"/>
        <v/>
      </c>
      <c r="BI160" s="1561" t="str">
        <f t="shared" si="438"/>
        <v/>
      </c>
      <c r="BJ160" s="1561" t="str">
        <f t="shared" si="438"/>
        <v/>
      </c>
      <c r="BK160" s="1561" t="str">
        <f t="shared" si="438"/>
        <v/>
      </c>
      <c r="BL160" s="1561" t="str">
        <f t="shared" si="438"/>
        <v/>
      </c>
      <c r="BM160" s="1561" t="str">
        <f t="shared" si="438"/>
        <v/>
      </c>
      <c r="BN160" s="1561"/>
      <c r="BO160" s="1561"/>
      <c r="BP160" s="1561"/>
      <c r="BQ160" s="1561"/>
      <c r="BR160" s="1561"/>
      <c r="BS160" s="1561"/>
      <c r="BT160" s="1561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0" t="str">
        <f t="shared" si="392"/>
        <v/>
      </c>
      <c r="CE160" s="1342" t="str">
        <f t="shared" si="393"/>
        <v/>
      </c>
      <c r="CF160" s="1342" t="str">
        <f t="shared" si="394"/>
        <v/>
      </c>
      <c r="CG160" s="1342" t="str">
        <f t="shared" si="395"/>
        <v/>
      </c>
      <c r="CH160" s="1343" t="str">
        <f t="shared" si="396"/>
        <v/>
      </c>
      <c r="CI160" s="1343" t="str">
        <f t="shared" si="397"/>
        <v/>
      </c>
      <c r="CJ160" s="1342" t="str">
        <f t="shared" si="398"/>
        <v/>
      </c>
      <c r="CK160" s="1342" t="str">
        <f t="shared" si="399"/>
        <v/>
      </c>
      <c r="CL160" s="1342" t="str">
        <f t="shared" si="400"/>
        <v/>
      </c>
      <c r="CM160" s="1340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0"/>
      <c r="BE161" s="1560"/>
      <c r="BF161" s="1560"/>
      <c r="BG161" s="1560"/>
      <c r="BH161" s="1560"/>
      <c r="BI161" s="1560"/>
      <c r="BJ161" s="1560"/>
      <c r="BK161" s="1560"/>
      <c r="BL161" s="1560"/>
      <c r="BM161" s="1560"/>
      <c r="BN161" s="1560"/>
      <c r="BO161" s="1560"/>
      <c r="BP161" s="1560"/>
      <c r="BQ161" s="1560"/>
      <c r="BR161" s="1560"/>
      <c r="BS161" s="1560"/>
      <c r="BT161" s="1560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0" t="str">
        <f t="shared" si="392"/>
        <v/>
      </c>
      <c r="CE161" s="1342" t="str">
        <f t="shared" si="393"/>
        <v/>
      </c>
      <c r="CF161" s="1342" t="str">
        <f t="shared" si="394"/>
        <v/>
      </c>
      <c r="CG161" s="1342" t="str">
        <f t="shared" si="395"/>
        <v/>
      </c>
      <c r="CH161" s="1343" t="str">
        <f t="shared" si="396"/>
        <v/>
      </c>
      <c r="CI161" s="1343" t="str">
        <f t="shared" si="397"/>
        <v/>
      </c>
      <c r="CJ161" s="1342" t="str">
        <f t="shared" si="398"/>
        <v/>
      </c>
      <c r="CK161" s="1342" t="str">
        <f t="shared" si="399"/>
        <v/>
      </c>
      <c r="CL161" s="1342" t="str">
        <f t="shared" si="400"/>
        <v/>
      </c>
      <c r="CM161" s="1340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0"/>
      <c r="BE162" s="1560"/>
      <c r="BF162" s="1560"/>
      <c r="BG162" s="1560"/>
      <c r="BH162" s="1560"/>
      <c r="BI162" s="1560"/>
      <c r="BJ162" s="1560"/>
      <c r="BK162" s="1560"/>
      <c r="BL162" s="1560"/>
      <c r="BM162" s="1560"/>
      <c r="BN162" s="1560"/>
      <c r="BO162" s="1560"/>
      <c r="BP162" s="1560"/>
      <c r="BQ162" s="1560"/>
      <c r="BR162" s="1560"/>
      <c r="BS162" s="1560"/>
      <c r="BT162" s="1560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0" t="str">
        <f t="shared" si="392"/>
        <v/>
      </c>
      <c r="CE162" s="1342" t="str">
        <f t="shared" si="393"/>
        <v/>
      </c>
      <c r="CF162" s="1342" t="str">
        <f t="shared" si="394"/>
        <v/>
      </c>
      <c r="CG162" s="1342" t="str">
        <f t="shared" si="395"/>
        <v/>
      </c>
      <c r="CH162" s="1343" t="str">
        <f t="shared" si="396"/>
        <v/>
      </c>
      <c r="CI162" s="1343" t="str">
        <f t="shared" si="397"/>
        <v/>
      </c>
      <c r="CJ162" s="1342" t="str">
        <f t="shared" si="398"/>
        <v/>
      </c>
      <c r="CK162" s="1342" t="str">
        <f t="shared" si="399"/>
        <v/>
      </c>
      <c r="CL162" s="1342" t="str">
        <f t="shared" si="400"/>
        <v/>
      </c>
      <c r="CM162" s="1340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1" t="str">
        <f t="shared" ref="BD163:BM163" si="442">IF(BD161="","",BD161*BD162)</f>
        <v/>
      </c>
      <c r="BE163" s="1561" t="str">
        <f t="shared" si="442"/>
        <v/>
      </c>
      <c r="BF163" s="1561" t="str">
        <f t="shared" si="442"/>
        <v/>
      </c>
      <c r="BG163" s="1561" t="str">
        <f t="shared" si="442"/>
        <v/>
      </c>
      <c r="BH163" s="1561" t="str">
        <f t="shared" si="442"/>
        <v/>
      </c>
      <c r="BI163" s="1561" t="str">
        <f t="shared" si="442"/>
        <v/>
      </c>
      <c r="BJ163" s="1561" t="str">
        <f t="shared" si="442"/>
        <v/>
      </c>
      <c r="BK163" s="1561" t="str">
        <f t="shared" si="442"/>
        <v/>
      </c>
      <c r="BL163" s="1561" t="str">
        <f t="shared" si="442"/>
        <v/>
      </c>
      <c r="BM163" s="1561" t="str">
        <f t="shared" si="442"/>
        <v/>
      </c>
      <c r="BN163" s="1561"/>
      <c r="BO163" s="1561"/>
      <c r="BP163" s="1561"/>
      <c r="BQ163" s="1561"/>
      <c r="BR163" s="1561"/>
      <c r="BS163" s="1561"/>
      <c r="BT163" s="1561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0" t="str">
        <f t="shared" si="392"/>
        <v/>
      </c>
      <c r="CE163" s="1342" t="str">
        <f t="shared" si="393"/>
        <v/>
      </c>
      <c r="CF163" s="1342" t="str">
        <f t="shared" si="394"/>
        <v/>
      </c>
      <c r="CG163" s="1342" t="str">
        <f t="shared" si="395"/>
        <v/>
      </c>
      <c r="CH163" s="1343" t="str">
        <f t="shared" si="396"/>
        <v/>
      </c>
      <c r="CI163" s="1343" t="str">
        <f t="shared" si="397"/>
        <v/>
      </c>
      <c r="CJ163" s="1342" t="str">
        <f t="shared" si="398"/>
        <v/>
      </c>
      <c r="CK163" s="1342" t="str">
        <f t="shared" si="399"/>
        <v/>
      </c>
      <c r="CL163" s="1342" t="str">
        <f t="shared" si="400"/>
        <v/>
      </c>
      <c r="CM163" s="1340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3">
        <v>1</v>
      </c>
      <c r="BE164" s="1563">
        <v>1</v>
      </c>
      <c r="BF164" s="1563">
        <v>1</v>
      </c>
      <c r="BG164" s="1563">
        <v>1</v>
      </c>
      <c r="BH164" s="1563">
        <v>2</v>
      </c>
      <c r="BI164" s="1563">
        <v>3</v>
      </c>
      <c r="BJ164" s="1563">
        <v>4</v>
      </c>
      <c r="BK164" s="1563">
        <v>1</v>
      </c>
      <c r="BL164" s="1563">
        <v>1</v>
      </c>
      <c r="BM164" s="1563">
        <v>1</v>
      </c>
      <c r="BN164" s="1563"/>
      <c r="BO164" s="1563"/>
      <c r="BP164" s="1563"/>
      <c r="BQ164" s="1563"/>
      <c r="BR164" s="1563"/>
      <c r="BS164" s="1563"/>
      <c r="BT164" s="156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0">
        <f t="shared" si="392"/>
        <v>1</v>
      </c>
      <c r="CE164" s="1342">
        <f t="shared" si="393"/>
        <v>1</v>
      </c>
      <c r="CF164" s="1342">
        <f t="shared" si="394"/>
        <v>1</v>
      </c>
      <c r="CG164" s="1342">
        <f t="shared" si="395"/>
        <v>1</v>
      </c>
      <c r="CH164" s="1343">
        <f t="shared" si="396"/>
        <v>1</v>
      </c>
      <c r="CI164" s="1343">
        <f t="shared" si="397"/>
        <v>1</v>
      </c>
      <c r="CJ164" s="1342">
        <f t="shared" si="398"/>
        <v>1</v>
      </c>
      <c r="CK164" s="1342">
        <f t="shared" si="399"/>
        <v>1</v>
      </c>
      <c r="CL164" s="1342">
        <f t="shared" si="400"/>
        <v>1</v>
      </c>
      <c r="CM164" s="1340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3"/>
      <c r="BE165" s="1563"/>
      <c r="BF165" s="1563"/>
      <c r="BG165" s="1563"/>
      <c r="BH165" s="1563"/>
      <c r="BI165" s="1563"/>
      <c r="BJ165" s="1563"/>
      <c r="BK165" s="1563"/>
      <c r="BL165" s="1563"/>
      <c r="BM165" s="1563"/>
      <c r="BN165" s="1563"/>
      <c r="BO165" s="1563"/>
      <c r="BP165" s="1563"/>
      <c r="BQ165" s="1563"/>
      <c r="BR165" s="1563"/>
      <c r="BS165" s="1563"/>
      <c r="BT165" s="1563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0" t="str">
        <f t="shared" si="392"/>
        <v/>
      </c>
      <c r="CE165" s="1342" t="str">
        <f t="shared" si="393"/>
        <v/>
      </c>
      <c r="CF165" s="1342" t="str">
        <f t="shared" si="394"/>
        <v/>
      </c>
      <c r="CG165" s="1342" t="str">
        <f t="shared" si="395"/>
        <v/>
      </c>
      <c r="CH165" s="1343" t="str">
        <f t="shared" si="396"/>
        <v/>
      </c>
      <c r="CI165" s="1343" t="str">
        <f t="shared" si="397"/>
        <v/>
      </c>
      <c r="CJ165" s="1342" t="str">
        <f t="shared" si="398"/>
        <v/>
      </c>
      <c r="CK165" s="1342" t="str">
        <f t="shared" si="399"/>
        <v/>
      </c>
      <c r="CL165" s="1342" t="str">
        <f t="shared" si="400"/>
        <v/>
      </c>
      <c r="CM165" s="1340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4" t="str">
        <f t="shared" ref="BD166:BM166" si="446">IF(SUM(BD151,BD160)&gt;0,SUM(BD152,BD161)/SUM(BD151,BD160),"")</f>
        <v/>
      </c>
      <c r="BE166" s="1564" t="str">
        <f t="shared" si="446"/>
        <v/>
      </c>
      <c r="BF166" s="1564" t="str">
        <f t="shared" si="446"/>
        <v/>
      </c>
      <c r="BG166" s="1564" t="str">
        <f t="shared" si="446"/>
        <v/>
      </c>
      <c r="BH166" s="1564" t="str">
        <f t="shared" si="446"/>
        <v/>
      </c>
      <c r="BI166" s="1564" t="str">
        <f t="shared" si="446"/>
        <v/>
      </c>
      <c r="BJ166" s="1564" t="str">
        <f t="shared" si="446"/>
        <v/>
      </c>
      <c r="BK166" s="1564" t="str">
        <f t="shared" si="446"/>
        <v/>
      </c>
      <c r="BL166" s="1564" t="str">
        <f t="shared" si="446"/>
        <v/>
      </c>
      <c r="BM166" s="1564" t="str">
        <f t="shared" si="446"/>
        <v/>
      </c>
      <c r="BN166" s="1564"/>
      <c r="BO166" s="1564"/>
      <c r="BP166" s="1564"/>
      <c r="BQ166" s="1564"/>
      <c r="BR166" s="1564"/>
      <c r="BS166" s="1564"/>
      <c r="BT166" s="1564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2" t="str">
        <f t="shared" si="392"/>
        <v/>
      </c>
      <c r="CE166" s="1334" t="str">
        <f t="shared" si="393"/>
        <v/>
      </c>
      <c r="CF166" s="1334" t="str">
        <f t="shared" si="394"/>
        <v/>
      </c>
      <c r="CG166" s="1334" t="str">
        <f t="shared" si="395"/>
        <v/>
      </c>
      <c r="CH166" s="1335" t="str">
        <f t="shared" si="396"/>
        <v/>
      </c>
      <c r="CI166" s="1335" t="str">
        <f t="shared" si="397"/>
        <v/>
      </c>
      <c r="CJ166" s="1334" t="str">
        <f t="shared" si="398"/>
        <v/>
      </c>
      <c r="CK166" s="1334" t="str">
        <f t="shared" si="399"/>
        <v/>
      </c>
      <c r="CL166" s="1334" t="str">
        <f t="shared" si="400"/>
        <v/>
      </c>
      <c r="CM166" s="1332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65" t="str">
        <f t="shared" ref="BD167:BM167" si="450">IF(SUM(BD151,BD160)=0,"",SUM(BD151,-BD152*BD155,-BD156*BD155,BD160,-BD161*BD164,-BD165*BD164)*0.049)</f>
        <v/>
      </c>
      <c r="BE167" s="1565" t="str">
        <f t="shared" si="450"/>
        <v/>
      </c>
      <c r="BF167" s="1565" t="str">
        <f t="shared" si="450"/>
        <v/>
      </c>
      <c r="BG167" s="1565" t="str">
        <f t="shared" si="450"/>
        <v/>
      </c>
      <c r="BH167" s="1565" t="str">
        <f t="shared" si="450"/>
        <v/>
      </c>
      <c r="BI167" s="1565" t="str">
        <f t="shared" si="450"/>
        <v/>
      </c>
      <c r="BJ167" s="1565" t="str">
        <f t="shared" si="450"/>
        <v/>
      </c>
      <c r="BK167" s="1565" t="str">
        <f t="shared" si="450"/>
        <v/>
      </c>
      <c r="BL167" s="1565" t="str">
        <f t="shared" si="450"/>
        <v/>
      </c>
      <c r="BM167" s="1565" t="str">
        <f t="shared" si="450"/>
        <v/>
      </c>
      <c r="BN167" s="1565"/>
      <c r="BO167" s="1565"/>
      <c r="BP167" s="1565"/>
      <c r="BQ167" s="1565"/>
      <c r="BR167" s="1565"/>
      <c r="BS167" s="1565"/>
      <c r="BT167" s="1565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0" t="str">
        <f t="shared" si="392"/>
        <v/>
      </c>
      <c r="CE167" s="1342" t="str">
        <f t="shared" si="393"/>
        <v/>
      </c>
      <c r="CF167" s="1342" t="str">
        <f t="shared" si="394"/>
        <v/>
      </c>
      <c r="CG167" s="1342" t="str">
        <f t="shared" si="395"/>
        <v/>
      </c>
      <c r="CH167" s="1343" t="str">
        <f t="shared" si="396"/>
        <v/>
      </c>
      <c r="CI167" s="1343" t="str">
        <f t="shared" si="397"/>
        <v/>
      </c>
      <c r="CJ167" s="1342" t="str">
        <f t="shared" si="398"/>
        <v/>
      </c>
      <c r="CK167" s="1342" t="str">
        <f t="shared" si="399"/>
        <v/>
      </c>
      <c r="CL167" s="1342" t="str">
        <f t="shared" si="400"/>
        <v/>
      </c>
      <c r="CM167" s="1340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66"/>
      <c r="BE168" s="1566"/>
      <c r="BF168" s="1566"/>
      <c r="BG168" s="1566"/>
      <c r="BH168" s="1566"/>
      <c r="BI168" s="1566"/>
      <c r="BJ168" s="1566"/>
      <c r="BK168" s="1566"/>
      <c r="BL168" s="1566"/>
      <c r="BM168" s="1566"/>
      <c r="BN168" s="1566"/>
      <c r="BO168" s="1566"/>
      <c r="BP168" s="1566"/>
      <c r="BQ168" s="1566"/>
      <c r="BR168" s="1566"/>
      <c r="BS168" s="1566"/>
      <c r="BT168" s="1566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0" t="str">
        <f t="shared" si="392"/>
        <v/>
      </c>
      <c r="CE168" s="1342" t="str">
        <f t="shared" si="393"/>
        <v/>
      </c>
      <c r="CF168" s="1342" t="str">
        <f t="shared" si="394"/>
        <v/>
      </c>
      <c r="CG168" s="1342" t="str">
        <f t="shared" si="395"/>
        <v/>
      </c>
      <c r="CH168" s="1343" t="str">
        <f t="shared" si="396"/>
        <v/>
      </c>
      <c r="CI168" s="1343" t="str">
        <f t="shared" si="397"/>
        <v/>
      </c>
      <c r="CJ168" s="1342" t="str">
        <f t="shared" si="398"/>
        <v/>
      </c>
      <c r="CK168" s="1342" t="str">
        <f t="shared" si="399"/>
        <v/>
      </c>
      <c r="CL168" s="1342" t="str">
        <f t="shared" si="400"/>
        <v/>
      </c>
      <c r="CM168" s="1340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66"/>
      <c r="BE169" s="1566"/>
      <c r="BF169" s="1566"/>
      <c r="BG169" s="1566"/>
      <c r="BH169" s="1566"/>
      <c r="BI169" s="1566"/>
      <c r="BJ169" s="1566"/>
      <c r="BK169" s="1566"/>
      <c r="BL169" s="1566"/>
      <c r="BM169" s="1566"/>
      <c r="BN169" s="1566"/>
      <c r="BO169" s="1566"/>
      <c r="BP169" s="1566"/>
      <c r="BQ169" s="1566"/>
      <c r="BR169" s="1566"/>
      <c r="BS169" s="1566"/>
      <c r="BT169" s="1566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0" t="str">
        <f t="shared" si="392"/>
        <v/>
      </c>
      <c r="CE169" s="1342" t="str">
        <f t="shared" si="393"/>
        <v/>
      </c>
      <c r="CF169" s="1342" t="str">
        <f t="shared" si="394"/>
        <v/>
      </c>
      <c r="CG169" s="1342" t="str">
        <f t="shared" si="395"/>
        <v/>
      </c>
      <c r="CH169" s="1343" t="str">
        <f t="shared" si="396"/>
        <v/>
      </c>
      <c r="CI169" s="1343" t="str">
        <f t="shared" si="397"/>
        <v/>
      </c>
      <c r="CJ169" s="1342" t="str">
        <f t="shared" si="398"/>
        <v/>
      </c>
      <c r="CK169" s="1342" t="str">
        <f t="shared" si="399"/>
        <v/>
      </c>
      <c r="CL169" s="1342" t="str">
        <f t="shared" si="400"/>
        <v/>
      </c>
      <c r="CM169" s="1340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67"/>
      <c r="BE170" s="1567"/>
      <c r="BF170" s="1567"/>
      <c r="BG170" s="1567"/>
      <c r="BH170" s="1567"/>
      <c r="BI170" s="1567"/>
      <c r="BJ170" s="1567"/>
      <c r="BK170" s="1567"/>
      <c r="BL170" s="1567"/>
      <c r="BM170" s="1567"/>
      <c r="BN170" s="1567"/>
      <c r="BO170" s="1567"/>
      <c r="BP170" s="1567"/>
      <c r="BQ170" s="1567"/>
      <c r="BR170" s="1567"/>
      <c r="BS170" s="1567"/>
      <c r="BT170" s="1567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0" t="str">
        <f t="shared" si="392"/>
        <v/>
      </c>
      <c r="CE170" s="1342" t="str">
        <f t="shared" si="393"/>
        <v/>
      </c>
      <c r="CF170" s="1342" t="str">
        <f t="shared" si="394"/>
        <v/>
      </c>
      <c r="CG170" s="1342" t="str">
        <f t="shared" si="395"/>
        <v/>
      </c>
      <c r="CH170" s="1343" t="str">
        <f t="shared" si="396"/>
        <v/>
      </c>
      <c r="CI170" s="1343" t="str">
        <f t="shared" si="397"/>
        <v/>
      </c>
      <c r="CJ170" s="1342" t="str">
        <f t="shared" si="398"/>
        <v/>
      </c>
      <c r="CK170" s="1342" t="str">
        <f t="shared" si="399"/>
        <v/>
      </c>
      <c r="CL170" s="1342" t="str">
        <f t="shared" si="400"/>
        <v/>
      </c>
      <c r="CM170" s="1340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68" t="str">
        <f t="shared" ref="BD171:BM171" si="454">IF(BD169="","",BD169*BD170)</f>
        <v/>
      </c>
      <c r="BE171" s="1568" t="str">
        <f t="shared" si="454"/>
        <v/>
      </c>
      <c r="BF171" s="1568" t="str">
        <f t="shared" si="454"/>
        <v/>
      </c>
      <c r="BG171" s="1568" t="str">
        <f t="shared" si="454"/>
        <v/>
      </c>
      <c r="BH171" s="1568" t="str">
        <f t="shared" si="454"/>
        <v/>
      </c>
      <c r="BI171" s="1568" t="str">
        <f t="shared" si="454"/>
        <v/>
      </c>
      <c r="BJ171" s="1568" t="str">
        <f t="shared" si="454"/>
        <v/>
      </c>
      <c r="BK171" s="1568" t="str">
        <f t="shared" si="454"/>
        <v/>
      </c>
      <c r="BL171" s="1568" t="str">
        <f t="shared" si="454"/>
        <v/>
      </c>
      <c r="BM171" s="1568" t="str">
        <f t="shared" si="454"/>
        <v/>
      </c>
      <c r="BN171" s="1568"/>
      <c r="BO171" s="1568"/>
      <c r="BP171" s="1568"/>
      <c r="BQ171" s="1568"/>
      <c r="BR171" s="1568"/>
      <c r="BS171" s="1568"/>
      <c r="BT171" s="1568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0" t="str">
        <f t="shared" si="392"/>
        <v/>
      </c>
      <c r="CE171" s="1342" t="str">
        <f t="shared" si="393"/>
        <v/>
      </c>
      <c r="CF171" s="1342" t="str">
        <f t="shared" si="394"/>
        <v/>
      </c>
      <c r="CG171" s="1342" t="str">
        <f t="shared" si="395"/>
        <v/>
      </c>
      <c r="CH171" s="1343" t="str">
        <f t="shared" si="396"/>
        <v/>
      </c>
      <c r="CI171" s="1343" t="str">
        <f t="shared" si="397"/>
        <v/>
      </c>
      <c r="CJ171" s="1342" t="str">
        <f t="shared" si="398"/>
        <v/>
      </c>
      <c r="CK171" s="1342" t="str">
        <f t="shared" si="399"/>
        <v/>
      </c>
      <c r="CL171" s="1342" t="str">
        <f t="shared" si="400"/>
        <v/>
      </c>
      <c r="CM171" s="1340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69" t="str">
        <f t="shared" ref="BD172:BM172" si="458">IF(BD167="","",(SUM(BD151)*2973-SUM(BD152,BD156)*(2973-1549*(BD155=0))-SUM(BD168,BD169)*32930)/$G$1/365/BD$46)</f>
        <v/>
      </c>
      <c r="BE172" s="1569" t="str">
        <f t="shared" si="458"/>
        <v/>
      </c>
      <c r="BF172" s="1569" t="str">
        <f t="shared" si="458"/>
        <v/>
      </c>
      <c r="BG172" s="1569" t="str">
        <f t="shared" si="458"/>
        <v/>
      </c>
      <c r="BH172" s="1569" t="str">
        <f t="shared" si="458"/>
        <v/>
      </c>
      <c r="BI172" s="1569" t="str">
        <f t="shared" si="458"/>
        <v/>
      </c>
      <c r="BJ172" s="1569" t="str">
        <f t="shared" si="458"/>
        <v/>
      </c>
      <c r="BK172" s="1569" t="str">
        <f t="shared" si="458"/>
        <v/>
      </c>
      <c r="BL172" s="1569" t="str">
        <f t="shared" si="458"/>
        <v/>
      </c>
      <c r="BM172" s="1569" t="str">
        <f t="shared" si="458"/>
        <v/>
      </c>
      <c r="BN172" s="1569"/>
      <c r="BO172" s="1569"/>
      <c r="BP172" s="1569"/>
      <c r="BQ172" s="1569"/>
      <c r="BR172" s="1569"/>
      <c r="BS172" s="1569"/>
      <c r="BT172" s="1569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2" t="str">
        <f t="shared" si="392"/>
        <v/>
      </c>
      <c r="CE172" s="1334" t="str">
        <f t="shared" si="393"/>
        <v/>
      </c>
      <c r="CF172" s="1334" t="str">
        <f t="shared" si="394"/>
        <v/>
      </c>
      <c r="CG172" s="1334" t="str">
        <f t="shared" si="395"/>
        <v/>
      </c>
      <c r="CH172" s="1335" t="str">
        <f t="shared" si="396"/>
        <v/>
      </c>
      <c r="CI172" s="1335" t="str">
        <f t="shared" si="397"/>
        <v/>
      </c>
      <c r="CJ172" s="1334" t="str">
        <f t="shared" si="398"/>
        <v/>
      </c>
      <c r="CK172" s="1334" t="str">
        <f t="shared" si="399"/>
        <v/>
      </c>
      <c r="CL172" s="1334" t="str">
        <f t="shared" si="400"/>
        <v/>
      </c>
      <c r="CM172" s="1332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69" t="str">
        <f t="shared" ref="BD173:BM173" si="462">IF(BD167="","",(SUM(BD160)*2973-SUM(BD161,BD165)*(2973-1549*(BD164=0)))/$G$1/365/BD$46)</f>
        <v/>
      </c>
      <c r="BE173" s="1569" t="str">
        <f t="shared" si="462"/>
        <v/>
      </c>
      <c r="BF173" s="1569" t="str">
        <f t="shared" si="462"/>
        <v/>
      </c>
      <c r="BG173" s="1569" t="str">
        <f t="shared" si="462"/>
        <v/>
      </c>
      <c r="BH173" s="1569" t="str">
        <f t="shared" si="462"/>
        <v/>
      </c>
      <c r="BI173" s="1569" t="str">
        <f t="shared" si="462"/>
        <v/>
      </c>
      <c r="BJ173" s="1569" t="str">
        <f t="shared" si="462"/>
        <v/>
      </c>
      <c r="BK173" s="1569" t="str">
        <f t="shared" si="462"/>
        <v/>
      </c>
      <c r="BL173" s="1569" t="str">
        <f t="shared" si="462"/>
        <v/>
      </c>
      <c r="BM173" s="1569" t="str">
        <f t="shared" si="462"/>
        <v/>
      </c>
      <c r="BN173" s="1569"/>
      <c r="BO173" s="1569"/>
      <c r="BP173" s="1569"/>
      <c r="BQ173" s="1569"/>
      <c r="BR173" s="1569"/>
      <c r="BS173" s="1569"/>
      <c r="BT173" s="1569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2" t="str">
        <f t="shared" si="392"/>
        <v/>
      </c>
      <c r="CE173" s="1334" t="str">
        <f t="shared" si="393"/>
        <v/>
      </c>
      <c r="CF173" s="1334" t="str">
        <f t="shared" si="394"/>
        <v/>
      </c>
      <c r="CG173" s="1334" t="str">
        <f t="shared" si="395"/>
        <v/>
      </c>
      <c r="CH173" s="1335" t="str">
        <f t="shared" si="396"/>
        <v/>
      </c>
      <c r="CI173" s="1335" t="str">
        <f t="shared" si="397"/>
        <v/>
      </c>
      <c r="CJ173" s="1334" t="str">
        <f t="shared" si="398"/>
        <v/>
      </c>
      <c r="CK173" s="1334" t="str">
        <f t="shared" si="399"/>
        <v/>
      </c>
      <c r="CL173" s="1334" t="str">
        <f t="shared" si="400"/>
        <v/>
      </c>
      <c r="CM173" s="1332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4" t="str">
        <f t="shared" ref="BD174:BM174" si="466">IF(SUM(BD167)&gt;0,BD169/BD167,"")</f>
        <v/>
      </c>
      <c r="BE174" s="1564" t="str">
        <f t="shared" si="466"/>
        <v/>
      </c>
      <c r="BF174" s="1564" t="str">
        <f t="shared" si="466"/>
        <v/>
      </c>
      <c r="BG174" s="1564" t="str">
        <f t="shared" si="466"/>
        <v/>
      </c>
      <c r="BH174" s="1564" t="str">
        <f t="shared" si="466"/>
        <v/>
      </c>
      <c r="BI174" s="1564" t="str">
        <f t="shared" si="466"/>
        <v/>
      </c>
      <c r="BJ174" s="1564" t="str">
        <f t="shared" si="466"/>
        <v/>
      </c>
      <c r="BK174" s="1564" t="str">
        <f t="shared" si="466"/>
        <v/>
      </c>
      <c r="BL174" s="1564" t="str">
        <f t="shared" si="466"/>
        <v/>
      </c>
      <c r="BM174" s="1564" t="str">
        <f t="shared" si="466"/>
        <v/>
      </c>
      <c r="BN174" s="1564"/>
      <c r="BO174" s="1564"/>
      <c r="BP174" s="1564"/>
      <c r="BQ174" s="1564"/>
      <c r="BR174" s="1564"/>
      <c r="BS174" s="1564"/>
      <c r="BT174" s="1564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2" t="str">
        <f t="shared" si="392"/>
        <v/>
      </c>
      <c r="CE174" s="1334" t="str">
        <f t="shared" si="393"/>
        <v/>
      </c>
      <c r="CF174" s="1334" t="str">
        <f t="shared" si="394"/>
        <v/>
      </c>
      <c r="CG174" s="1334" t="str">
        <f t="shared" si="395"/>
        <v/>
      </c>
      <c r="CH174" s="1335" t="str">
        <f t="shared" si="396"/>
        <v/>
      </c>
      <c r="CI174" s="1335" t="str">
        <f t="shared" si="397"/>
        <v/>
      </c>
      <c r="CJ174" s="1334" t="str">
        <f t="shared" si="398"/>
        <v/>
      </c>
      <c r="CK174" s="1334" t="str">
        <f t="shared" si="399"/>
        <v/>
      </c>
      <c r="CL174" s="1334" t="str">
        <f t="shared" si="400"/>
        <v/>
      </c>
      <c r="CM174" s="1332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59"/>
      <c r="BE175" s="1559"/>
      <c r="BF175" s="1559"/>
      <c r="BG175" s="1559"/>
      <c r="BH175" s="1559"/>
      <c r="BI175" s="1559"/>
      <c r="BJ175" s="1559"/>
      <c r="BK175" s="1559"/>
      <c r="BL175" s="1559"/>
      <c r="BM175" s="1559"/>
      <c r="BN175" s="1559"/>
      <c r="BO175" s="1559"/>
      <c r="BP175" s="1559"/>
      <c r="BQ175" s="1559"/>
      <c r="BR175" s="1559"/>
      <c r="BS175" s="1559"/>
      <c r="BT175" s="1559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0" t="str">
        <f t="shared" si="392"/>
        <v/>
      </c>
      <c r="CE175" s="1342" t="str">
        <f t="shared" si="393"/>
        <v/>
      </c>
      <c r="CF175" s="1342" t="str">
        <f t="shared" si="394"/>
        <v/>
      </c>
      <c r="CG175" s="1342" t="str">
        <f t="shared" si="395"/>
        <v/>
      </c>
      <c r="CH175" s="1343" t="str">
        <f t="shared" si="396"/>
        <v/>
      </c>
      <c r="CI175" s="1343" t="str">
        <f t="shared" si="397"/>
        <v/>
      </c>
      <c r="CJ175" s="1342" t="str">
        <f t="shared" si="398"/>
        <v/>
      </c>
      <c r="CK175" s="1342" t="str">
        <f t="shared" si="399"/>
        <v/>
      </c>
      <c r="CL175" s="1342" t="str">
        <f t="shared" si="400"/>
        <v/>
      </c>
      <c r="CM175" s="1340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59"/>
      <c r="BE176" s="1559"/>
      <c r="BF176" s="1559"/>
      <c r="BG176" s="1559"/>
      <c r="BH176" s="1559"/>
      <c r="BI176" s="1559"/>
      <c r="BJ176" s="1559"/>
      <c r="BK176" s="1559"/>
      <c r="BL176" s="1559"/>
      <c r="BM176" s="1559"/>
      <c r="BN176" s="1559"/>
      <c r="BO176" s="1559"/>
      <c r="BP176" s="1559"/>
      <c r="BQ176" s="1559"/>
      <c r="BR176" s="1559"/>
      <c r="BS176" s="1559"/>
      <c r="BT176" s="1559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0" t="str">
        <f t="shared" si="392"/>
        <v/>
      </c>
      <c r="CE176" s="1342" t="str">
        <f t="shared" si="393"/>
        <v/>
      </c>
      <c r="CF176" s="1342" t="str">
        <f t="shared" si="394"/>
        <v/>
      </c>
      <c r="CG176" s="1342" t="str">
        <f t="shared" si="395"/>
        <v/>
      </c>
      <c r="CH176" s="1343" t="str">
        <f t="shared" si="396"/>
        <v/>
      </c>
      <c r="CI176" s="1343" t="str">
        <f t="shared" si="397"/>
        <v/>
      </c>
      <c r="CJ176" s="1342" t="str">
        <f t="shared" si="398"/>
        <v/>
      </c>
      <c r="CK176" s="1342" t="str">
        <f t="shared" si="399"/>
        <v/>
      </c>
      <c r="CL176" s="1342" t="str">
        <f t="shared" si="400"/>
        <v/>
      </c>
      <c r="CM176" s="1340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69" t="str">
        <f t="shared" ref="BD177:BM177" si="470">IF(BD176="","",BD175*BD176*9839/$G$1/365/BD$46)</f>
        <v/>
      </c>
      <c r="BE177" s="1569" t="str">
        <f t="shared" si="470"/>
        <v/>
      </c>
      <c r="BF177" s="1569" t="str">
        <f t="shared" si="470"/>
        <v/>
      </c>
      <c r="BG177" s="1569" t="str">
        <f t="shared" si="470"/>
        <v/>
      </c>
      <c r="BH177" s="1569" t="str">
        <f t="shared" si="470"/>
        <v/>
      </c>
      <c r="BI177" s="1569" t="str">
        <f t="shared" si="470"/>
        <v/>
      </c>
      <c r="BJ177" s="1569" t="str">
        <f t="shared" si="470"/>
        <v/>
      </c>
      <c r="BK177" s="1569" t="str">
        <f t="shared" si="470"/>
        <v/>
      </c>
      <c r="BL177" s="1569" t="str">
        <f t="shared" si="470"/>
        <v/>
      </c>
      <c r="BM177" s="1569" t="str">
        <f t="shared" si="470"/>
        <v/>
      </c>
      <c r="BN177" s="1569"/>
      <c r="BO177" s="1569"/>
      <c r="BP177" s="1569"/>
      <c r="BQ177" s="1569"/>
      <c r="BR177" s="1569"/>
      <c r="BS177" s="1569"/>
      <c r="BT177" s="1569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2" t="str">
        <f t="shared" si="392"/>
        <v/>
      </c>
      <c r="CE177" s="1334" t="str">
        <f t="shared" si="393"/>
        <v/>
      </c>
      <c r="CF177" s="1334" t="str">
        <f t="shared" si="394"/>
        <v/>
      </c>
      <c r="CG177" s="1334" t="str">
        <f t="shared" si="395"/>
        <v/>
      </c>
      <c r="CH177" s="1335" t="str">
        <f t="shared" si="396"/>
        <v/>
      </c>
      <c r="CI177" s="1335" t="str">
        <f t="shared" si="397"/>
        <v/>
      </c>
      <c r="CJ177" s="1334" t="str">
        <f t="shared" si="398"/>
        <v/>
      </c>
      <c r="CK177" s="1334" t="str">
        <f t="shared" si="399"/>
        <v/>
      </c>
      <c r="CL177" s="1334" t="str">
        <f t="shared" si="400"/>
        <v/>
      </c>
      <c r="CM177" s="1332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1">
        <f>WB!BS98</f>
        <v>2</v>
      </c>
      <c r="BE178" s="1562">
        <f>WB!BT98</f>
        <v>2</v>
      </c>
      <c r="BF178" s="1562">
        <f>WB!BU98</f>
        <v>4</v>
      </c>
      <c r="BG178" s="1562">
        <f>WB!BV98</f>
        <v>1</v>
      </c>
      <c r="BH178" s="1562">
        <f>WB!BW98</f>
        <v>1</v>
      </c>
      <c r="BI178" s="1562">
        <f>WB!BX98</f>
        <v>4</v>
      </c>
      <c r="BJ178" s="1562">
        <f>WB!BY98</f>
        <v>1</v>
      </c>
      <c r="BK178" s="1562">
        <f>WB!BZ98</f>
        <v>1</v>
      </c>
      <c r="BL178" s="1562">
        <f>WB!CA98</f>
        <v>4</v>
      </c>
      <c r="BM178" s="1562">
        <f>WB!CB98</f>
        <v>1</v>
      </c>
      <c r="BN178" s="1562"/>
      <c r="BO178" s="1562"/>
      <c r="BP178" s="1562"/>
      <c r="BQ178" s="1562"/>
      <c r="BR178" s="1562"/>
      <c r="BS178" s="1562"/>
      <c r="BT178" s="1562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0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0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1">
        <f t="shared" si="471"/>
        <v>1</v>
      </c>
      <c r="CF178" s="1321">
        <f t="shared" si="471"/>
        <v>1</v>
      </c>
      <c r="CG178" s="1321">
        <f t="shared" si="471"/>
        <v>1</v>
      </c>
      <c r="CH178" s="1322">
        <f t="shared" si="471"/>
        <v>1</v>
      </c>
      <c r="CI178" s="1322">
        <f t="shared" si="471"/>
        <v>2</v>
      </c>
      <c r="CJ178" s="1321">
        <f t="shared" si="471"/>
        <v>2</v>
      </c>
      <c r="CK178" s="1321">
        <f t="shared" si="471"/>
        <v>4</v>
      </c>
      <c r="CL178" s="1321">
        <f t="shared" si="471"/>
        <v>4</v>
      </c>
      <c r="CM178" s="1320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59">
        <v>150</v>
      </c>
      <c r="BE179" s="1559">
        <v>150</v>
      </c>
      <c r="BF179" s="1559">
        <v>150</v>
      </c>
      <c r="BG179" s="1559">
        <v>150</v>
      </c>
      <c r="BH179" s="1559">
        <v>150</v>
      </c>
      <c r="BI179" s="1559">
        <v>150</v>
      </c>
      <c r="BJ179" s="1559">
        <v>150</v>
      </c>
      <c r="BK179" s="1559">
        <v>150</v>
      </c>
      <c r="BL179" s="1559">
        <v>150</v>
      </c>
      <c r="BM179" s="1559">
        <v>150</v>
      </c>
      <c r="BN179" s="1559"/>
      <c r="BO179" s="1559"/>
      <c r="BP179" s="1559"/>
      <c r="BQ179" s="1559"/>
      <c r="BR179" s="1559"/>
      <c r="BS179" s="1559"/>
      <c r="BT179" s="1559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0">
        <f t="shared" si="471"/>
        <v>150</v>
      </c>
      <c r="CE179" s="1321">
        <f t="shared" si="471"/>
        <v>150</v>
      </c>
      <c r="CF179" s="1321">
        <f t="shared" si="471"/>
        <v>150</v>
      </c>
      <c r="CG179" s="1321">
        <f t="shared" si="471"/>
        <v>150</v>
      </c>
      <c r="CH179" s="1322">
        <f t="shared" si="471"/>
        <v>150</v>
      </c>
      <c r="CI179" s="1322">
        <f t="shared" si="471"/>
        <v>150</v>
      </c>
      <c r="CJ179" s="1321">
        <f t="shared" si="471"/>
        <v>150</v>
      </c>
      <c r="CK179" s="1321">
        <f t="shared" si="471"/>
        <v>150</v>
      </c>
      <c r="CL179" s="1321">
        <f t="shared" si="471"/>
        <v>150</v>
      </c>
      <c r="CM179" s="1320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4">
        <f t="shared" ref="B180" si="472">IF(SUM($BV$46)=0,"",B178*B179*$K$1*2350/B$46/365/$G$1)</f>
        <v>0</v>
      </c>
      <c r="C180" s="1434">
        <f t="shared" ref="C180" si="473">IF(SUM($BV$46)=0,"",C178*C179*$K$1*2350/C$46/365/$G$1)</f>
        <v>0</v>
      </c>
      <c r="D180" s="1434">
        <f t="shared" ref="D180" si="474">IF(SUM($BV$46)=0,"",D178*D179*$K$1*2350/D$46/365/$G$1)</f>
        <v>0</v>
      </c>
      <c r="E180" s="1434">
        <f t="shared" ref="E180" si="475">IF(SUM($BV$46)=0,"",E178*E179*$K$1*2350/E$46/365/$G$1)</f>
        <v>0</v>
      </c>
      <c r="F180" s="1434">
        <f t="shared" ref="F180" si="476">IF(SUM($BV$46)=0,"",F178*F179*$K$1*2350/F$46/365/$G$1)</f>
        <v>0</v>
      </c>
      <c r="G180" s="1434">
        <f t="shared" ref="G180" si="477">IF(SUM($BV$46)=0,"",G178*G179*$K$1*2350/G$46/365/$G$1)</f>
        <v>0</v>
      </c>
      <c r="H180" s="1434">
        <f t="shared" ref="H180" si="478">IF(SUM($BV$46)=0,"",H178*H179*$K$1*2350/H$46/365/$G$1)</f>
        <v>0</v>
      </c>
      <c r="I180" s="1434">
        <f t="shared" ref="I180" si="479">IF(SUM($BV$46)=0,"",I178*I179*$K$1*2350/I$46/365/$G$1)</f>
        <v>0</v>
      </c>
      <c r="J180" s="1434">
        <f t="shared" ref="J180" si="480">IF(SUM($BV$46)=0,"",J178*J179*$K$1*2350/J$46/365/$G$1)</f>
        <v>0</v>
      </c>
      <c r="K180" s="1434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4">
        <f t="shared" ref="T180" si="482">IF(SUM($BV$46)=0,"",T178*T179*$K$1*2350/T$46/365/$G$1)</f>
        <v>8.3541661949507531E-2</v>
      </c>
      <c r="U180" s="1434">
        <f t="shared" ref="U180" si="483">IF(SUM($BV$46)=0,"",U178*U179*$K$1*2350/U$46/365/$G$1)</f>
        <v>0.11486978518057285</v>
      </c>
      <c r="V180" s="1434">
        <f t="shared" ref="V180" si="484">IF(SUM($BV$46)=0,"",V178*V179*$K$1*2350/V$46/365/$G$1)</f>
        <v>0</v>
      </c>
      <c r="W180" s="1434">
        <f t="shared" ref="W180" si="485">IF(SUM($BV$46)=0,"",W178*W179*$K$1*2350/W$46/365/$G$1)</f>
        <v>6.5639877246041631E-2</v>
      </c>
      <c r="X180" s="1434">
        <f t="shared" ref="X180" si="486">IF(SUM($BV$46)=0,"",X178*X179*$K$1*2350/X$46/365/$G$1)</f>
        <v>7.6579856787048567E-2</v>
      </c>
      <c r="Y180" s="1434">
        <f t="shared" ref="Y180" si="487">IF(SUM($BV$46)=0,"",Y178*Y179*$K$1*2350/Y$46/365/$G$1)</f>
        <v>0.15315971357409713</v>
      </c>
      <c r="Z180" s="1434">
        <f t="shared" ref="Z180" si="488">IF(SUM($BV$46)=0,"",Z178*Z179*$K$1*2350/Z$46/365/$G$1)</f>
        <v>4.1770830974753766E-2</v>
      </c>
      <c r="AA180" s="1434">
        <f t="shared" ref="AA180" si="489">IF(SUM($BV$46)=0,"",AA178*AA179*$K$1*2350/AA$46/365/$G$1)</f>
        <v>0.10210647571606477</v>
      </c>
      <c r="AB180" s="1434">
        <f t="shared" ref="AB180" si="490">IF(SUM($BV$46)=0,"",AB178*AB179*$K$1*2350/AB$46/365/$G$1)</f>
        <v>9.1895828144458291E-2</v>
      </c>
      <c r="AC180" s="1434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4">
        <f t="shared" ref="AL180" si="492">IF(SUM($BV$46)=0,"",AL178*AL179*$K$1*2350/AL$46/365/$G$1)</f>
        <v>6.5639877246041631E-2</v>
      </c>
      <c r="AM180" s="1434">
        <f t="shared" ref="AM180" si="493">IF(SUM($BV$46)=0,"",AM178*AM179*$K$1*2350/AM$46/365/$G$1)</f>
        <v>6.5639877246041631E-2</v>
      </c>
      <c r="AN180" s="1434">
        <f t="shared" ref="AN180" si="494">IF(SUM($BV$46)=0,"",AN178*AN179*$K$1*2350/AN$46/365/$G$1)</f>
        <v>0.19691963173812488</v>
      </c>
      <c r="AO180" s="1434">
        <f t="shared" ref="AO180" si="495">IF(SUM($BV$46)=0,"",AO178*AO179*$K$1*2350/AO$46/365/$G$1)</f>
        <v>6.5639877246041631E-2</v>
      </c>
      <c r="AP180" s="1434">
        <f t="shared" ref="AP180" si="496">IF(SUM($BV$46)=0,"",AP178*AP179*$K$1*2350/AP$46/365/$G$1)</f>
        <v>0.13127975449208326</v>
      </c>
      <c r="AQ180" s="1434">
        <f t="shared" ref="AQ180" si="497">IF(SUM($BV$46)=0,"",AQ178*AQ179*$K$1*2350/AQ$46/365/$G$1)</f>
        <v>6.5639877246041631E-2</v>
      </c>
      <c r="AR180" s="1434">
        <f t="shared" ref="AR180" si="498">IF(SUM($BV$46)=0,"",AR178*AR179*$K$1*2350/AR$46/365/$G$1)</f>
        <v>0.11486978518057285</v>
      </c>
      <c r="AS180" s="1434">
        <f t="shared" ref="AS180" si="499">IF(SUM($BV$46)=0,"",AS178*AS179*$K$1*2350/AS$46/365/$G$1)</f>
        <v>6.5639877246041631E-2</v>
      </c>
      <c r="AT180" s="1434">
        <f t="shared" ref="AT180" si="500">IF(SUM($BV$46)=0,"",AT178*AT179*$K$1*2350/AT$46/365/$G$1)</f>
        <v>0.11486978518057285</v>
      </c>
      <c r="AU180" s="1434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4">
        <f t="shared" ref="BD180" si="502">IF(SUM($BV$46)=0,"",BD178*BD179*$K$1*2350/BD$46/365/$G$1)</f>
        <v>0.15315971357409713</v>
      </c>
      <c r="BE180" s="1434">
        <f t="shared" ref="BE180" si="503">IF(SUM($BV$46)=0,"",BE178*BE179*$K$1*2350/BE$46/365/$G$1)</f>
        <v>9.1895828144458291E-2</v>
      </c>
      <c r="BF180" s="1434">
        <f t="shared" ref="BF180" si="504">IF(SUM($BV$46)=0,"",BF178*BF179*$K$1*2350/BF$46/365/$G$1)</f>
        <v>0.16708332389901506</v>
      </c>
      <c r="BG180" s="1434">
        <f t="shared" ref="BG180" si="505">IF(SUM($BV$46)=0,"",BG178*BG179*$K$1*2350/BG$46/365/$G$1)</f>
        <v>6.5639877246041631E-2</v>
      </c>
      <c r="BH180" s="1434">
        <f t="shared" ref="BH180" si="506">IF(SUM($BV$46)=0,"",BH178*BH179*$K$1*2350/BH$46/365/$G$1)</f>
        <v>4.5947914072229146E-2</v>
      </c>
      <c r="BI180" s="1434">
        <f t="shared" ref="BI180" si="507">IF(SUM($BV$46)=0,"",BI178*BI179*$K$1*2350/BI$46/365/$G$1)</f>
        <v>0.2297395703611457</v>
      </c>
      <c r="BJ180" s="1434">
        <f t="shared" ref="BJ180" si="508">IF(SUM($BV$46)=0,"",BJ178*BJ179*$K$1*2350/BJ$46/365/$G$1)</f>
        <v>5.7434892590286425E-2</v>
      </c>
      <c r="BK180" s="1434">
        <f t="shared" ref="BK180" si="509">IF(SUM($BV$46)=0,"",BK178*BK179*$K$1*2350/BK$46/365/$G$1)</f>
        <v>5.7434892590286425E-2</v>
      </c>
      <c r="BL180" s="1434">
        <f t="shared" ref="BL180" si="510">IF(SUM($BV$46)=0,"",BL178*BL179*$K$1*2350/BL$46/365/$G$1)</f>
        <v>0.2297395703611457</v>
      </c>
      <c r="BM180" s="1434">
        <f t="shared" ref="BM180" si="511">IF(SUM($BV$46)=0,"",BM178*BM179*$K$1*2350/BM$46/365/$G$1)</f>
        <v>5.7434892590286425E-2</v>
      </c>
      <c r="BN180" s="1569"/>
      <c r="BO180" s="1569"/>
      <c r="BP180" s="1569"/>
      <c r="BQ180" s="1569"/>
      <c r="BR180" s="1569"/>
      <c r="BS180" s="1569"/>
      <c r="BT180" s="1569"/>
      <c r="BU180" s="644"/>
      <c r="BV180" s="1434">
        <f t="shared" ref="BV180:BX180" si="512">IF(SUM($BV$46)=0,"",BV178*BV179*$K$1*2350/BV$46/365/$G$1)</f>
        <v>0</v>
      </c>
      <c r="BW180" s="1434">
        <f t="shared" si="512"/>
        <v>7.2750863947696138E-3</v>
      </c>
      <c r="BX180" s="1434">
        <f t="shared" si="512"/>
        <v>3.3257537804661091E-2</v>
      </c>
      <c r="BY180" s="1434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1324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4">
        <f t="shared" si="513"/>
        <v>5.7434892590286425E-2</v>
      </c>
      <c r="CG180" s="1324">
        <f t="shared" si="513"/>
        <v>5.7434892590286425E-2</v>
      </c>
      <c r="CH180" s="1325">
        <f t="shared" si="513"/>
        <v>6.5639877246041631E-2</v>
      </c>
      <c r="CI180" s="1325">
        <f t="shared" si="513"/>
        <v>9.1895828144458291E-2</v>
      </c>
      <c r="CJ180" s="1324">
        <f t="shared" si="513"/>
        <v>0.15315971357409713</v>
      </c>
      <c r="CK180" s="1324">
        <f t="shared" si="513"/>
        <v>0.16708332389901506</v>
      </c>
      <c r="CL180" s="1324">
        <f t="shared" si="513"/>
        <v>0.2297395703611457</v>
      </c>
      <c r="CM180" s="1323">
        <f t="shared" si="513"/>
        <v>0.2297395703611457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1">
        <f>SUM(WB!BS130,WB!BS162)</f>
        <v>5</v>
      </c>
      <c r="BE181" s="1562">
        <f>SUM(WB!BT130,WB!BT162)</f>
        <v>3</v>
      </c>
      <c r="BF181" s="1562">
        <f>SUM(WB!BU130,WB!BU162)</f>
        <v>10</v>
      </c>
      <c r="BG181" s="1562">
        <f>SUM(WB!BV130,WB!BV162)</f>
        <v>1</v>
      </c>
      <c r="BH181" s="1562">
        <f>SUM(WB!BW130,WB!BW162)</f>
        <v>5</v>
      </c>
      <c r="BI181" s="1562">
        <f>SUM(WB!BX130,WB!BX162)</f>
        <v>5</v>
      </c>
      <c r="BJ181" s="1562">
        <f>SUM(WB!BY130,WB!BY162)</f>
        <v>6</v>
      </c>
      <c r="BK181" s="1562">
        <f>SUM(WB!BZ130,WB!BZ162)</f>
        <v>2</v>
      </c>
      <c r="BL181" s="1562">
        <f>SUM(WB!CA130,WB!CA162)</f>
        <v>5</v>
      </c>
      <c r="BM181" s="1562">
        <f>SUM(WB!CB130,WB!CB162)</f>
        <v>9</v>
      </c>
      <c r="BN181" s="1562"/>
      <c r="BO181" s="1562"/>
      <c r="BP181" s="1562"/>
      <c r="BQ181" s="1562"/>
      <c r="BR181" s="1562"/>
      <c r="BS181" s="1562"/>
      <c r="BT181" s="1562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1">
        <f t="shared" si="513"/>
        <v>2</v>
      </c>
      <c r="CF181" s="1321">
        <f t="shared" si="513"/>
        <v>3</v>
      </c>
      <c r="CG181" s="1321">
        <f t="shared" si="513"/>
        <v>5</v>
      </c>
      <c r="CH181" s="1322">
        <f t="shared" si="513"/>
        <v>5</v>
      </c>
      <c r="CI181" s="1322">
        <f t="shared" si="513"/>
        <v>5</v>
      </c>
      <c r="CJ181" s="1321">
        <f t="shared" si="513"/>
        <v>5</v>
      </c>
      <c r="CK181" s="1321">
        <f t="shared" si="513"/>
        <v>6</v>
      </c>
      <c r="CL181" s="1321">
        <f t="shared" si="513"/>
        <v>9</v>
      </c>
      <c r="CM181" s="1320">
        <f t="shared" si="513"/>
        <v>10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1">
        <v>25</v>
      </c>
      <c r="BE182" s="1571">
        <v>25</v>
      </c>
      <c r="BF182" s="1571">
        <v>25</v>
      </c>
      <c r="BG182" s="1571">
        <v>25</v>
      </c>
      <c r="BH182" s="1571">
        <v>25</v>
      </c>
      <c r="BI182" s="1571">
        <v>25</v>
      </c>
      <c r="BJ182" s="1571">
        <v>25</v>
      </c>
      <c r="BK182" s="1571">
        <v>25</v>
      </c>
      <c r="BL182" s="1571">
        <v>25</v>
      </c>
      <c r="BM182" s="1571">
        <v>25</v>
      </c>
      <c r="BN182" s="1571"/>
      <c r="BO182" s="1571"/>
      <c r="BP182" s="1571"/>
      <c r="BQ182" s="1571"/>
      <c r="BR182" s="1571"/>
      <c r="BS182" s="1571"/>
      <c r="BT182" s="1571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513"/>
        <v>25</v>
      </c>
      <c r="CF182" s="1321">
        <f t="shared" si="513"/>
        <v>25</v>
      </c>
      <c r="CG182" s="1321">
        <f t="shared" si="513"/>
        <v>25</v>
      </c>
      <c r="CH182" s="1322">
        <f t="shared" si="513"/>
        <v>25</v>
      </c>
      <c r="CI182" s="1322">
        <f t="shared" si="513"/>
        <v>25</v>
      </c>
      <c r="CJ182" s="1321">
        <f t="shared" si="513"/>
        <v>25</v>
      </c>
      <c r="CK182" s="1321">
        <f t="shared" si="513"/>
        <v>25</v>
      </c>
      <c r="CL182" s="1321">
        <f t="shared" si="513"/>
        <v>25</v>
      </c>
      <c r="CM182" s="1320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69"/>
      <c r="BO183" s="1569"/>
      <c r="BP183" s="1569"/>
      <c r="BQ183" s="1569"/>
      <c r="BR183" s="1569"/>
      <c r="BS183" s="1569"/>
      <c r="BT183" s="1569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1324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4">
        <f t="shared" si="559"/>
        <v>1.4175420298879204E-2</v>
      </c>
      <c r="CG183" s="1324">
        <f t="shared" si="559"/>
        <v>2.3625700498132004E-2</v>
      </c>
      <c r="CH183" s="1325">
        <f t="shared" si="559"/>
        <v>2.9532125622665006E-2</v>
      </c>
      <c r="CI183" s="1325">
        <f t="shared" si="559"/>
        <v>2.9532125622665006E-2</v>
      </c>
      <c r="CJ183" s="1324">
        <f t="shared" si="559"/>
        <v>3.5438550747198011E-2</v>
      </c>
      <c r="CK183" s="1324">
        <f t="shared" si="559"/>
        <v>3.9376167496886674E-2</v>
      </c>
      <c r="CL183" s="1324">
        <f t="shared" si="559"/>
        <v>4.2955819087512732E-2</v>
      </c>
      <c r="CM183" s="1323">
        <f t="shared" si="559"/>
        <v>5.3157826120797017E-2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59"/>
      <c r="BE184" s="1559"/>
      <c r="BF184" s="1559"/>
      <c r="BG184" s="1559"/>
      <c r="BH184" s="1559"/>
      <c r="BI184" s="1559"/>
      <c r="BJ184" s="1559"/>
      <c r="BK184" s="1559"/>
      <c r="BL184" s="1559"/>
      <c r="BM184" s="1559"/>
      <c r="BN184" s="1559"/>
      <c r="BO184" s="1559"/>
      <c r="BP184" s="1559"/>
      <c r="BQ184" s="1559"/>
      <c r="BR184" s="1559"/>
      <c r="BS184" s="1559"/>
      <c r="BT184" s="1559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0" t="str">
        <f t="shared" si="392"/>
        <v/>
      </c>
      <c r="CE184" s="1321" t="str">
        <f t="shared" si="393"/>
        <v/>
      </c>
      <c r="CF184" s="1321" t="str">
        <f t="shared" si="394"/>
        <v/>
      </c>
      <c r="CG184" s="1321" t="str">
        <f t="shared" si="395"/>
        <v/>
      </c>
      <c r="CH184" s="1322" t="str">
        <f t="shared" si="396"/>
        <v/>
      </c>
      <c r="CI184" s="1322" t="str">
        <f t="shared" si="397"/>
        <v/>
      </c>
      <c r="CJ184" s="1321" t="str">
        <f t="shared" si="398"/>
        <v/>
      </c>
      <c r="CK184" s="1321" t="str">
        <f t="shared" si="399"/>
        <v/>
      </c>
      <c r="CL184" s="1321" t="str">
        <f t="shared" si="400"/>
        <v/>
      </c>
      <c r="CM184" s="1320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59"/>
      <c r="BE185" s="1559"/>
      <c r="BF185" s="1559"/>
      <c r="BG185" s="1559"/>
      <c r="BH185" s="1559"/>
      <c r="BI185" s="1559"/>
      <c r="BJ185" s="1559"/>
      <c r="BK185" s="1559"/>
      <c r="BL185" s="1559"/>
      <c r="BM185" s="1559"/>
      <c r="BN185" s="1559"/>
      <c r="BO185" s="1559"/>
      <c r="BP185" s="1559"/>
      <c r="BQ185" s="1559"/>
      <c r="BR185" s="1559"/>
      <c r="BS185" s="1559"/>
      <c r="BT185" s="1559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0" t="str">
        <f t="shared" si="392"/>
        <v/>
      </c>
      <c r="CE185" s="1321" t="str">
        <f t="shared" si="393"/>
        <v/>
      </c>
      <c r="CF185" s="1321" t="str">
        <f t="shared" si="394"/>
        <v/>
      </c>
      <c r="CG185" s="1321" t="str">
        <f t="shared" si="395"/>
        <v/>
      </c>
      <c r="CH185" s="1322" t="str">
        <f t="shared" si="396"/>
        <v/>
      </c>
      <c r="CI185" s="1322" t="str">
        <f t="shared" si="397"/>
        <v/>
      </c>
      <c r="CJ185" s="1321" t="str">
        <f t="shared" si="398"/>
        <v/>
      </c>
      <c r="CK185" s="1321" t="str">
        <f t="shared" si="399"/>
        <v/>
      </c>
      <c r="CL185" s="1321" t="str">
        <f t="shared" si="400"/>
        <v/>
      </c>
      <c r="CM185" s="1320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2" t="str">
        <f>IF(BD184="","",BD184*BD185)</f>
        <v/>
      </c>
      <c r="BE186" s="1562" t="str">
        <f>IF(BE184="","",BE184*BE185)</f>
        <v/>
      </c>
      <c r="BF186" s="1562" t="str">
        <f>IF(BF184="","",BF184*BF185)</f>
        <v/>
      </c>
      <c r="BG186" s="1562" t="str">
        <f>IF(BG184="","",BG184*BG185)</f>
        <v/>
      </c>
      <c r="BH186" s="1562"/>
      <c r="BI186" s="1562"/>
      <c r="BJ186" s="1562" t="str">
        <f>IF(BJ184="","",BJ184*BJ185)</f>
        <v/>
      </c>
      <c r="BK186" s="1562" t="str">
        <f>IF(BK184="","",BK184*BK185)</f>
        <v/>
      </c>
      <c r="BL186" s="1562" t="str">
        <f>IF(BL184="","",BL184*BL185)</f>
        <v/>
      </c>
      <c r="BM186" s="1562" t="str">
        <f>IF(BM184="","",BM184*BM185)</f>
        <v/>
      </c>
      <c r="BN186" s="1562"/>
      <c r="BO186" s="1562"/>
      <c r="BP186" s="1562"/>
      <c r="BQ186" s="1562"/>
      <c r="BR186" s="1562"/>
      <c r="BS186" s="1562"/>
      <c r="BT186" s="1562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0" t="str">
        <f t="shared" si="392"/>
        <v/>
      </c>
      <c r="CE186" s="1321" t="str">
        <f t="shared" si="393"/>
        <v/>
      </c>
      <c r="CF186" s="1321" t="str">
        <f t="shared" si="394"/>
        <v/>
      </c>
      <c r="CG186" s="1321" t="str">
        <f t="shared" si="395"/>
        <v/>
      </c>
      <c r="CH186" s="1322" t="str">
        <f t="shared" si="396"/>
        <v/>
      </c>
      <c r="CI186" s="1322" t="str">
        <f t="shared" si="397"/>
        <v/>
      </c>
      <c r="CJ186" s="1321" t="str">
        <f t="shared" si="398"/>
        <v/>
      </c>
      <c r="CK186" s="1321" t="str">
        <f t="shared" si="399"/>
        <v/>
      </c>
      <c r="CL186" s="1321" t="str">
        <f t="shared" si="400"/>
        <v/>
      </c>
      <c r="CM186" s="1320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59"/>
      <c r="BE187" s="1559"/>
      <c r="BF187" s="1559"/>
      <c r="BG187" s="1559"/>
      <c r="BH187" s="1559"/>
      <c r="BI187" s="1559"/>
      <c r="BJ187" s="1559"/>
      <c r="BK187" s="1559"/>
      <c r="BL187" s="1559"/>
      <c r="BM187" s="1559"/>
      <c r="BN187" s="1559"/>
      <c r="BO187" s="1559"/>
      <c r="BP187" s="1559"/>
      <c r="BQ187" s="1559"/>
      <c r="BR187" s="1559"/>
      <c r="BS187" s="1559"/>
      <c r="BT187" s="1559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0" t="str">
        <f t="shared" si="392"/>
        <v/>
      </c>
      <c r="CE187" s="1321" t="str">
        <f t="shared" si="393"/>
        <v/>
      </c>
      <c r="CF187" s="1321" t="str">
        <f t="shared" si="394"/>
        <v/>
      </c>
      <c r="CG187" s="1321" t="str">
        <f t="shared" si="395"/>
        <v/>
      </c>
      <c r="CH187" s="1322" t="str">
        <f t="shared" si="396"/>
        <v/>
      </c>
      <c r="CI187" s="1322" t="str">
        <f t="shared" si="397"/>
        <v/>
      </c>
      <c r="CJ187" s="1321" t="str">
        <f t="shared" si="398"/>
        <v/>
      </c>
      <c r="CK187" s="1321" t="str">
        <f t="shared" si="399"/>
        <v/>
      </c>
      <c r="CL187" s="1321" t="str">
        <f t="shared" si="400"/>
        <v/>
      </c>
      <c r="CM187" s="1320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59"/>
      <c r="BE188" s="1559"/>
      <c r="BF188" s="1559"/>
      <c r="BG188" s="1559"/>
      <c r="BH188" s="1559"/>
      <c r="BI188" s="1559"/>
      <c r="BJ188" s="1559"/>
      <c r="BK188" s="1559"/>
      <c r="BL188" s="1559"/>
      <c r="BM188" s="1559"/>
      <c r="BN188" s="1559"/>
      <c r="BO188" s="1559"/>
      <c r="BP188" s="1559"/>
      <c r="BQ188" s="1559"/>
      <c r="BR188" s="1559"/>
      <c r="BS188" s="1559"/>
      <c r="BT188" s="1559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0" t="str">
        <f t="shared" si="392"/>
        <v/>
      </c>
      <c r="CE188" s="1321" t="str">
        <f t="shared" si="393"/>
        <v/>
      </c>
      <c r="CF188" s="1321" t="str">
        <f t="shared" si="394"/>
        <v/>
      </c>
      <c r="CG188" s="1321" t="str">
        <f t="shared" si="395"/>
        <v/>
      </c>
      <c r="CH188" s="1322" t="str">
        <f t="shared" si="396"/>
        <v/>
      </c>
      <c r="CI188" s="1322" t="str">
        <f t="shared" si="397"/>
        <v/>
      </c>
      <c r="CJ188" s="1321" t="str">
        <f t="shared" si="398"/>
        <v/>
      </c>
      <c r="CK188" s="1321" t="str">
        <f t="shared" si="399"/>
        <v/>
      </c>
      <c r="CL188" s="1321" t="str">
        <f t="shared" si="400"/>
        <v/>
      </c>
      <c r="CM188" s="1320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2" t="str">
        <f>IF(BD187="","",BD187*BD188)</f>
        <v/>
      </c>
      <c r="BE189" s="1562" t="str">
        <f>IF(BE187="","",BE187*BE188)</f>
        <v/>
      </c>
      <c r="BF189" s="1562" t="str">
        <f>IF(BF187="","",BF187*BF188)</f>
        <v/>
      </c>
      <c r="BG189" s="1562" t="str">
        <f>IF(BG187="","",BG187*BG188)</f>
        <v/>
      </c>
      <c r="BH189" s="1562"/>
      <c r="BI189" s="1562"/>
      <c r="BJ189" s="1562" t="str">
        <f>IF(BJ187="","",BJ187*BJ188)</f>
        <v/>
      </c>
      <c r="BK189" s="1562" t="str">
        <f>IF(BK187="","",BK187*BK188)</f>
        <v/>
      </c>
      <c r="BL189" s="1562" t="str">
        <f>IF(BL187="","",BL187*BL188)</f>
        <v/>
      </c>
      <c r="BM189" s="1562" t="str">
        <f>IF(BM187="","",BM187*BM188)</f>
        <v/>
      </c>
      <c r="BN189" s="1562"/>
      <c r="BO189" s="1562"/>
      <c r="BP189" s="1562"/>
      <c r="BQ189" s="1562"/>
      <c r="BR189" s="1562"/>
      <c r="BS189" s="1562"/>
      <c r="BT189" s="1562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0" t="str">
        <f t="shared" si="392"/>
        <v/>
      </c>
      <c r="CE189" s="1321" t="str">
        <f t="shared" si="393"/>
        <v/>
      </c>
      <c r="CF189" s="1321" t="str">
        <f t="shared" si="394"/>
        <v/>
      </c>
      <c r="CG189" s="1321" t="str">
        <f t="shared" si="395"/>
        <v/>
      </c>
      <c r="CH189" s="1322" t="str">
        <f t="shared" si="396"/>
        <v/>
      </c>
      <c r="CI189" s="1322" t="str">
        <f t="shared" si="397"/>
        <v/>
      </c>
      <c r="CJ189" s="1321" t="str">
        <f t="shared" si="398"/>
        <v/>
      </c>
      <c r="CK189" s="1321" t="str">
        <f t="shared" si="399"/>
        <v/>
      </c>
      <c r="CL189" s="1321" t="str">
        <f t="shared" si="400"/>
        <v/>
      </c>
      <c r="CM189" s="1320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4" t="str">
        <f>IF(SUM(BD51)=0,"",(BD175+BD184+BD187)/BD51)</f>
        <v/>
      </c>
      <c r="BE190" s="1564" t="str">
        <f>IF(SUM(BE51)=0,"",(BE175+BE184+BE187)/BE51)</f>
        <v/>
      </c>
      <c r="BF190" s="1564" t="str">
        <f>IF(SUM(BF51)=0,"",(BF175+BF184+BF187)/BF51)</f>
        <v/>
      </c>
      <c r="BG190" s="1564" t="str">
        <f>IF(SUM(BG51)=0,"",(BG175+BG184+BG187)/BG51)</f>
        <v/>
      </c>
      <c r="BH190" s="1564"/>
      <c r="BI190" s="1564"/>
      <c r="BJ190" s="1564" t="str">
        <f>IF(SUM(BJ51)=0,"",(BJ175+BJ184+BJ187)/BJ51)</f>
        <v/>
      </c>
      <c r="BK190" s="1564" t="str">
        <f>IF(SUM(BK51)=0,"",(BK175+BK184+BK187)/BK51)</f>
        <v/>
      </c>
      <c r="BL190" s="1564" t="str">
        <f>IF(SUM(BL51)=0,"",(BL175+BL184+BL187)/BL51)</f>
        <v/>
      </c>
      <c r="BM190" s="1564" t="str">
        <f>IF(SUM(BM51)=0,"",(BM175+BM184+BM187)/BM51)</f>
        <v/>
      </c>
      <c r="BN190" s="1564"/>
      <c r="BO190" s="1564"/>
      <c r="BP190" s="1564"/>
      <c r="BQ190" s="1564"/>
      <c r="BR190" s="1564"/>
      <c r="BS190" s="1564"/>
      <c r="BT190" s="1564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3" t="str">
        <f t="shared" si="392"/>
        <v/>
      </c>
      <c r="CE190" s="1324" t="str">
        <f t="shared" si="393"/>
        <v/>
      </c>
      <c r="CF190" s="1324" t="str">
        <f t="shared" si="394"/>
        <v/>
      </c>
      <c r="CG190" s="1324" t="str">
        <f t="shared" si="395"/>
        <v/>
      </c>
      <c r="CH190" s="1325" t="str">
        <f t="shared" si="396"/>
        <v/>
      </c>
      <c r="CI190" s="1325" t="str">
        <f t="shared" si="397"/>
        <v/>
      </c>
      <c r="CJ190" s="1324" t="str">
        <f t="shared" si="398"/>
        <v/>
      </c>
      <c r="CK190" s="1324" t="str">
        <f t="shared" si="399"/>
        <v/>
      </c>
      <c r="CL190" s="1324" t="str">
        <f t="shared" si="400"/>
        <v/>
      </c>
      <c r="CM190" s="1323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1"/>
      <c r="BE191" s="1571"/>
      <c r="BF191" s="1571"/>
      <c r="BG191" s="1571"/>
      <c r="BH191" s="1571"/>
      <c r="BI191" s="1571"/>
      <c r="BJ191" s="1571"/>
      <c r="BK191" s="1571"/>
      <c r="BL191" s="1571"/>
      <c r="BM191" s="1571"/>
      <c r="BN191" s="1571"/>
      <c r="BO191" s="1571"/>
      <c r="BP191" s="1571"/>
      <c r="BQ191" s="1571"/>
      <c r="BR191" s="1571"/>
      <c r="BS191" s="1571"/>
      <c r="BT191" s="1571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0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1" t="str">
        <f t="shared" si="569"/>
        <v/>
      </c>
      <c r="CF191" s="1321" t="str">
        <f t="shared" si="569"/>
        <v/>
      </c>
      <c r="CG191" s="1321" t="str">
        <f t="shared" si="569"/>
        <v/>
      </c>
      <c r="CH191" s="1322" t="str">
        <f t="shared" si="569"/>
        <v/>
      </c>
      <c r="CI191" s="1322" t="str">
        <f t="shared" si="569"/>
        <v/>
      </c>
      <c r="CJ191" s="1321" t="str">
        <f t="shared" si="569"/>
        <v/>
      </c>
      <c r="CK191" s="1321" t="str">
        <f t="shared" si="569"/>
        <v/>
      </c>
      <c r="CL191" s="1321" t="str">
        <f t="shared" si="569"/>
        <v/>
      </c>
      <c r="CM191" s="1320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0"/>
      <c r="BE192" s="1570"/>
      <c r="BF192" s="1570"/>
      <c r="BG192" s="1570"/>
      <c r="BH192" s="1570"/>
      <c r="BI192" s="1570"/>
      <c r="BJ192" s="1570"/>
      <c r="BK192" s="1570"/>
      <c r="BL192" s="1570"/>
      <c r="BM192" s="1570"/>
      <c r="BN192" s="1570"/>
      <c r="BO192" s="1570"/>
      <c r="BP192" s="1570"/>
      <c r="BQ192" s="1570"/>
      <c r="BR192" s="1570"/>
      <c r="BS192" s="1570"/>
      <c r="BT192" s="1570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0" t="str">
        <f t="shared" si="569"/>
        <v/>
      </c>
      <c r="CE192" s="1321" t="str">
        <f t="shared" si="569"/>
        <v/>
      </c>
      <c r="CF192" s="1321" t="str">
        <f t="shared" si="569"/>
        <v/>
      </c>
      <c r="CG192" s="1321" t="str">
        <f t="shared" si="569"/>
        <v/>
      </c>
      <c r="CH192" s="1322" t="str">
        <f t="shared" si="569"/>
        <v/>
      </c>
      <c r="CI192" s="1322" t="str">
        <f t="shared" si="569"/>
        <v/>
      </c>
      <c r="CJ192" s="1321" t="str">
        <f t="shared" si="569"/>
        <v/>
      </c>
      <c r="CK192" s="1321" t="str">
        <f t="shared" si="569"/>
        <v/>
      </c>
      <c r="CL192" s="1321" t="str">
        <f t="shared" si="569"/>
        <v/>
      </c>
      <c r="CM192" s="1320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0"/>
      <c r="BE193" s="1580"/>
      <c r="BF193" s="1580"/>
      <c r="BG193" s="1580"/>
      <c r="BH193" s="1580"/>
      <c r="BI193" s="1580"/>
      <c r="BJ193" s="1580"/>
      <c r="BK193" s="1580"/>
      <c r="BL193" s="1580"/>
      <c r="BM193" s="1580"/>
      <c r="BN193" s="1580"/>
      <c r="BO193" s="1580"/>
      <c r="BP193" s="1580"/>
      <c r="BQ193" s="1580"/>
      <c r="BR193" s="1580"/>
      <c r="BS193" s="1580"/>
      <c r="BT193" s="1580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0" t="str">
        <f t="shared" si="569"/>
        <v/>
      </c>
      <c r="CE193" s="1321" t="str">
        <f t="shared" si="569"/>
        <v/>
      </c>
      <c r="CF193" s="1321" t="str">
        <f t="shared" si="569"/>
        <v/>
      </c>
      <c r="CG193" s="1321" t="str">
        <f t="shared" si="569"/>
        <v/>
      </c>
      <c r="CH193" s="1322" t="str">
        <f t="shared" si="569"/>
        <v/>
      </c>
      <c r="CI193" s="1322" t="str">
        <f t="shared" si="569"/>
        <v/>
      </c>
      <c r="CJ193" s="1321" t="str">
        <f t="shared" si="569"/>
        <v/>
      </c>
      <c r="CK193" s="1321" t="str">
        <f t="shared" si="569"/>
        <v/>
      </c>
      <c r="CL193" s="1321" t="str">
        <f t="shared" si="569"/>
        <v/>
      </c>
      <c r="CM193" s="1320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2" t="str">
        <f t="shared" ref="BD194:BM194" si="573">IF(BD191="","",BD191*(BD193-BD192))</f>
        <v/>
      </c>
      <c r="BE194" s="1562" t="str">
        <f t="shared" si="573"/>
        <v/>
      </c>
      <c r="BF194" s="1562" t="str">
        <f t="shared" si="573"/>
        <v/>
      </c>
      <c r="BG194" s="1562" t="str">
        <f t="shared" si="573"/>
        <v/>
      </c>
      <c r="BH194" s="1562" t="str">
        <f t="shared" si="573"/>
        <v/>
      </c>
      <c r="BI194" s="1562" t="str">
        <f t="shared" si="573"/>
        <v/>
      </c>
      <c r="BJ194" s="1562" t="str">
        <f t="shared" si="573"/>
        <v/>
      </c>
      <c r="BK194" s="1562" t="str">
        <f t="shared" si="573"/>
        <v/>
      </c>
      <c r="BL194" s="1562" t="str">
        <f t="shared" si="573"/>
        <v/>
      </c>
      <c r="BM194" s="1562" t="str">
        <f t="shared" si="573"/>
        <v/>
      </c>
      <c r="BN194" s="1562"/>
      <c r="BO194" s="1562"/>
      <c r="BP194" s="1562"/>
      <c r="BQ194" s="1562"/>
      <c r="BR194" s="1562"/>
      <c r="BS194" s="1562"/>
      <c r="BT194" s="1562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0" t="str">
        <f t="shared" si="569"/>
        <v/>
      </c>
      <c r="CE194" s="1321" t="str">
        <f t="shared" si="569"/>
        <v/>
      </c>
      <c r="CF194" s="1321" t="str">
        <f t="shared" si="569"/>
        <v/>
      </c>
      <c r="CG194" s="1321" t="str">
        <f t="shared" si="569"/>
        <v/>
      </c>
      <c r="CH194" s="1322" t="str">
        <f t="shared" si="569"/>
        <v/>
      </c>
      <c r="CI194" s="1322" t="str">
        <f t="shared" si="569"/>
        <v/>
      </c>
      <c r="CJ194" s="1321" t="str">
        <f t="shared" si="569"/>
        <v/>
      </c>
      <c r="CK194" s="1321" t="str">
        <f t="shared" si="569"/>
        <v/>
      </c>
      <c r="CL194" s="1321" t="str">
        <f t="shared" si="569"/>
        <v/>
      </c>
      <c r="CM194" s="1320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59"/>
      <c r="BE195" s="1559"/>
      <c r="BF195" s="1559"/>
      <c r="BG195" s="1559"/>
      <c r="BH195" s="1559"/>
      <c r="BI195" s="1559"/>
      <c r="BJ195" s="1559"/>
      <c r="BK195" s="1559"/>
      <c r="BL195" s="1559"/>
      <c r="BM195" s="1559"/>
      <c r="BN195" s="1559"/>
      <c r="BO195" s="1559"/>
      <c r="BP195" s="1559"/>
      <c r="BQ195" s="1559"/>
      <c r="BR195" s="1559"/>
      <c r="BS195" s="1559"/>
      <c r="BT195" s="1559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0" t="str">
        <f t="shared" si="569"/>
        <v/>
      </c>
      <c r="CE195" s="1321" t="str">
        <f t="shared" si="569"/>
        <v/>
      </c>
      <c r="CF195" s="1321" t="str">
        <f t="shared" si="569"/>
        <v/>
      </c>
      <c r="CG195" s="1321" t="str">
        <f t="shared" si="569"/>
        <v/>
      </c>
      <c r="CH195" s="1322" t="str">
        <f t="shared" si="569"/>
        <v/>
      </c>
      <c r="CI195" s="1322" t="str">
        <f t="shared" si="569"/>
        <v/>
      </c>
      <c r="CJ195" s="1321" t="str">
        <f t="shared" si="569"/>
        <v/>
      </c>
      <c r="CK195" s="1321" t="str">
        <f t="shared" si="569"/>
        <v/>
      </c>
      <c r="CL195" s="1321" t="str">
        <f t="shared" si="569"/>
        <v/>
      </c>
      <c r="CM195" s="1320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59"/>
      <c r="BE196" s="1559"/>
      <c r="BF196" s="1559"/>
      <c r="BG196" s="1559"/>
      <c r="BH196" s="1559"/>
      <c r="BI196" s="1559"/>
      <c r="BJ196" s="1559"/>
      <c r="BK196" s="1559"/>
      <c r="BL196" s="1559"/>
      <c r="BM196" s="1559"/>
      <c r="BN196" s="1559"/>
      <c r="BO196" s="1559"/>
      <c r="BP196" s="1559"/>
      <c r="BQ196" s="1559"/>
      <c r="BR196" s="1559"/>
      <c r="BS196" s="1559"/>
      <c r="BT196" s="1559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0" t="str">
        <f t="shared" si="569"/>
        <v/>
      </c>
      <c r="CE196" s="1321" t="str">
        <f t="shared" si="569"/>
        <v/>
      </c>
      <c r="CF196" s="1321" t="str">
        <f t="shared" si="569"/>
        <v/>
      </c>
      <c r="CG196" s="1321" t="str">
        <f t="shared" si="569"/>
        <v/>
      </c>
      <c r="CH196" s="1322" t="str">
        <f t="shared" si="569"/>
        <v/>
      </c>
      <c r="CI196" s="1322" t="str">
        <f t="shared" si="569"/>
        <v/>
      </c>
      <c r="CJ196" s="1321" t="str">
        <f t="shared" si="569"/>
        <v/>
      </c>
      <c r="CK196" s="1321" t="str">
        <f t="shared" si="569"/>
        <v/>
      </c>
      <c r="CL196" s="1321" t="str">
        <f t="shared" si="569"/>
        <v/>
      </c>
      <c r="CM196" s="1320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2" t="str">
        <f t="shared" ref="BD197:BM197" si="577">IF(BD195="","",BD195*BD196)</f>
        <v/>
      </c>
      <c r="BE197" s="1562" t="str">
        <f t="shared" si="577"/>
        <v/>
      </c>
      <c r="BF197" s="1562" t="str">
        <f t="shared" si="577"/>
        <v/>
      </c>
      <c r="BG197" s="1562" t="str">
        <f t="shared" si="577"/>
        <v/>
      </c>
      <c r="BH197" s="1562" t="str">
        <f t="shared" si="577"/>
        <v/>
      </c>
      <c r="BI197" s="1562" t="str">
        <f t="shared" si="577"/>
        <v/>
      </c>
      <c r="BJ197" s="1562" t="str">
        <f t="shared" si="577"/>
        <v/>
      </c>
      <c r="BK197" s="1562" t="str">
        <f t="shared" si="577"/>
        <v/>
      </c>
      <c r="BL197" s="1562" t="str">
        <f t="shared" si="577"/>
        <v/>
      </c>
      <c r="BM197" s="1562" t="str">
        <f t="shared" si="577"/>
        <v/>
      </c>
      <c r="BN197" s="1562"/>
      <c r="BO197" s="1562"/>
      <c r="BP197" s="1562"/>
      <c r="BQ197" s="1562"/>
      <c r="BR197" s="1562"/>
      <c r="BS197" s="1562"/>
      <c r="BT197" s="1562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0" t="str">
        <f t="shared" si="569"/>
        <v/>
      </c>
      <c r="CE197" s="1321" t="str">
        <f t="shared" si="569"/>
        <v/>
      </c>
      <c r="CF197" s="1321" t="str">
        <f t="shared" si="569"/>
        <v/>
      </c>
      <c r="CG197" s="1321" t="str">
        <f t="shared" si="569"/>
        <v/>
      </c>
      <c r="CH197" s="1322" t="str">
        <f t="shared" si="569"/>
        <v/>
      </c>
      <c r="CI197" s="1322" t="str">
        <f t="shared" si="569"/>
        <v/>
      </c>
      <c r="CJ197" s="1321" t="str">
        <f t="shared" si="569"/>
        <v/>
      </c>
      <c r="CK197" s="1321" t="str">
        <f t="shared" si="569"/>
        <v/>
      </c>
      <c r="CL197" s="1321" t="str">
        <f t="shared" si="569"/>
        <v/>
      </c>
      <c r="CM197" s="1320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1">
        <f>SUM(WB!BS97,-BD195)</f>
        <v>3</v>
      </c>
      <c r="BE198" s="1562">
        <f>SUM(WB!BT97,-BE195)</f>
        <v>2</v>
      </c>
      <c r="BF198" s="1562">
        <f>SUM(WB!BU97,-BF195)</f>
        <v>4</v>
      </c>
      <c r="BG198" s="1562">
        <f>SUM(WB!BV97,-BG195)</f>
        <v>1</v>
      </c>
      <c r="BH198" s="1562">
        <f>SUM(WB!BW97,-BH195)</f>
        <v>1</v>
      </c>
      <c r="BI198" s="1562">
        <f>SUM(WB!BX97,-BI195)</f>
        <v>4</v>
      </c>
      <c r="BJ198" s="1562">
        <f>SUM(WB!BY97,-BJ195)</f>
        <v>4</v>
      </c>
      <c r="BK198" s="1562">
        <f>SUM(WB!BZ97,-BK195)</f>
        <v>1</v>
      </c>
      <c r="BL198" s="1562">
        <f>SUM(WB!CA97,-BL195)</f>
        <v>4</v>
      </c>
      <c r="BM198" s="1562">
        <f>SUM(WB!CB97,-BM195)</f>
        <v>1.5</v>
      </c>
      <c r="BN198" s="1562"/>
      <c r="BO198" s="1562"/>
      <c r="BP198" s="1562"/>
      <c r="BQ198" s="1562"/>
      <c r="BR198" s="1562"/>
      <c r="BS198" s="1562"/>
      <c r="BT198" s="1562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0">
        <f t="shared" si="569"/>
        <v>1</v>
      </c>
      <c r="CE198" s="1321">
        <f t="shared" si="569"/>
        <v>1</v>
      </c>
      <c r="CF198" s="1321">
        <f t="shared" si="569"/>
        <v>1</v>
      </c>
      <c r="CG198" s="1321">
        <f t="shared" si="569"/>
        <v>1.5</v>
      </c>
      <c r="CH198" s="1322">
        <f t="shared" si="569"/>
        <v>2</v>
      </c>
      <c r="CI198" s="1322">
        <f t="shared" si="569"/>
        <v>3</v>
      </c>
      <c r="CJ198" s="1321">
        <f t="shared" si="569"/>
        <v>4</v>
      </c>
      <c r="CK198" s="1321">
        <f t="shared" si="569"/>
        <v>4</v>
      </c>
      <c r="CL198" s="1321">
        <f t="shared" si="569"/>
        <v>4</v>
      </c>
      <c r="CM198" s="1320">
        <f t="shared" si="569"/>
        <v>4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0">
        <v>6500</v>
      </c>
      <c r="BE199" s="1570">
        <v>8100</v>
      </c>
      <c r="BF199" s="1570">
        <v>7800</v>
      </c>
      <c r="BG199" s="1570">
        <v>6500</v>
      </c>
      <c r="BH199" s="1570">
        <v>6700</v>
      </c>
      <c r="BI199" s="1570">
        <v>9500</v>
      </c>
      <c r="BJ199" s="1570">
        <v>700</v>
      </c>
      <c r="BK199" s="1570">
        <v>7500</v>
      </c>
      <c r="BL199" s="1570">
        <v>7000</v>
      </c>
      <c r="BM199" s="1570">
        <v>9500</v>
      </c>
      <c r="BN199" s="1570"/>
      <c r="BO199" s="1581"/>
      <c r="BP199" s="1581"/>
      <c r="BQ199" s="1581"/>
      <c r="BR199" s="1581"/>
      <c r="BS199" s="1581"/>
      <c r="BT199" s="1581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0">
        <f t="shared" si="569"/>
        <v>700</v>
      </c>
      <c r="CE199" s="1321">
        <f t="shared" si="569"/>
        <v>6500</v>
      </c>
      <c r="CF199" s="1321">
        <f t="shared" si="569"/>
        <v>6500</v>
      </c>
      <c r="CG199" s="1321">
        <f t="shared" si="569"/>
        <v>6700</v>
      </c>
      <c r="CH199" s="1322">
        <f t="shared" si="569"/>
        <v>7000</v>
      </c>
      <c r="CI199" s="1322">
        <f t="shared" si="569"/>
        <v>7500</v>
      </c>
      <c r="CJ199" s="1321">
        <f t="shared" si="569"/>
        <v>7800</v>
      </c>
      <c r="CK199" s="1321">
        <f t="shared" si="569"/>
        <v>8100</v>
      </c>
      <c r="CL199" s="1321">
        <f t="shared" si="569"/>
        <v>9500</v>
      </c>
      <c r="CM199" s="1320">
        <f t="shared" si="569"/>
        <v>9500</v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2">
        <f t="shared" ref="BD200:BM200" si="581">IF(BD198="","",BD198*BD199)</f>
        <v>19500</v>
      </c>
      <c r="BE200" s="1562">
        <f t="shared" si="581"/>
        <v>16200</v>
      </c>
      <c r="BF200" s="1562">
        <f t="shared" si="581"/>
        <v>31200</v>
      </c>
      <c r="BG200" s="1562">
        <f t="shared" si="581"/>
        <v>6500</v>
      </c>
      <c r="BH200" s="1562">
        <f t="shared" si="581"/>
        <v>6700</v>
      </c>
      <c r="BI200" s="1562">
        <f t="shared" si="581"/>
        <v>38000</v>
      </c>
      <c r="BJ200" s="1562">
        <f t="shared" si="581"/>
        <v>2800</v>
      </c>
      <c r="BK200" s="1562">
        <f t="shared" si="581"/>
        <v>7500</v>
      </c>
      <c r="BL200" s="1562">
        <f t="shared" si="581"/>
        <v>28000</v>
      </c>
      <c r="BM200" s="1562">
        <f t="shared" si="581"/>
        <v>14250</v>
      </c>
      <c r="BN200" s="1562"/>
      <c r="BO200" s="1562"/>
      <c r="BP200" s="1562"/>
      <c r="BQ200" s="1562"/>
      <c r="BR200" s="1562"/>
      <c r="BS200" s="1562"/>
      <c r="BT200" s="1562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0">
        <f t="shared" si="569"/>
        <v>2800</v>
      </c>
      <c r="CE200" s="1321">
        <f t="shared" si="569"/>
        <v>6500</v>
      </c>
      <c r="CF200" s="1321">
        <f t="shared" si="569"/>
        <v>6700</v>
      </c>
      <c r="CG200" s="1321">
        <f t="shared" si="569"/>
        <v>7500</v>
      </c>
      <c r="CH200" s="1322">
        <f t="shared" si="569"/>
        <v>14250</v>
      </c>
      <c r="CI200" s="1322">
        <f t="shared" si="569"/>
        <v>16200</v>
      </c>
      <c r="CJ200" s="1321">
        <f t="shared" si="569"/>
        <v>19500</v>
      </c>
      <c r="CK200" s="1321">
        <f t="shared" si="569"/>
        <v>28000</v>
      </c>
      <c r="CL200" s="1321">
        <f t="shared" si="569"/>
        <v>31200</v>
      </c>
      <c r="CM200" s="1320">
        <f t="shared" si="569"/>
        <v>38000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4">
        <f t="shared" ref="BD201:BM201" si="585">IF(SUM(BD52)=0,"",(BD178+BD191*(BD192="")+BD195+BD198)/BD52)</f>
        <v>0.20833333333333334</v>
      </c>
      <c r="BE201" s="1564">
        <f t="shared" si="585"/>
        <v>0.16</v>
      </c>
      <c r="BF201" s="1564">
        <f t="shared" si="585"/>
        <v>0.16</v>
      </c>
      <c r="BG201" s="1564">
        <f t="shared" si="585"/>
        <v>0.11764705882352941</v>
      </c>
      <c r="BH201" s="1564">
        <f t="shared" si="585"/>
        <v>0.11764705882352941</v>
      </c>
      <c r="BI201" s="1564">
        <f t="shared" si="585"/>
        <v>0.16</v>
      </c>
      <c r="BJ201" s="1564">
        <f t="shared" si="585"/>
        <v>0.25</v>
      </c>
      <c r="BK201" s="1564">
        <f t="shared" si="585"/>
        <v>0.16666666666666666</v>
      </c>
      <c r="BL201" s="1564">
        <f t="shared" si="585"/>
        <v>0.16</v>
      </c>
      <c r="BM201" s="1564">
        <f t="shared" si="585"/>
        <v>0.1</v>
      </c>
      <c r="BN201" s="1564"/>
      <c r="BO201" s="1564"/>
      <c r="BP201" s="1564"/>
      <c r="BQ201" s="1564"/>
      <c r="BR201" s="1564"/>
      <c r="BS201" s="1564"/>
      <c r="BT201" s="1564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4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1324">
        <f t="shared" si="586"/>
        <v>0.11764705882352941</v>
      </c>
      <c r="CG201" s="1324">
        <f t="shared" si="586"/>
        <v>0.16</v>
      </c>
      <c r="CH201" s="1325">
        <f t="shared" si="586"/>
        <v>0.16</v>
      </c>
      <c r="CI201" s="1325">
        <f t="shared" si="586"/>
        <v>0.16</v>
      </c>
      <c r="CJ201" s="1324">
        <f t="shared" si="586"/>
        <v>0.16</v>
      </c>
      <c r="CK201" s="1324">
        <f t="shared" si="586"/>
        <v>0.16666666666666666</v>
      </c>
      <c r="CL201" s="1324">
        <f t="shared" si="586"/>
        <v>0.20833333333333334</v>
      </c>
      <c r="CM201" s="1323">
        <f t="shared" si="586"/>
        <v>0.25</v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59"/>
      <c r="BE202" s="1559"/>
      <c r="BF202" s="1559"/>
      <c r="BG202" s="1559"/>
      <c r="BH202" s="1559"/>
      <c r="BI202" s="1559"/>
      <c r="BJ202" s="1559"/>
      <c r="BK202" s="1559"/>
      <c r="BL202" s="1559"/>
      <c r="BM202" s="1559"/>
      <c r="BN202" s="1559"/>
      <c r="BO202" s="1559"/>
      <c r="BP202" s="1559"/>
      <c r="BQ202" s="1559"/>
      <c r="BR202" s="1559"/>
      <c r="BS202" s="1559"/>
      <c r="BT202" s="1559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0" t="str">
        <f t="shared" si="392"/>
        <v/>
      </c>
      <c r="CE202" s="1321" t="str">
        <f t="shared" si="393"/>
        <v/>
      </c>
      <c r="CF202" s="1321" t="str">
        <f t="shared" si="394"/>
        <v/>
      </c>
      <c r="CG202" s="1321" t="str">
        <f t="shared" si="395"/>
        <v/>
      </c>
      <c r="CH202" s="1322" t="str">
        <f t="shared" si="396"/>
        <v/>
      </c>
      <c r="CI202" s="1322" t="str">
        <f t="shared" si="397"/>
        <v/>
      </c>
      <c r="CJ202" s="1321" t="str">
        <f t="shared" si="398"/>
        <v/>
      </c>
      <c r="CK202" s="1321" t="str">
        <f t="shared" si="399"/>
        <v/>
      </c>
      <c r="CL202" s="1321" t="str">
        <f t="shared" si="400"/>
        <v/>
      </c>
      <c r="CM202" s="1320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59"/>
      <c r="BE203" s="1559"/>
      <c r="BF203" s="1559"/>
      <c r="BG203" s="1559"/>
      <c r="BH203" s="1559"/>
      <c r="BI203" s="1559"/>
      <c r="BJ203" s="1559"/>
      <c r="BK203" s="1559"/>
      <c r="BL203" s="1559"/>
      <c r="BM203" s="1559"/>
      <c r="BN203" s="1559"/>
      <c r="BO203" s="1559"/>
      <c r="BP203" s="1559"/>
      <c r="BQ203" s="1559"/>
      <c r="BR203" s="1559"/>
      <c r="BS203" s="1559"/>
      <c r="BT203" s="1559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0" t="str">
        <f t="shared" si="392"/>
        <v/>
      </c>
      <c r="CE203" s="1321" t="str">
        <f t="shared" si="393"/>
        <v/>
      </c>
      <c r="CF203" s="1321" t="str">
        <f t="shared" si="394"/>
        <v/>
      </c>
      <c r="CG203" s="1321" t="str">
        <f t="shared" si="395"/>
        <v/>
      </c>
      <c r="CH203" s="1322" t="str">
        <f t="shared" si="396"/>
        <v/>
      </c>
      <c r="CI203" s="1322" t="str">
        <f t="shared" si="397"/>
        <v/>
      </c>
      <c r="CJ203" s="1321" t="str">
        <f t="shared" si="398"/>
        <v/>
      </c>
      <c r="CK203" s="1321" t="str">
        <f t="shared" si="399"/>
        <v/>
      </c>
      <c r="CL203" s="1321" t="str">
        <f t="shared" si="400"/>
        <v/>
      </c>
      <c r="CM203" s="1320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2" t="str">
        <f t="shared" ref="BD204:BM204" si="590">IF(BD202="","",BD202*BD203)</f>
        <v/>
      </c>
      <c r="BE204" s="1562" t="str">
        <f t="shared" si="590"/>
        <v/>
      </c>
      <c r="BF204" s="1562" t="str">
        <f t="shared" si="590"/>
        <v/>
      </c>
      <c r="BG204" s="1562" t="str">
        <f t="shared" si="590"/>
        <v/>
      </c>
      <c r="BH204" s="1562" t="str">
        <f t="shared" si="590"/>
        <v/>
      </c>
      <c r="BI204" s="1562" t="str">
        <f t="shared" si="590"/>
        <v/>
      </c>
      <c r="BJ204" s="1562" t="str">
        <f t="shared" si="590"/>
        <v/>
      </c>
      <c r="BK204" s="1562" t="str">
        <f t="shared" si="590"/>
        <v/>
      </c>
      <c r="BL204" s="1562" t="str">
        <f t="shared" si="590"/>
        <v/>
      </c>
      <c r="BM204" s="1562" t="str">
        <f t="shared" si="590"/>
        <v/>
      </c>
      <c r="BN204" s="1562"/>
      <c r="BO204" s="1562"/>
      <c r="BP204" s="1562"/>
      <c r="BQ204" s="1562"/>
      <c r="BR204" s="1562"/>
      <c r="BS204" s="1562"/>
      <c r="BT204" s="1562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0" t="str">
        <f t="shared" si="392"/>
        <v/>
      </c>
      <c r="CE204" s="1321" t="str">
        <f t="shared" si="393"/>
        <v/>
      </c>
      <c r="CF204" s="1321" t="str">
        <f t="shared" si="394"/>
        <v/>
      </c>
      <c r="CG204" s="1321" t="str">
        <f t="shared" si="395"/>
        <v/>
      </c>
      <c r="CH204" s="1322" t="str">
        <f t="shared" si="396"/>
        <v/>
      </c>
      <c r="CI204" s="1322" t="str">
        <f t="shared" si="397"/>
        <v/>
      </c>
      <c r="CJ204" s="1321" t="str">
        <f t="shared" si="398"/>
        <v/>
      </c>
      <c r="CK204" s="1321" t="str">
        <f t="shared" si="399"/>
        <v/>
      </c>
      <c r="CL204" s="1321" t="str">
        <f t="shared" si="400"/>
        <v/>
      </c>
      <c r="CM204" s="1320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1">
        <f>WB!BS129</f>
        <v>12</v>
      </c>
      <c r="BE205" s="1562">
        <f>WB!BT129</f>
        <v>1</v>
      </c>
      <c r="BF205" s="1562">
        <f>WB!BU129</f>
        <v>7</v>
      </c>
      <c r="BG205" s="1562">
        <f>WB!BV129</f>
        <v>1</v>
      </c>
      <c r="BH205" s="1562">
        <f>WB!BW129</f>
        <v>3</v>
      </c>
      <c r="BI205" s="1562">
        <f>WB!BX129</f>
        <v>4</v>
      </c>
      <c r="BJ205" s="1562">
        <f>WB!BY129</f>
        <v>5</v>
      </c>
      <c r="BK205" s="1562">
        <f>WB!BZ129</f>
        <v>1</v>
      </c>
      <c r="BL205" s="1562">
        <f>WB!CA129</f>
        <v>4</v>
      </c>
      <c r="BM205" s="1562">
        <f>WB!CB129</f>
        <v>7</v>
      </c>
      <c r="BN205" s="1562"/>
      <c r="BO205" s="1562"/>
      <c r="BP205" s="1562"/>
      <c r="BQ205" s="1562"/>
      <c r="BR205" s="1562"/>
      <c r="BS205" s="1562"/>
      <c r="BT205" s="1562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0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1321">
        <f t="shared" si="591"/>
        <v>1</v>
      </c>
      <c r="CF205" s="1321">
        <f t="shared" si="591"/>
        <v>1</v>
      </c>
      <c r="CG205" s="1321">
        <f t="shared" si="591"/>
        <v>3</v>
      </c>
      <c r="CH205" s="1322">
        <f t="shared" si="591"/>
        <v>4</v>
      </c>
      <c r="CI205" s="1322">
        <f t="shared" si="591"/>
        <v>4</v>
      </c>
      <c r="CJ205" s="1321">
        <f t="shared" si="591"/>
        <v>5</v>
      </c>
      <c r="CK205" s="1321">
        <f t="shared" si="591"/>
        <v>7</v>
      </c>
      <c r="CL205" s="1321">
        <f t="shared" si="591"/>
        <v>7</v>
      </c>
      <c r="CM205" s="1320">
        <f t="shared" si="591"/>
        <v>12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0">
        <v>1300</v>
      </c>
      <c r="BE206" s="1570">
        <v>1500</v>
      </c>
      <c r="BF206" s="1570">
        <v>1200</v>
      </c>
      <c r="BG206" s="1570">
        <v>1000</v>
      </c>
      <c r="BH206" s="1570">
        <v>1000</v>
      </c>
      <c r="BI206" s="1570"/>
      <c r="BJ206" s="1570">
        <v>1000</v>
      </c>
      <c r="BK206" s="1570">
        <v>1000</v>
      </c>
      <c r="BL206" s="1570">
        <v>1000</v>
      </c>
      <c r="BM206" s="1570">
        <v>1000</v>
      </c>
      <c r="BN206" s="1570"/>
      <c r="BO206" s="1581"/>
      <c r="BP206" s="1581"/>
      <c r="BQ206" s="1581"/>
      <c r="BR206" s="1581"/>
      <c r="BS206" s="1570"/>
      <c r="BT206" s="1581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0">
        <f t="shared" si="591"/>
        <v>1000</v>
      </c>
      <c r="CE206" s="1321">
        <f t="shared" si="591"/>
        <v>1000</v>
      </c>
      <c r="CF206" s="1321">
        <f t="shared" si="591"/>
        <v>1000</v>
      </c>
      <c r="CG206" s="1321">
        <f t="shared" si="591"/>
        <v>1000</v>
      </c>
      <c r="CH206" s="1322">
        <f t="shared" si="591"/>
        <v>1000</v>
      </c>
      <c r="CI206" s="1322">
        <f t="shared" si="591"/>
        <v>1000</v>
      </c>
      <c r="CJ206" s="1321">
        <f t="shared" si="591"/>
        <v>1200</v>
      </c>
      <c r="CK206" s="1321">
        <f t="shared" si="591"/>
        <v>1300</v>
      </c>
      <c r="CL206" s="1321">
        <f t="shared" si="591"/>
        <v>1500</v>
      </c>
      <c r="CM206" s="1320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2">
        <f t="shared" ref="BD207:BM207" si="595">IF(BD205="","",BD205*BD206)</f>
        <v>15600</v>
      </c>
      <c r="BE207" s="1582">
        <f t="shared" si="595"/>
        <v>1500</v>
      </c>
      <c r="BF207" s="1582">
        <f t="shared" si="595"/>
        <v>8400</v>
      </c>
      <c r="BG207" s="1582">
        <f t="shared" si="595"/>
        <v>1000</v>
      </c>
      <c r="BH207" s="1582">
        <f t="shared" si="595"/>
        <v>3000</v>
      </c>
      <c r="BI207" s="1582">
        <f t="shared" si="595"/>
        <v>0</v>
      </c>
      <c r="BJ207" s="1582">
        <f t="shared" si="595"/>
        <v>5000</v>
      </c>
      <c r="BK207" s="1582">
        <f t="shared" si="595"/>
        <v>1000</v>
      </c>
      <c r="BL207" s="1582">
        <f t="shared" si="595"/>
        <v>4000</v>
      </c>
      <c r="BM207" s="1582">
        <f t="shared" si="595"/>
        <v>7000</v>
      </c>
      <c r="BN207" s="1582"/>
      <c r="BO207" s="1582"/>
      <c r="BP207" s="1582"/>
      <c r="BQ207" s="1582"/>
      <c r="BR207" s="1582"/>
      <c r="BS207" s="1582"/>
      <c r="BT207" s="1582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0">
        <f t="shared" si="591"/>
        <v>0</v>
      </c>
      <c r="CE207" s="1321">
        <f t="shared" si="591"/>
        <v>1000</v>
      </c>
      <c r="CF207" s="1321">
        <f t="shared" si="591"/>
        <v>1000</v>
      </c>
      <c r="CG207" s="1321">
        <f t="shared" si="591"/>
        <v>1500</v>
      </c>
      <c r="CH207" s="1322">
        <f t="shared" si="591"/>
        <v>3000</v>
      </c>
      <c r="CI207" s="1322">
        <f t="shared" si="591"/>
        <v>4000</v>
      </c>
      <c r="CJ207" s="1321">
        <f t="shared" si="591"/>
        <v>5000</v>
      </c>
      <c r="CK207" s="1321">
        <f t="shared" si="591"/>
        <v>7000</v>
      </c>
      <c r="CL207" s="1321">
        <f t="shared" si="591"/>
        <v>8400</v>
      </c>
      <c r="CM207" s="1320">
        <f t="shared" si="591"/>
        <v>15600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3"/>
      <c r="BE208" s="1583"/>
      <c r="BF208" s="1583"/>
      <c r="BG208" s="1559"/>
      <c r="BH208" s="1559"/>
      <c r="BI208" s="1559"/>
      <c r="BJ208" s="1559"/>
      <c r="BK208" s="1559"/>
      <c r="BL208" s="1559"/>
      <c r="BM208" s="1559"/>
      <c r="BN208" s="1559"/>
      <c r="BO208" s="1559"/>
      <c r="BP208" s="1559"/>
      <c r="BQ208" s="1559"/>
      <c r="BR208" s="1559"/>
      <c r="BS208" s="1559"/>
      <c r="BT208" s="1559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0" t="str">
        <f t="shared" si="591"/>
        <v/>
      </c>
      <c r="CE208" s="1321" t="str">
        <f t="shared" si="591"/>
        <v/>
      </c>
      <c r="CF208" s="1321" t="str">
        <f t="shared" si="591"/>
        <v/>
      </c>
      <c r="CG208" s="1321" t="str">
        <f t="shared" si="591"/>
        <v/>
      </c>
      <c r="CH208" s="1322" t="str">
        <f t="shared" si="591"/>
        <v/>
      </c>
      <c r="CI208" s="1322" t="str">
        <f t="shared" si="591"/>
        <v/>
      </c>
      <c r="CJ208" s="1321" t="str">
        <f t="shared" si="591"/>
        <v/>
      </c>
      <c r="CK208" s="1321" t="str">
        <f t="shared" si="591"/>
        <v/>
      </c>
      <c r="CL208" s="1321" t="str">
        <f t="shared" si="591"/>
        <v/>
      </c>
      <c r="CM208" s="1320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59"/>
      <c r="BE209" s="1559"/>
      <c r="BF209" s="1559"/>
      <c r="BG209" s="1559"/>
      <c r="BH209" s="1559"/>
      <c r="BI209" s="1559"/>
      <c r="BJ209" s="1559"/>
      <c r="BK209" s="1559"/>
      <c r="BL209" s="1559"/>
      <c r="BM209" s="1559"/>
      <c r="BN209" s="1559"/>
      <c r="BO209" s="1559"/>
      <c r="BP209" s="1559"/>
      <c r="BQ209" s="1559"/>
      <c r="BR209" s="1559"/>
      <c r="BS209" s="1559"/>
      <c r="BT209" s="1559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0" t="str">
        <f t="shared" si="591"/>
        <v/>
      </c>
      <c r="CE209" s="1321" t="str">
        <f t="shared" si="591"/>
        <v/>
      </c>
      <c r="CF209" s="1321" t="str">
        <f t="shared" si="591"/>
        <v/>
      </c>
      <c r="CG209" s="1321" t="str">
        <f t="shared" si="591"/>
        <v/>
      </c>
      <c r="CH209" s="1322" t="str">
        <f t="shared" si="591"/>
        <v/>
      </c>
      <c r="CI209" s="1322" t="str">
        <f t="shared" si="591"/>
        <v/>
      </c>
      <c r="CJ209" s="1321" t="str">
        <f t="shared" si="591"/>
        <v/>
      </c>
      <c r="CK209" s="1321" t="str">
        <f t="shared" si="591"/>
        <v/>
      </c>
      <c r="CL209" s="1321" t="str">
        <f t="shared" si="591"/>
        <v/>
      </c>
      <c r="CM209" s="1320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2" t="str">
        <f t="shared" ref="BD210:BM210" si="599">IF(BD208="","",BD208*BD209)</f>
        <v/>
      </c>
      <c r="BE210" s="1562" t="str">
        <f t="shared" si="599"/>
        <v/>
      </c>
      <c r="BF210" s="1562" t="str">
        <f t="shared" si="599"/>
        <v/>
      </c>
      <c r="BG210" s="1562" t="str">
        <f t="shared" si="599"/>
        <v/>
      </c>
      <c r="BH210" s="1562" t="str">
        <f t="shared" si="599"/>
        <v/>
      </c>
      <c r="BI210" s="1562" t="str">
        <f t="shared" si="599"/>
        <v/>
      </c>
      <c r="BJ210" s="1562" t="str">
        <f t="shared" si="599"/>
        <v/>
      </c>
      <c r="BK210" s="1562" t="str">
        <f t="shared" si="599"/>
        <v/>
      </c>
      <c r="BL210" s="1562" t="str">
        <f t="shared" si="599"/>
        <v/>
      </c>
      <c r="BM210" s="1562" t="str">
        <f t="shared" si="599"/>
        <v/>
      </c>
      <c r="BN210" s="1562"/>
      <c r="BO210" s="1562"/>
      <c r="BP210" s="1562"/>
      <c r="BQ210" s="1562"/>
      <c r="BR210" s="1562"/>
      <c r="BS210" s="1562"/>
      <c r="BT210" s="1562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0" t="str">
        <f t="shared" si="591"/>
        <v/>
      </c>
      <c r="CE210" s="1321" t="str">
        <f t="shared" si="591"/>
        <v/>
      </c>
      <c r="CF210" s="1321" t="str">
        <f t="shared" si="591"/>
        <v/>
      </c>
      <c r="CG210" s="1321" t="str">
        <f t="shared" si="591"/>
        <v/>
      </c>
      <c r="CH210" s="1322" t="str">
        <f t="shared" si="591"/>
        <v/>
      </c>
      <c r="CI210" s="1322" t="str">
        <f t="shared" si="591"/>
        <v/>
      </c>
      <c r="CJ210" s="1321" t="str">
        <f t="shared" si="591"/>
        <v/>
      </c>
      <c r="CK210" s="1321" t="str">
        <f t="shared" si="591"/>
        <v/>
      </c>
      <c r="CL210" s="1321" t="str">
        <f t="shared" si="591"/>
        <v/>
      </c>
      <c r="CM210" s="1320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1">
        <f>SUM(WB!BS161,-BD208)</f>
        <v>1</v>
      </c>
      <c r="BE211" s="1562">
        <f>SUM(WB!BT161,-BF208)</f>
        <v>1</v>
      </c>
      <c r="BF211" s="1562">
        <f>SUM(WB!BU161,-BG208)</f>
        <v>4</v>
      </c>
      <c r="BG211" s="1562">
        <f>SUM(WB!BV161,-BJ208)</f>
        <v>1</v>
      </c>
      <c r="BH211" s="1562">
        <f>SUM(WB!BW161,-BK208)</f>
        <v>0</v>
      </c>
      <c r="BI211" s="1562">
        <f>SUM(WB!BX161,-BL208)</f>
        <v>1</v>
      </c>
      <c r="BJ211" s="1562">
        <f>SUM(WB!BY161,-BM208)</f>
        <v>3</v>
      </c>
      <c r="BK211" s="1562">
        <f>SUM(WB!BZ161,-BN208)</f>
        <v>1</v>
      </c>
      <c r="BL211" s="1562">
        <f>SUM(WB!CA161,-BO208)</f>
        <v>2</v>
      </c>
      <c r="BM211" s="1562">
        <f>SUM(WB!CB161,-BP208)</f>
        <v>2</v>
      </c>
      <c r="BN211" s="1562"/>
      <c r="BO211" s="1562"/>
      <c r="BP211" s="1562"/>
      <c r="BQ211" s="1562"/>
      <c r="BR211" s="1562"/>
      <c r="BS211" s="1562"/>
      <c r="BT211" s="1562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0">
        <f t="shared" si="591"/>
        <v>0</v>
      </c>
      <c r="CE211" s="1321">
        <f t="shared" si="591"/>
        <v>1</v>
      </c>
      <c r="CF211" s="1321">
        <f t="shared" si="591"/>
        <v>1</v>
      </c>
      <c r="CG211" s="1321">
        <f t="shared" si="591"/>
        <v>1</v>
      </c>
      <c r="CH211" s="1322">
        <f t="shared" si="591"/>
        <v>1</v>
      </c>
      <c r="CI211" s="1322">
        <f t="shared" si="591"/>
        <v>1</v>
      </c>
      <c r="CJ211" s="1321">
        <f t="shared" si="591"/>
        <v>2</v>
      </c>
      <c r="CK211" s="1321">
        <f t="shared" si="591"/>
        <v>2</v>
      </c>
      <c r="CL211" s="1321">
        <f t="shared" si="591"/>
        <v>3</v>
      </c>
      <c r="CM211" s="1320">
        <f t="shared" si="591"/>
        <v>4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1">
        <v>1000</v>
      </c>
      <c r="BE212" s="1571">
        <v>1400</v>
      </c>
      <c r="BF212" s="1571">
        <v>1400</v>
      </c>
      <c r="BG212" s="1571">
        <v>1200</v>
      </c>
      <c r="BH212" s="1571"/>
      <c r="BI212" s="1571">
        <v>800</v>
      </c>
      <c r="BJ212" s="1571">
        <v>1200</v>
      </c>
      <c r="BK212" s="1571">
        <v>1400</v>
      </c>
      <c r="BL212" s="1571">
        <v>1200</v>
      </c>
      <c r="BM212" s="1571">
        <v>800</v>
      </c>
      <c r="BN212" s="1571"/>
      <c r="BO212" s="1571"/>
      <c r="BP212" s="1571"/>
      <c r="BQ212" s="1571"/>
      <c r="BR212" s="1571"/>
      <c r="BS212" s="1571"/>
      <c r="BT212" s="1571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0">
        <f t="shared" si="591"/>
        <v>800</v>
      </c>
      <c r="CE212" s="1321">
        <f t="shared" si="591"/>
        <v>800</v>
      </c>
      <c r="CF212" s="1321">
        <f t="shared" si="591"/>
        <v>1000</v>
      </c>
      <c r="CG212" s="1321">
        <f t="shared" si="591"/>
        <v>1200</v>
      </c>
      <c r="CH212" s="1322">
        <f t="shared" si="591"/>
        <v>1200</v>
      </c>
      <c r="CI212" s="1322">
        <f t="shared" si="591"/>
        <v>1200</v>
      </c>
      <c r="CJ212" s="1321">
        <f t="shared" si="591"/>
        <v>1400</v>
      </c>
      <c r="CK212" s="1321">
        <f t="shared" si="591"/>
        <v>1400</v>
      </c>
      <c r="CL212" s="1321">
        <f t="shared" si="591"/>
        <v>1400</v>
      </c>
      <c r="CM212" s="1320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2">
        <f t="shared" ref="BD213:BM213" si="607">IF(BD211="","",BD211*BD212)</f>
        <v>1000</v>
      </c>
      <c r="BE213" s="1562">
        <f t="shared" si="607"/>
        <v>1400</v>
      </c>
      <c r="BF213" s="1562">
        <f t="shared" si="607"/>
        <v>5600</v>
      </c>
      <c r="BG213" s="1562">
        <f t="shared" si="607"/>
        <v>1200</v>
      </c>
      <c r="BH213" s="1562">
        <f t="shared" si="607"/>
        <v>0</v>
      </c>
      <c r="BI213" s="1562">
        <f t="shared" si="607"/>
        <v>800</v>
      </c>
      <c r="BJ213" s="1562">
        <f t="shared" si="607"/>
        <v>3600</v>
      </c>
      <c r="BK213" s="1562">
        <f t="shared" si="607"/>
        <v>1400</v>
      </c>
      <c r="BL213" s="1562">
        <f t="shared" si="607"/>
        <v>2400</v>
      </c>
      <c r="BM213" s="1562">
        <f t="shared" si="607"/>
        <v>1600</v>
      </c>
      <c r="BN213" s="1562"/>
      <c r="BO213" s="1562"/>
      <c r="BP213" s="1562"/>
      <c r="BQ213" s="1562"/>
      <c r="BR213" s="1562"/>
      <c r="BS213" s="1562"/>
      <c r="BT213" s="1562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0">
        <f t="shared" si="591"/>
        <v>0</v>
      </c>
      <c r="CE213" s="1321">
        <f t="shared" si="591"/>
        <v>800</v>
      </c>
      <c r="CF213" s="1321">
        <f t="shared" si="591"/>
        <v>1000</v>
      </c>
      <c r="CG213" s="1321">
        <f t="shared" si="591"/>
        <v>1200</v>
      </c>
      <c r="CH213" s="1322">
        <f t="shared" si="591"/>
        <v>1400</v>
      </c>
      <c r="CI213" s="1322">
        <f t="shared" si="591"/>
        <v>1400</v>
      </c>
      <c r="CJ213" s="1321">
        <f t="shared" si="591"/>
        <v>1600</v>
      </c>
      <c r="CK213" s="1321">
        <f t="shared" si="591"/>
        <v>2400</v>
      </c>
      <c r="CL213" s="1321">
        <f t="shared" si="591"/>
        <v>3600</v>
      </c>
      <c r="CM213" s="1320">
        <f t="shared" si="591"/>
        <v>5600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4">
        <f t="shared" ref="BD214:BM214" si="611">IF(SUM(BD54,BD55)=0,"",(BD181+BD202+BD205+BD208+BD211)/SUM(BD54,BD55))</f>
        <v>0.46153846153846156</v>
      </c>
      <c r="BE214" s="1564">
        <f t="shared" si="611"/>
        <v>0.33333333333333331</v>
      </c>
      <c r="BF214" s="1564">
        <f t="shared" si="611"/>
        <v>0.28000000000000003</v>
      </c>
      <c r="BG214" s="1564">
        <f t="shared" si="611"/>
        <v>0.16666666666666666</v>
      </c>
      <c r="BH214" s="1564">
        <f t="shared" si="611"/>
        <v>0.29629629629629628</v>
      </c>
      <c r="BI214" s="1564">
        <f t="shared" si="611"/>
        <v>0.33333333333333331</v>
      </c>
      <c r="BJ214" s="1564">
        <f t="shared" si="611"/>
        <v>0.28000000000000003</v>
      </c>
      <c r="BK214" s="1564">
        <f t="shared" si="611"/>
        <v>0.4</v>
      </c>
      <c r="BL214" s="1564">
        <f t="shared" si="611"/>
        <v>0.31428571428571428</v>
      </c>
      <c r="BM214" s="1564">
        <f t="shared" si="611"/>
        <v>0.3</v>
      </c>
      <c r="BN214" s="1564"/>
      <c r="BO214" s="1564"/>
      <c r="BP214" s="1564"/>
      <c r="BQ214" s="1564"/>
      <c r="BR214" s="1564"/>
      <c r="BS214" s="1564"/>
      <c r="BT214" s="1564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1324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1324">
        <f t="shared" si="612"/>
        <v>0.28000000000000003</v>
      </c>
      <c r="CG214" s="1324">
        <f t="shared" si="612"/>
        <v>0.29629629629629628</v>
      </c>
      <c r="CH214" s="1325">
        <f t="shared" si="612"/>
        <v>0.3</v>
      </c>
      <c r="CI214" s="1325">
        <f t="shared" si="612"/>
        <v>0.31428571428571428</v>
      </c>
      <c r="CJ214" s="1324">
        <f t="shared" si="612"/>
        <v>0.33333333333333331</v>
      </c>
      <c r="CK214" s="1324">
        <f t="shared" si="612"/>
        <v>0.33333333333333331</v>
      </c>
      <c r="CL214" s="1324">
        <f t="shared" si="612"/>
        <v>0.4</v>
      </c>
      <c r="CM214" s="1323">
        <f t="shared" si="612"/>
        <v>0.46153846153846156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0"/>
      <c r="BE215" s="1580"/>
      <c r="BF215" s="1580"/>
      <c r="BG215" s="1580"/>
      <c r="BH215" s="1580"/>
      <c r="BI215" s="1580"/>
      <c r="BJ215" s="1580"/>
      <c r="BK215" s="1580"/>
      <c r="BL215" s="1580"/>
      <c r="BM215" s="1580">
        <v>5</v>
      </c>
      <c r="BN215" s="1580"/>
      <c r="BO215" s="1580"/>
      <c r="BP215" s="1580"/>
      <c r="BQ215" s="1580"/>
      <c r="BR215" s="1580"/>
      <c r="BS215" s="1584"/>
      <c r="BT215" s="1584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0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1" t="str">
        <f t="shared" si="612"/>
        <v/>
      </c>
      <c r="CF215" s="1321" t="str">
        <f t="shared" si="612"/>
        <v/>
      </c>
      <c r="CG215" s="1321" t="str">
        <f t="shared" si="612"/>
        <v/>
      </c>
      <c r="CH215" s="1322">
        <f t="shared" si="612"/>
        <v>5</v>
      </c>
      <c r="CI215" s="1322" t="str">
        <f t="shared" si="612"/>
        <v/>
      </c>
      <c r="CJ215" s="1321" t="str">
        <f t="shared" si="612"/>
        <v/>
      </c>
      <c r="CK215" s="1321" t="str">
        <f t="shared" si="612"/>
        <v/>
      </c>
      <c r="CL215" s="1321" t="str">
        <f t="shared" si="612"/>
        <v/>
      </c>
      <c r="CM215" s="1320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0"/>
      <c r="BE216" s="1570"/>
      <c r="BF216" s="1570"/>
      <c r="BG216" s="1570"/>
      <c r="BH216" s="1570"/>
      <c r="BI216" s="1570"/>
      <c r="BJ216" s="1570"/>
      <c r="BK216" s="1570"/>
      <c r="BL216" s="1570"/>
      <c r="BM216" s="1570">
        <v>70</v>
      </c>
      <c r="BN216" s="1570"/>
      <c r="BO216" s="1570"/>
      <c r="BP216" s="1570"/>
      <c r="BQ216" s="1570"/>
      <c r="BR216" s="1570"/>
      <c r="BS216" s="1581"/>
      <c r="BT216" s="1581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0" t="str">
        <f t="shared" si="613"/>
        <v/>
      </c>
      <c r="CE216" s="1321" t="str">
        <f t="shared" si="612"/>
        <v/>
      </c>
      <c r="CF216" s="1321" t="str">
        <f t="shared" si="612"/>
        <v/>
      </c>
      <c r="CG216" s="1321" t="str">
        <f t="shared" si="612"/>
        <v/>
      </c>
      <c r="CH216" s="1322">
        <f t="shared" si="612"/>
        <v>70</v>
      </c>
      <c r="CI216" s="1322" t="str">
        <f t="shared" si="612"/>
        <v/>
      </c>
      <c r="CJ216" s="1321" t="str">
        <f t="shared" si="612"/>
        <v/>
      </c>
      <c r="CK216" s="1321" t="str">
        <f t="shared" si="612"/>
        <v/>
      </c>
      <c r="CL216" s="1321" t="str">
        <f t="shared" si="612"/>
        <v/>
      </c>
      <c r="CM216" s="1320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1" t="str">
        <f t="shared" ref="BD217:BM217" si="617">IF(BD215="","",BD215*BD216)</f>
        <v/>
      </c>
      <c r="BE217" s="1561" t="str">
        <f t="shared" si="617"/>
        <v/>
      </c>
      <c r="BF217" s="1561" t="str">
        <f t="shared" si="617"/>
        <v/>
      </c>
      <c r="BG217" s="1561" t="str">
        <f t="shared" si="617"/>
        <v/>
      </c>
      <c r="BH217" s="1561" t="str">
        <f t="shared" si="617"/>
        <v/>
      </c>
      <c r="BI217" s="1561" t="str">
        <f t="shared" si="617"/>
        <v/>
      </c>
      <c r="BJ217" s="1561" t="str">
        <f t="shared" si="617"/>
        <v/>
      </c>
      <c r="BK217" s="1561" t="str">
        <f t="shared" si="617"/>
        <v/>
      </c>
      <c r="BL217" s="1561" t="str">
        <f t="shared" si="617"/>
        <v/>
      </c>
      <c r="BM217" s="1561">
        <f t="shared" si="617"/>
        <v>350</v>
      </c>
      <c r="BN217" s="1561"/>
      <c r="BO217" s="1561"/>
      <c r="BP217" s="1561"/>
      <c r="BQ217" s="1561"/>
      <c r="BR217" s="1561"/>
      <c r="BS217" s="1561"/>
      <c r="BT217" s="1561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0" t="str">
        <f t="shared" si="613"/>
        <v/>
      </c>
      <c r="CE217" s="1321" t="str">
        <f t="shared" si="612"/>
        <v/>
      </c>
      <c r="CF217" s="1321" t="str">
        <f t="shared" si="612"/>
        <v/>
      </c>
      <c r="CG217" s="1321" t="str">
        <f t="shared" si="612"/>
        <v/>
      </c>
      <c r="CH217" s="1322">
        <f t="shared" si="612"/>
        <v>350</v>
      </c>
      <c r="CI217" s="1322" t="str">
        <f t="shared" si="612"/>
        <v/>
      </c>
      <c r="CJ217" s="1321" t="str">
        <f t="shared" si="612"/>
        <v/>
      </c>
      <c r="CK217" s="1321" t="str">
        <f t="shared" si="612"/>
        <v/>
      </c>
      <c r="CL217" s="1321" t="str">
        <f t="shared" si="612"/>
        <v/>
      </c>
      <c r="CM217" s="1320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1"/>
      <c r="BE218" s="1571"/>
      <c r="BF218" s="1571"/>
      <c r="BG218" s="1571"/>
      <c r="BH218" s="1571"/>
      <c r="BI218" s="1571"/>
      <c r="BJ218" s="1571"/>
      <c r="BK218" s="1571"/>
      <c r="BL218" s="1571"/>
      <c r="BM218" s="1571"/>
      <c r="BN218" s="1571"/>
      <c r="BO218" s="1571"/>
      <c r="BP218" s="1571"/>
      <c r="BQ218" s="1571"/>
      <c r="BR218" s="1571"/>
      <c r="BS218" s="1571"/>
      <c r="BT218" s="1571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0" t="str">
        <f t="shared" si="613"/>
        <v/>
      </c>
      <c r="CE218" s="1321" t="str">
        <f t="shared" si="612"/>
        <v/>
      </c>
      <c r="CF218" s="1321" t="str">
        <f t="shared" si="612"/>
        <v/>
      </c>
      <c r="CG218" s="1321" t="str">
        <f t="shared" si="612"/>
        <v/>
      </c>
      <c r="CH218" s="1322" t="str">
        <f t="shared" si="612"/>
        <v/>
      </c>
      <c r="CI218" s="1322" t="str">
        <f t="shared" si="612"/>
        <v/>
      </c>
      <c r="CJ218" s="1321" t="str">
        <f t="shared" si="612"/>
        <v/>
      </c>
      <c r="CK218" s="1321" t="str">
        <f t="shared" si="612"/>
        <v/>
      </c>
      <c r="CL218" s="1321" t="str">
        <f t="shared" si="612"/>
        <v/>
      </c>
      <c r="CM218" s="1320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1"/>
      <c r="BE219" s="1571"/>
      <c r="BF219" s="1571"/>
      <c r="BG219" s="1571"/>
      <c r="BH219" s="1571"/>
      <c r="BI219" s="1571"/>
      <c r="BJ219" s="1571"/>
      <c r="BK219" s="1571"/>
      <c r="BL219" s="1571"/>
      <c r="BM219" s="1571"/>
      <c r="BN219" s="1571"/>
      <c r="BO219" s="1571"/>
      <c r="BP219" s="1571"/>
      <c r="BQ219" s="1571"/>
      <c r="BR219" s="1571"/>
      <c r="BS219" s="1571"/>
      <c r="BT219" s="1571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0" t="str">
        <f t="shared" si="613"/>
        <v/>
      </c>
      <c r="CE219" s="1321" t="str">
        <f t="shared" si="612"/>
        <v/>
      </c>
      <c r="CF219" s="1321" t="str">
        <f t="shared" si="612"/>
        <v/>
      </c>
      <c r="CG219" s="1321" t="str">
        <f t="shared" si="612"/>
        <v/>
      </c>
      <c r="CH219" s="1322" t="str">
        <f t="shared" si="612"/>
        <v/>
      </c>
      <c r="CI219" s="1322" t="str">
        <f t="shared" si="612"/>
        <v/>
      </c>
      <c r="CJ219" s="1321" t="str">
        <f t="shared" si="612"/>
        <v/>
      </c>
      <c r="CK219" s="1321" t="str">
        <f t="shared" si="612"/>
        <v/>
      </c>
      <c r="CL219" s="1321" t="str">
        <f t="shared" si="612"/>
        <v/>
      </c>
      <c r="CM219" s="1320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1" t="str">
        <f t="shared" ref="BD220:BM220" si="621">IF(BD218="","",BD218*BD219)</f>
        <v/>
      </c>
      <c r="BE220" s="1561" t="str">
        <f t="shared" si="621"/>
        <v/>
      </c>
      <c r="BF220" s="1561" t="str">
        <f t="shared" si="621"/>
        <v/>
      </c>
      <c r="BG220" s="1561" t="str">
        <f t="shared" si="621"/>
        <v/>
      </c>
      <c r="BH220" s="1561" t="str">
        <f t="shared" si="621"/>
        <v/>
      </c>
      <c r="BI220" s="1561" t="str">
        <f t="shared" si="621"/>
        <v/>
      </c>
      <c r="BJ220" s="1561" t="str">
        <f t="shared" si="621"/>
        <v/>
      </c>
      <c r="BK220" s="1561" t="str">
        <f t="shared" si="621"/>
        <v/>
      </c>
      <c r="BL220" s="1561" t="str">
        <f t="shared" si="621"/>
        <v/>
      </c>
      <c r="BM220" s="1561" t="str">
        <f t="shared" si="621"/>
        <v/>
      </c>
      <c r="BN220" s="1561"/>
      <c r="BO220" s="1561"/>
      <c r="BP220" s="1561"/>
      <c r="BQ220" s="1561"/>
      <c r="BR220" s="1561"/>
      <c r="BS220" s="1561"/>
      <c r="BT220" s="1561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0" t="str">
        <f t="shared" si="613"/>
        <v/>
      </c>
      <c r="CE220" s="1321" t="str">
        <f t="shared" si="612"/>
        <v/>
      </c>
      <c r="CF220" s="1321" t="str">
        <f t="shared" si="612"/>
        <v/>
      </c>
      <c r="CG220" s="1321" t="str">
        <f t="shared" si="612"/>
        <v/>
      </c>
      <c r="CH220" s="1322" t="str">
        <f t="shared" si="612"/>
        <v/>
      </c>
      <c r="CI220" s="1322" t="str">
        <f t="shared" si="612"/>
        <v/>
      </c>
      <c r="CJ220" s="1321" t="str">
        <f t="shared" si="612"/>
        <v/>
      </c>
      <c r="CK220" s="1321" t="str">
        <f t="shared" si="612"/>
        <v/>
      </c>
      <c r="CL220" s="1321" t="str">
        <f t="shared" si="612"/>
        <v/>
      </c>
      <c r="CM220" s="1320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0"/>
      <c r="BE221" s="1560"/>
      <c r="BF221" s="1560"/>
      <c r="BG221" s="1560"/>
      <c r="BH221" s="1560"/>
      <c r="BI221" s="1560"/>
      <c r="BJ221" s="1560"/>
      <c r="BK221" s="1560"/>
      <c r="BL221" s="1560"/>
      <c r="BM221" s="1560"/>
      <c r="BN221" s="1560"/>
      <c r="BO221" s="1560"/>
      <c r="BP221" s="1560"/>
      <c r="BQ221" s="1560"/>
      <c r="BR221" s="1560"/>
      <c r="BS221" s="1560"/>
      <c r="BT221" s="1560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0" t="str">
        <f t="shared" si="613"/>
        <v/>
      </c>
      <c r="CE221" s="1321" t="str">
        <f t="shared" si="612"/>
        <v/>
      </c>
      <c r="CF221" s="1321" t="str">
        <f t="shared" si="612"/>
        <v/>
      </c>
      <c r="CG221" s="1321" t="str">
        <f t="shared" si="612"/>
        <v/>
      </c>
      <c r="CH221" s="1322" t="str">
        <f t="shared" si="612"/>
        <v/>
      </c>
      <c r="CI221" s="1322" t="str">
        <f t="shared" si="612"/>
        <v/>
      </c>
      <c r="CJ221" s="1321" t="str">
        <f t="shared" si="612"/>
        <v/>
      </c>
      <c r="CK221" s="1321" t="str">
        <f t="shared" si="612"/>
        <v/>
      </c>
      <c r="CL221" s="1321" t="str">
        <f t="shared" si="612"/>
        <v/>
      </c>
      <c r="CM221" s="1320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0"/>
      <c r="BE222" s="1560"/>
      <c r="BF222" s="1560"/>
      <c r="BG222" s="1560"/>
      <c r="BH222" s="1560"/>
      <c r="BI222" s="1560"/>
      <c r="BJ222" s="1560"/>
      <c r="BK222" s="1560"/>
      <c r="BL222" s="1560"/>
      <c r="BM222" s="1560"/>
      <c r="BN222" s="1560"/>
      <c r="BO222" s="1560"/>
      <c r="BP222" s="1560"/>
      <c r="BQ222" s="1560"/>
      <c r="BR222" s="1560"/>
      <c r="BS222" s="1560"/>
      <c r="BT222" s="1560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0" t="str">
        <f t="shared" si="613"/>
        <v/>
      </c>
      <c r="CE222" s="1321" t="str">
        <f t="shared" si="612"/>
        <v/>
      </c>
      <c r="CF222" s="1321" t="str">
        <f t="shared" si="612"/>
        <v/>
      </c>
      <c r="CG222" s="1321" t="str">
        <f t="shared" si="612"/>
        <v/>
      </c>
      <c r="CH222" s="1322" t="str">
        <f t="shared" si="612"/>
        <v/>
      </c>
      <c r="CI222" s="1322" t="str">
        <f t="shared" si="612"/>
        <v/>
      </c>
      <c r="CJ222" s="1321" t="str">
        <f t="shared" si="612"/>
        <v/>
      </c>
      <c r="CK222" s="1321" t="str">
        <f t="shared" si="612"/>
        <v/>
      </c>
      <c r="CL222" s="1321" t="str">
        <f t="shared" si="612"/>
        <v/>
      </c>
      <c r="CM222" s="1320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2" t="str">
        <f t="shared" ref="BD223:BM223" si="629">IF(BD221="","",BD221*BD222)</f>
        <v/>
      </c>
      <c r="BE223" s="1562" t="str">
        <f t="shared" si="629"/>
        <v/>
      </c>
      <c r="BF223" s="1562" t="str">
        <f t="shared" si="629"/>
        <v/>
      </c>
      <c r="BG223" s="1562" t="str">
        <f t="shared" si="629"/>
        <v/>
      </c>
      <c r="BH223" s="1562" t="str">
        <f t="shared" si="629"/>
        <v/>
      </c>
      <c r="BI223" s="1562" t="str">
        <f t="shared" si="629"/>
        <v/>
      </c>
      <c r="BJ223" s="1562" t="str">
        <f t="shared" si="629"/>
        <v/>
      </c>
      <c r="BK223" s="1562" t="str">
        <f t="shared" si="629"/>
        <v/>
      </c>
      <c r="BL223" s="1562" t="str">
        <f t="shared" si="629"/>
        <v/>
      </c>
      <c r="BM223" s="1562" t="str">
        <f t="shared" si="629"/>
        <v/>
      </c>
      <c r="BN223" s="1562"/>
      <c r="BO223" s="1562"/>
      <c r="BP223" s="1562"/>
      <c r="BQ223" s="1562"/>
      <c r="BR223" s="1562"/>
      <c r="BS223" s="1562"/>
      <c r="BT223" s="1562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0" t="str">
        <f t="shared" si="613"/>
        <v/>
      </c>
      <c r="CE223" s="1321" t="str">
        <f t="shared" si="612"/>
        <v/>
      </c>
      <c r="CF223" s="1321" t="str">
        <f t="shared" si="612"/>
        <v/>
      </c>
      <c r="CG223" s="1321" t="str">
        <f t="shared" si="612"/>
        <v/>
      </c>
      <c r="CH223" s="1322" t="str">
        <f t="shared" si="612"/>
        <v/>
      </c>
      <c r="CI223" s="1322" t="str">
        <f t="shared" si="612"/>
        <v/>
      </c>
      <c r="CJ223" s="1321" t="str">
        <f t="shared" si="612"/>
        <v/>
      </c>
      <c r="CK223" s="1321" t="str">
        <f t="shared" si="612"/>
        <v/>
      </c>
      <c r="CL223" s="1321" t="str">
        <f t="shared" si="612"/>
        <v/>
      </c>
      <c r="CM223" s="1320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0"/>
      <c r="BE224" s="1560"/>
      <c r="BF224" s="1560"/>
      <c r="BG224" s="1560"/>
      <c r="BH224" s="1560"/>
      <c r="BI224" s="1560"/>
      <c r="BJ224" s="1560"/>
      <c r="BK224" s="1560"/>
      <c r="BL224" s="1560"/>
      <c r="BM224" s="1560"/>
      <c r="BN224" s="1560"/>
      <c r="BO224" s="1560"/>
      <c r="BP224" s="1560"/>
      <c r="BQ224" s="1560"/>
      <c r="BR224" s="1579"/>
      <c r="BS224" s="1560"/>
      <c r="BT224" s="1560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0" t="str">
        <f t="shared" si="613"/>
        <v/>
      </c>
      <c r="CE224" s="1321" t="str">
        <f t="shared" si="612"/>
        <v/>
      </c>
      <c r="CF224" s="1321" t="str">
        <f t="shared" si="612"/>
        <v/>
      </c>
      <c r="CG224" s="1321" t="str">
        <f t="shared" si="612"/>
        <v/>
      </c>
      <c r="CH224" s="1322" t="str">
        <f t="shared" si="612"/>
        <v/>
      </c>
      <c r="CI224" s="1322" t="str">
        <f t="shared" si="612"/>
        <v/>
      </c>
      <c r="CJ224" s="1321" t="str">
        <f t="shared" si="612"/>
        <v/>
      </c>
      <c r="CK224" s="1321" t="str">
        <f t="shared" si="612"/>
        <v/>
      </c>
      <c r="CL224" s="1321" t="str">
        <f t="shared" si="612"/>
        <v/>
      </c>
      <c r="CM224" s="1320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0"/>
      <c r="BE225" s="1560"/>
      <c r="BF225" s="1560"/>
      <c r="BG225" s="1560"/>
      <c r="BH225" s="1560"/>
      <c r="BI225" s="1560"/>
      <c r="BJ225" s="1560"/>
      <c r="BK225" s="1560"/>
      <c r="BL225" s="1560"/>
      <c r="BM225" s="1560"/>
      <c r="BN225" s="1560"/>
      <c r="BO225" s="1560"/>
      <c r="BP225" s="1560"/>
      <c r="BQ225" s="1560"/>
      <c r="BR225" s="1579"/>
      <c r="BS225" s="1560"/>
      <c r="BT225" s="1560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0" t="str">
        <f t="shared" si="613"/>
        <v/>
      </c>
      <c r="CE225" s="1321" t="str">
        <f t="shared" si="612"/>
        <v/>
      </c>
      <c r="CF225" s="1321" t="str">
        <f t="shared" si="612"/>
        <v/>
      </c>
      <c r="CG225" s="1321" t="str">
        <f t="shared" si="612"/>
        <v/>
      </c>
      <c r="CH225" s="1322" t="str">
        <f t="shared" si="612"/>
        <v/>
      </c>
      <c r="CI225" s="1322" t="str">
        <f t="shared" si="612"/>
        <v/>
      </c>
      <c r="CJ225" s="1321" t="str">
        <f t="shared" si="612"/>
        <v/>
      </c>
      <c r="CK225" s="1321" t="str">
        <f t="shared" si="612"/>
        <v/>
      </c>
      <c r="CL225" s="1321" t="str">
        <f t="shared" si="612"/>
        <v/>
      </c>
      <c r="CM225" s="1320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2" t="str">
        <f t="shared" ref="BD226:BM226" si="633">IF(BD224="","",BD224*BD225)</f>
        <v/>
      </c>
      <c r="BE226" s="1562" t="str">
        <f t="shared" si="633"/>
        <v/>
      </c>
      <c r="BF226" s="1562" t="str">
        <f t="shared" si="633"/>
        <v/>
      </c>
      <c r="BG226" s="1562" t="str">
        <f t="shared" si="633"/>
        <v/>
      </c>
      <c r="BH226" s="1562" t="str">
        <f t="shared" si="633"/>
        <v/>
      </c>
      <c r="BI226" s="1562" t="str">
        <f t="shared" si="633"/>
        <v/>
      </c>
      <c r="BJ226" s="1562" t="str">
        <f t="shared" si="633"/>
        <v/>
      </c>
      <c r="BK226" s="1562" t="str">
        <f t="shared" si="633"/>
        <v/>
      </c>
      <c r="BL226" s="1562" t="str">
        <f t="shared" si="633"/>
        <v/>
      </c>
      <c r="BM226" s="1562" t="str">
        <f t="shared" si="633"/>
        <v/>
      </c>
      <c r="BN226" s="1562"/>
      <c r="BO226" s="1562"/>
      <c r="BP226" s="1562"/>
      <c r="BQ226" s="1562"/>
      <c r="BR226" s="1562"/>
      <c r="BS226" s="1562"/>
      <c r="BT226" s="1562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0" t="str">
        <f t="shared" si="613"/>
        <v/>
      </c>
      <c r="CE226" s="1321" t="str">
        <f t="shared" si="612"/>
        <v/>
      </c>
      <c r="CF226" s="1321" t="str">
        <f t="shared" si="612"/>
        <v/>
      </c>
      <c r="CG226" s="1321" t="str">
        <f t="shared" si="612"/>
        <v/>
      </c>
      <c r="CH226" s="1322" t="str">
        <f t="shared" si="612"/>
        <v/>
      </c>
      <c r="CI226" s="1322" t="str">
        <f t="shared" si="612"/>
        <v/>
      </c>
      <c r="CJ226" s="1321" t="str">
        <f t="shared" si="612"/>
        <v/>
      </c>
      <c r="CK226" s="1321" t="str">
        <f t="shared" si="612"/>
        <v/>
      </c>
      <c r="CL226" s="1321" t="str">
        <f t="shared" si="612"/>
        <v/>
      </c>
      <c r="CM226" s="1320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85"/>
      <c r="BE227" s="1585"/>
      <c r="BF227" s="1585"/>
      <c r="BG227" s="1585"/>
      <c r="BH227" s="1585"/>
      <c r="BI227" s="1585"/>
      <c r="BJ227" s="1585"/>
      <c r="BK227" s="1585"/>
      <c r="BL227" s="1585"/>
      <c r="BM227" s="1585"/>
      <c r="BN227" s="1585"/>
      <c r="BO227" s="1585"/>
      <c r="BP227" s="1585"/>
      <c r="BQ227" s="1585"/>
      <c r="BR227" s="1585"/>
      <c r="BS227" s="1585"/>
      <c r="BT227" s="1585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59"/>
      <c r="BE228" s="1559"/>
      <c r="BF228" s="1559"/>
      <c r="BG228" s="1559"/>
      <c r="BH228" s="1559"/>
      <c r="BI228" s="1559"/>
      <c r="BJ228" s="1559"/>
      <c r="BK228" s="1559"/>
      <c r="BL228" s="1559"/>
      <c r="BM228" s="1559"/>
      <c r="BN228" s="1559"/>
      <c r="BO228" s="1586"/>
      <c r="BP228" s="1586"/>
      <c r="BQ228" s="1586"/>
      <c r="BR228" s="1586"/>
      <c r="BS228" s="1559"/>
      <c r="BT228" s="1559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0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1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1" t="str">
        <f t="shared" si="635"/>
        <v/>
      </c>
      <c r="CG228" s="1321" t="str">
        <f t="shared" si="635"/>
        <v/>
      </c>
      <c r="CH228" s="1322" t="str">
        <f t="shared" si="635"/>
        <v/>
      </c>
      <c r="CI228" s="1322" t="str">
        <f t="shared" si="635"/>
        <v/>
      </c>
      <c r="CJ228" s="1321" t="str">
        <f t="shared" si="635"/>
        <v/>
      </c>
      <c r="CK228" s="1321" t="str">
        <f t="shared" si="635"/>
        <v/>
      </c>
      <c r="CL228" s="1321" t="str">
        <f t="shared" si="635"/>
        <v/>
      </c>
      <c r="CM228" s="1320" t="str">
        <f t="shared" si="635"/>
        <v/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87"/>
      <c r="BE229" s="1587"/>
      <c r="BF229" s="1587"/>
      <c r="BG229" s="1587"/>
      <c r="BH229" s="1587"/>
      <c r="BI229" s="1587"/>
      <c r="BJ229" s="1587"/>
      <c r="BK229" s="1587"/>
      <c r="BL229" s="1587"/>
      <c r="BM229" s="1587"/>
      <c r="BN229" s="1587"/>
      <c r="BO229" s="1588"/>
      <c r="BP229" s="1588"/>
      <c r="BQ229" s="1588"/>
      <c r="BR229" s="1588"/>
      <c r="BS229" s="1587"/>
      <c r="BT229" s="1587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3" t="str">
        <f t="shared" si="634"/>
        <v/>
      </c>
      <c r="CE229" s="1324" t="str">
        <f t="shared" si="635"/>
        <v/>
      </c>
      <c r="CF229" s="1324" t="str">
        <f t="shared" si="635"/>
        <v/>
      </c>
      <c r="CG229" s="1324" t="str">
        <f t="shared" si="635"/>
        <v/>
      </c>
      <c r="CH229" s="1325" t="str">
        <f t="shared" si="635"/>
        <v/>
      </c>
      <c r="CI229" s="1325" t="str">
        <f t="shared" si="635"/>
        <v/>
      </c>
      <c r="CJ229" s="1324" t="str">
        <f t="shared" si="635"/>
        <v/>
      </c>
      <c r="CK229" s="1324" t="str">
        <f t="shared" si="635"/>
        <v/>
      </c>
      <c r="CL229" s="1324" t="str">
        <f t="shared" si="635"/>
        <v/>
      </c>
      <c r="CM229" s="1323" t="str">
        <f t="shared" si="635"/>
        <v/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69" t="str">
        <f t="shared" ref="BD230:BM230" si="660">IF(BD228="","",(BD228/12)*BD229)</f>
        <v/>
      </c>
      <c r="BE230" s="1569" t="str">
        <f t="shared" si="660"/>
        <v/>
      </c>
      <c r="BF230" s="1569"/>
      <c r="BG230" s="1569"/>
      <c r="BH230" s="1569"/>
      <c r="BI230" s="1569" t="str">
        <f t="shared" si="660"/>
        <v/>
      </c>
      <c r="BJ230" s="1569" t="str">
        <f t="shared" si="660"/>
        <v/>
      </c>
      <c r="BK230" s="1569" t="str">
        <f t="shared" si="660"/>
        <v/>
      </c>
      <c r="BL230" s="1569" t="str">
        <f t="shared" si="660"/>
        <v/>
      </c>
      <c r="BM230" s="1569" t="str">
        <f t="shared" si="660"/>
        <v/>
      </c>
      <c r="BN230" s="1569"/>
      <c r="BO230" s="1569"/>
      <c r="BP230" s="1569"/>
      <c r="BQ230" s="1569"/>
      <c r="BR230" s="1569"/>
      <c r="BS230" s="1569"/>
      <c r="BT230" s="1569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3" t="str">
        <f t="shared" si="634"/>
        <v/>
      </c>
      <c r="CE230" s="1324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4" t="str">
        <f t="shared" si="661"/>
        <v/>
      </c>
      <c r="CG230" s="1324" t="str">
        <f t="shared" si="661"/>
        <v/>
      </c>
      <c r="CH230" s="1325" t="str">
        <f t="shared" si="661"/>
        <v/>
      </c>
      <c r="CI230" s="1325" t="str">
        <f t="shared" si="661"/>
        <v/>
      </c>
      <c r="CJ230" s="1324" t="str">
        <f t="shared" si="661"/>
        <v/>
      </c>
      <c r="CK230" s="1324" t="str">
        <f t="shared" si="661"/>
        <v/>
      </c>
      <c r="CL230" s="1324" t="str">
        <f t="shared" si="661"/>
        <v/>
      </c>
      <c r="CM230" s="1323" t="str">
        <f t="shared" si="661"/>
        <v/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59"/>
      <c r="BE231" s="1559"/>
      <c r="BF231" s="1559"/>
      <c r="BG231" s="1559"/>
      <c r="BH231" s="1559"/>
      <c r="BI231" s="1559"/>
      <c r="BJ231" s="1559"/>
      <c r="BK231" s="1559"/>
      <c r="BL231" s="1559"/>
      <c r="BM231" s="1559"/>
      <c r="BN231" s="1559"/>
      <c r="BO231" s="1559"/>
      <c r="BP231" s="1559"/>
      <c r="BQ231" s="1559"/>
      <c r="BR231" s="1559"/>
      <c r="BS231" s="1559"/>
      <c r="BT231" s="1559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0" t="str">
        <f t="shared" si="634"/>
        <v/>
      </c>
      <c r="CE231" s="1321" t="str">
        <f t="shared" si="661"/>
        <v/>
      </c>
      <c r="CF231" s="1321" t="str">
        <f t="shared" si="661"/>
        <v/>
      </c>
      <c r="CG231" s="1321" t="str">
        <f t="shared" si="661"/>
        <v/>
      </c>
      <c r="CH231" s="1322" t="str">
        <f t="shared" si="661"/>
        <v/>
      </c>
      <c r="CI231" s="1322" t="str">
        <f t="shared" si="661"/>
        <v/>
      </c>
      <c r="CJ231" s="1321" t="str">
        <f t="shared" si="661"/>
        <v/>
      </c>
      <c r="CK231" s="1321" t="str">
        <f t="shared" si="661"/>
        <v/>
      </c>
      <c r="CL231" s="1321" t="str">
        <f t="shared" si="661"/>
        <v/>
      </c>
      <c r="CM231" s="1320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87"/>
      <c r="BE232" s="1587"/>
      <c r="BF232" s="1587"/>
      <c r="BG232" s="1587"/>
      <c r="BH232" s="1587"/>
      <c r="BI232" s="1587"/>
      <c r="BJ232" s="1587"/>
      <c r="BK232" s="1587"/>
      <c r="BL232" s="1587"/>
      <c r="BM232" s="1587"/>
      <c r="BN232" s="1587"/>
      <c r="BO232" s="1587"/>
      <c r="BP232" s="1587"/>
      <c r="BQ232" s="1587"/>
      <c r="BR232" s="1587"/>
      <c r="BS232" s="1587"/>
      <c r="BT232" s="1587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3" t="str">
        <f t="shared" si="634"/>
        <v/>
      </c>
      <c r="CE232" s="1324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4" t="str">
        <f t="shared" si="662"/>
        <v/>
      </c>
      <c r="CG232" s="1324" t="str">
        <f t="shared" si="662"/>
        <v/>
      </c>
      <c r="CH232" s="1325" t="str">
        <f t="shared" si="662"/>
        <v/>
      </c>
      <c r="CI232" s="1325" t="str">
        <f t="shared" si="662"/>
        <v/>
      </c>
      <c r="CJ232" s="1324" t="str">
        <f t="shared" si="662"/>
        <v/>
      </c>
      <c r="CK232" s="1324" t="str">
        <f t="shared" si="662"/>
        <v/>
      </c>
      <c r="CL232" s="1324" t="str">
        <f t="shared" si="662"/>
        <v/>
      </c>
      <c r="CM232" s="1323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608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69" t="str">
        <f t="shared" ref="BD233:BM233" si="666">IF(BD231="","",(BD231/12)*BD232)</f>
        <v/>
      </c>
      <c r="BE233" s="1569" t="str">
        <f t="shared" si="666"/>
        <v/>
      </c>
      <c r="BF233" s="1569" t="str">
        <f t="shared" si="666"/>
        <v/>
      </c>
      <c r="BG233" s="1569" t="str">
        <f t="shared" si="666"/>
        <v/>
      </c>
      <c r="BH233" s="1569" t="str">
        <f t="shared" si="666"/>
        <v/>
      </c>
      <c r="BI233" s="1569" t="str">
        <f t="shared" si="666"/>
        <v/>
      </c>
      <c r="BJ233" s="1569" t="str">
        <f t="shared" si="666"/>
        <v/>
      </c>
      <c r="BK233" s="1569" t="str">
        <f t="shared" si="666"/>
        <v/>
      </c>
      <c r="BL233" s="1569" t="str">
        <f t="shared" si="666"/>
        <v/>
      </c>
      <c r="BM233" s="1569" t="str">
        <f t="shared" si="666"/>
        <v/>
      </c>
      <c r="BN233" s="1569"/>
      <c r="BO233" s="1569"/>
      <c r="BP233" s="1569"/>
      <c r="BQ233" s="1569"/>
      <c r="BR233" s="1569"/>
      <c r="BS233" s="1569"/>
      <c r="BT233" s="1569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3" t="str">
        <f t="shared" si="634"/>
        <v/>
      </c>
      <c r="CE233" s="1324" t="str">
        <f t="shared" si="662"/>
        <v/>
      </c>
      <c r="CF233" s="1324" t="str">
        <f t="shared" si="662"/>
        <v/>
      </c>
      <c r="CG233" s="1324" t="str">
        <f t="shared" si="662"/>
        <v/>
      </c>
      <c r="CH233" s="1325" t="str">
        <f t="shared" si="662"/>
        <v/>
      </c>
      <c r="CI233" s="1325" t="str">
        <f t="shared" si="662"/>
        <v/>
      </c>
      <c r="CJ233" s="1324" t="str">
        <f t="shared" si="662"/>
        <v/>
      </c>
      <c r="CK233" s="1324" t="str">
        <f t="shared" si="662"/>
        <v/>
      </c>
      <c r="CL233" s="1324" t="str">
        <f t="shared" si="662"/>
        <v/>
      </c>
      <c r="CM233" s="1323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67"/>
      <c r="BE234" s="1567"/>
      <c r="BF234" s="1567"/>
      <c r="BG234" s="1567"/>
      <c r="BH234" s="1567"/>
      <c r="BI234" s="1567"/>
      <c r="BJ234" s="1567"/>
      <c r="BK234" s="1567"/>
      <c r="BL234" s="1567"/>
      <c r="BM234" s="1567"/>
      <c r="BN234" s="1567"/>
      <c r="BO234" s="1589"/>
      <c r="BP234" s="1567"/>
      <c r="BQ234" s="1567"/>
      <c r="BR234" s="1567"/>
      <c r="BS234" s="1567"/>
      <c r="BT234" s="1567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0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1" t="str">
        <f t="shared" si="662"/>
        <v/>
      </c>
      <c r="CF234" s="1321" t="str">
        <f t="shared" si="662"/>
        <v/>
      </c>
      <c r="CG234" s="1321" t="str">
        <f t="shared" si="662"/>
        <v/>
      </c>
      <c r="CH234" s="1322" t="str">
        <f t="shared" si="662"/>
        <v/>
      </c>
      <c r="CI234" s="1322" t="str">
        <f t="shared" si="662"/>
        <v/>
      </c>
      <c r="CJ234" s="1321" t="str">
        <f t="shared" si="662"/>
        <v/>
      </c>
      <c r="CK234" s="1321" t="str">
        <f t="shared" si="662"/>
        <v/>
      </c>
      <c r="CL234" s="1321" t="str">
        <f t="shared" si="662"/>
        <v/>
      </c>
      <c r="CM234" s="1320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67"/>
      <c r="BE235" s="1567"/>
      <c r="BF235" s="1567"/>
      <c r="BG235" s="1567"/>
      <c r="BH235" s="1567"/>
      <c r="BI235" s="1567"/>
      <c r="BJ235" s="1567"/>
      <c r="BK235" s="1567"/>
      <c r="BL235" s="1567"/>
      <c r="BM235" s="1567"/>
      <c r="BN235" s="1567"/>
      <c r="BO235" s="1589"/>
      <c r="BP235" s="1567"/>
      <c r="BQ235" s="1567"/>
      <c r="BR235" s="1567"/>
      <c r="BS235" s="1567"/>
      <c r="BT235" s="1567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0" t="str">
        <f t="shared" si="667"/>
        <v/>
      </c>
      <c r="CE235" s="1321" t="str">
        <f t="shared" si="662"/>
        <v/>
      </c>
      <c r="CF235" s="1321" t="str">
        <f t="shared" si="662"/>
        <v/>
      </c>
      <c r="CG235" s="1321" t="str">
        <f t="shared" si="662"/>
        <v/>
      </c>
      <c r="CH235" s="1322" t="str">
        <f t="shared" si="662"/>
        <v/>
      </c>
      <c r="CI235" s="1322" t="str">
        <f t="shared" si="662"/>
        <v/>
      </c>
      <c r="CJ235" s="1321" t="str">
        <f t="shared" si="662"/>
        <v/>
      </c>
      <c r="CK235" s="1321" t="str">
        <f t="shared" si="662"/>
        <v/>
      </c>
      <c r="CL235" s="1321" t="str">
        <f t="shared" si="662"/>
        <v/>
      </c>
      <c r="CM235" s="1320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68" t="str">
        <f t="shared" ref="BD236:BM236" si="671">IF(BD234="","",BD234*BD235)</f>
        <v/>
      </c>
      <c r="BE236" s="1568" t="str">
        <f t="shared" si="671"/>
        <v/>
      </c>
      <c r="BF236" s="1568" t="str">
        <f t="shared" si="671"/>
        <v/>
      </c>
      <c r="BG236" s="1568" t="str">
        <f t="shared" si="671"/>
        <v/>
      </c>
      <c r="BH236" s="1568" t="str">
        <f t="shared" si="671"/>
        <v/>
      </c>
      <c r="BI236" s="1568" t="str">
        <f t="shared" si="671"/>
        <v/>
      </c>
      <c r="BJ236" s="1568" t="str">
        <f t="shared" si="671"/>
        <v/>
      </c>
      <c r="BK236" s="1568" t="str">
        <f t="shared" si="671"/>
        <v/>
      </c>
      <c r="BL236" s="1568" t="str">
        <f t="shared" si="671"/>
        <v/>
      </c>
      <c r="BM236" s="1568" t="str">
        <f t="shared" si="671"/>
        <v/>
      </c>
      <c r="BN236" s="1568"/>
      <c r="BO236" s="1568"/>
      <c r="BP236" s="1568"/>
      <c r="BQ236" s="1568"/>
      <c r="BR236" s="1568"/>
      <c r="BS236" s="1568"/>
      <c r="BT236" s="1568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0" t="str">
        <f t="shared" si="667"/>
        <v/>
      </c>
      <c r="CE236" s="1321" t="str">
        <f t="shared" si="662"/>
        <v/>
      </c>
      <c r="CF236" s="1321" t="str">
        <f t="shared" si="662"/>
        <v/>
      </c>
      <c r="CG236" s="1321" t="str">
        <f t="shared" si="662"/>
        <v/>
      </c>
      <c r="CH236" s="1322" t="str">
        <f t="shared" si="662"/>
        <v/>
      </c>
      <c r="CI236" s="1322" t="str">
        <f t="shared" si="662"/>
        <v/>
      </c>
      <c r="CJ236" s="1321" t="str">
        <f t="shared" si="662"/>
        <v/>
      </c>
      <c r="CK236" s="1321" t="str">
        <f t="shared" si="662"/>
        <v/>
      </c>
      <c r="CL236" s="1321" t="str">
        <f t="shared" si="662"/>
        <v/>
      </c>
      <c r="CM236" s="1320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0">
        <v>2500</v>
      </c>
      <c r="BE237" s="1590">
        <v>3500</v>
      </c>
      <c r="BF237" s="1590">
        <v>900</v>
      </c>
      <c r="BG237" s="1590">
        <v>3600</v>
      </c>
      <c r="BH237" s="1590">
        <v>4000</v>
      </c>
      <c r="BI237" s="1590">
        <v>1000</v>
      </c>
      <c r="BJ237" s="1590">
        <v>2000</v>
      </c>
      <c r="BK237" s="1590">
        <v>1400</v>
      </c>
      <c r="BL237" s="1590">
        <v>2000</v>
      </c>
      <c r="BM237" s="1590">
        <v>3500</v>
      </c>
      <c r="BN237" s="1590"/>
      <c r="BO237" s="1591"/>
      <c r="BP237" s="1591"/>
      <c r="BQ237" s="1591"/>
      <c r="BR237" s="1591"/>
      <c r="BS237" s="1590"/>
      <c r="BT237" s="1591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0">
        <f t="shared" si="667"/>
        <v>900</v>
      </c>
      <c r="CE237" s="1321">
        <f t="shared" si="662"/>
        <v>1000</v>
      </c>
      <c r="CF237" s="1321">
        <f t="shared" si="662"/>
        <v>1400</v>
      </c>
      <c r="CG237" s="1321">
        <f t="shared" si="662"/>
        <v>2000</v>
      </c>
      <c r="CH237" s="1322">
        <f t="shared" si="662"/>
        <v>2000</v>
      </c>
      <c r="CI237" s="1322">
        <f t="shared" si="662"/>
        <v>2500</v>
      </c>
      <c r="CJ237" s="1321">
        <f t="shared" si="662"/>
        <v>3500</v>
      </c>
      <c r="CK237" s="1321">
        <f t="shared" si="662"/>
        <v>3500</v>
      </c>
      <c r="CL237" s="1321">
        <f t="shared" si="662"/>
        <v>3600</v>
      </c>
      <c r="CM237" s="1320">
        <f t="shared" si="662"/>
        <v>4000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2">
        <f>3630*$K$1</f>
        <v>15198.083999999999</v>
      </c>
      <c r="BE238" s="1592">
        <f t="shared" ref="BE238:BM238" si="675">3630*$K$1</f>
        <v>15198.083999999999</v>
      </c>
      <c r="BF238" s="1592">
        <f t="shared" si="675"/>
        <v>15198.083999999999</v>
      </c>
      <c r="BG238" s="1592">
        <f t="shared" si="675"/>
        <v>15198.083999999999</v>
      </c>
      <c r="BH238" s="1592">
        <f t="shared" si="675"/>
        <v>15198.083999999999</v>
      </c>
      <c r="BI238" s="1592">
        <f t="shared" si="675"/>
        <v>15198.083999999999</v>
      </c>
      <c r="BJ238" s="1592">
        <f t="shared" si="675"/>
        <v>15198.083999999999</v>
      </c>
      <c r="BK238" s="1592">
        <f t="shared" si="675"/>
        <v>15198.083999999999</v>
      </c>
      <c r="BL238" s="1592">
        <f t="shared" si="675"/>
        <v>15198.083999999999</v>
      </c>
      <c r="BM238" s="1592">
        <f t="shared" si="675"/>
        <v>15198.083999999999</v>
      </c>
      <c r="BN238" s="1592"/>
      <c r="BO238" s="1592"/>
      <c r="BP238" s="1592"/>
      <c r="BQ238" s="1592"/>
      <c r="BR238" s="1592"/>
      <c r="BS238" s="1592"/>
      <c r="BT238" s="1592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0">
        <f t="shared" si="667"/>
        <v>15198.083999999999</v>
      </c>
      <c r="CE238" s="1321">
        <f t="shared" si="662"/>
        <v>15198.083999999999</v>
      </c>
      <c r="CF238" s="1321">
        <f t="shared" si="662"/>
        <v>15198.083999999999</v>
      </c>
      <c r="CG238" s="1321">
        <f t="shared" si="662"/>
        <v>15198.083999999999</v>
      </c>
      <c r="CH238" s="1322">
        <f t="shared" si="662"/>
        <v>15198.083999999999</v>
      </c>
      <c r="CI238" s="1322">
        <f t="shared" si="662"/>
        <v>15198.083999999999</v>
      </c>
      <c r="CJ238" s="1321">
        <f t="shared" si="662"/>
        <v>15198.083999999999</v>
      </c>
      <c r="CK238" s="1321">
        <f t="shared" si="662"/>
        <v>15198.083999999999</v>
      </c>
      <c r="CL238" s="1321">
        <f t="shared" si="662"/>
        <v>15198.083999999999</v>
      </c>
      <c r="CM238" s="1320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0">
        <v>2000</v>
      </c>
      <c r="BE239" s="1590">
        <v>2300</v>
      </c>
      <c r="BF239" s="1590">
        <v>100</v>
      </c>
      <c r="BG239" s="1590">
        <v>2500</v>
      </c>
      <c r="BH239" s="1590">
        <v>2000</v>
      </c>
      <c r="BI239" s="1590">
        <v>250</v>
      </c>
      <c r="BJ239" s="1590">
        <v>1000</v>
      </c>
      <c r="BK239" s="1590">
        <v>200</v>
      </c>
      <c r="BL239" s="1590">
        <v>1000</v>
      </c>
      <c r="BM239" s="1590">
        <v>2500</v>
      </c>
      <c r="BN239" s="1590"/>
      <c r="BO239" s="1591"/>
      <c r="BP239" s="1591"/>
      <c r="BQ239" s="1591"/>
      <c r="BR239" s="1591"/>
      <c r="BS239" s="1590"/>
      <c r="BT239" s="1591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0">
        <f t="shared" si="667"/>
        <v>100</v>
      </c>
      <c r="CE239" s="1321">
        <f t="shared" si="662"/>
        <v>200</v>
      </c>
      <c r="CF239" s="1321">
        <f t="shared" si="662"/>
        <v>250</v>
      </c>
      <c r="CG239" s="1321">
        <f t="shared" si="662"/>
        <v>1000</v>
      </c>
      <c r="CH239" s="1322">
        <f t="shared" si="662"/>
        <v>1000</v>
      </c>
      <c r="CI239" s="1322">
        <f t="shared" si="662"/>
        <v>2000</v>
      </c>
      <c r="CJ239" s="1321">
        <f t="shared" si="662"/>
        <v>2000</v>
      </c>
      <c r="CK239" s="1321">
        <f t="shared" si="662"/>
        <v>2300</v>
      </c>
      <c r="CL239" s="1321">
        <f t="shared" si="662"/>
        <v>2500</v>
      </c>
      <c r="CM239" s="1320">
        <f t="shared" si="662"/>
        <v>2500</v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0">
        <v>3.6</v>
      </c>
      <c r="BE240" s="1590">
        <v>3</v>
      </c>
      <c r="BF240" s="1590">
        <v>3</v>
      </c>
      <c r="BG240" s="1590">
        <v>2.6</v>
      </c>
      <c r="BH240" s="1590">
        <v>3.8</v>
      </c>
      <c r="BI240" s="1590">
        <v>2.8</v>
      </c>
      <c r="BJ240" s="1590">
        <v>5</v>
      </c>
      <c r="BK240" s="1590">
        <v>2.8</v>
      </c>
      <c r="BL240" s="1590">
        <v>5</v>
      </c>
      <c r="BM240" s="1590">
        <v>4.8</v>
      </c>
      <c r="BN240" s="1590"/>
      <c r="BO240" s="1591"/>
      <c r="BP240" s="1591"/>
      <c r="BQ240" s="1591"/>
      <c r="BR240" s="1591"/>
      <c r="BS240" s="1590"/>
      <c r="BT240" s="1591"/>
      <c r="BU240" s="632"/>
      <c r="BV240" s="152"/>
      <c r="BW240" s="152"/>
      <c r="BX240" s="152">
        <v>2.4</v>
      </c>
      <c r="BY240" s="152">
        <v>2.4</v>
      </c>
      <c r="BZ240" s="1302" t="str">
        <f t="shared" si="622"/>
        <v/>
      </c>
      <c r="CA240" s="1302" t="str">
        <f t="shared" si="623"/>
        <v/>
      </c>
      <c r="CB240" s="1302">
        <f t="shared" si="624"/>
        <v>2.4</v>
      </c>
      <c r="CC240" s="1303">
        <f t="shared" si="625"/>
        <v>3.5999999999999996</v>
      </c>
      <c r="CD240" s="1344">
        <f t="shared" si="667"/>
        <v>2.6</v>
      </c>
      <c r="CE240" s="1345">
        <f t="shared" si="662"/>
        <v>2.8</v>
      </c>
      <c r="CF240" s="1345">
        <f t="shared" si="662"/>
        <v>2.8</v>
      </c>
      <c r="CG240" s="1345">
        <f t="shared" si="662"/>
        <v>3</v>
      </c>
      <c r="CH240" s="1346">
        <f t="shared" si="662"/>
        <v>3</v>
      </c>
      <c r="CI240" s="1346">
        <f t="shared" si="662"/>
        <v>3.6</v>
      </c>
      <c r="CJ240" s="1345">
        <f t="shared" si="662"/>
        <v>3.8</v>
      </c>
      <c r="CK240" s="1345">
        <f t="shared" si="662"/>
        <v>4.8</v>
      </c>
      <c r="CL240" s="1345">
        <f t="shared" si="662"/>
        <v>5</v>
      </c>
      <c r="CM240" s="1344">
        <f t="shared" si="662"/>
        <v>5</v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68">
        <f t="shared" ref="BD241:BM241" si="680">IF(BD239="","",BD239*BD240)</f>
        <v>7200</v>
      </c>
      <c r="BE241" s="1568">
        <f t="shared" si="680"/>
        <v>6900</v>
      </c>
      <c r="BF241" s="1568">
        <f t="shared" si="680"/>
        <v>300</v>
      </c>
      <c r="BG241" s="1568">
        <f t="shared" si="680"/>
        <v>6500</v>
      </c>
      <c r="BH241" s="1568">
        <f t="shared" si="680"/>
        <v>7600</v>
      </c>
      <c r="BI241" s="1568">
        <f t="shared" si="680"/>
        <v>700</v>
      </c>
      <c r="BJ241" s="1568">
        <f t="shared" si="680"/>
        <v>5000</v>
      </c>
      <c r="BK241" s="1568">
        <f t="shared" si="680"/>
        <v>560</v>
      </c>
      <c r="BL241" s="1568">
        <f t="shared" si="680"/>
        <v>5000</v>
      </c>
      <c r="BM241" s="1568">
        <f t="shared" si="680"/>
        <v>12000</v>
      </c>
      <c r="BN241" s="1568"/>
      <c r="BO241" s="1568"/>
      <c r="BP241" s="1568"/>
      <c r="BQ241" s="1568"/>
      <c r="BR241" s="1568"/>
      <c r="BS241" s="1568"/>
      <c r="BT241" s="1568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0">
        <f t="shared" si="667"/>
        <v>300</v>
      </c>
      <c r="CE241" s="1321">
        <f t="shared" si="662"/>
        <v>560</v>
      </c>
      <c r="CF241" s="1321">
        <f t="shared" si="662"/>
        <v>700</v>
      </c>
      <c r="CG241" s="1321">
        <f t="shared" si="662"/>
        <v>5000</v>
      </c>
      <c r="CH241" s="1322">
        <f t="shared" si="662"/>
        <v>5000</v>
      </c>
      <c r="CI241" s="1322">
        <f t="shared" si="662"/>
        <v>6500</v>
      </c>
      <c r="CJ241" s="1321">
        <f t="shared" si="662"/>
        <v>6900</v>
      </c>
      <c r="CK241" s="1321">
        <f t="shared" si="662"/>
        <v>7200</v>
      </c>
      <c r="CL241" s="1321">
        <f t="shared" si="662"/>
        <v>7600</v>
      </c>
      <c r="CM241" s="1320">
        <f t="shared" si="662"/>
        <v>12000</v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0" t="str">
        <f t="shared" si="667"/>
        <v/>
      </c>
      <c r="CE242" s="1321" t="str">
        <f t="shared" si="662"/>
        <v/>
      </c>
      <c r="CF242" s="1321" t="str">
        <f t="shared" si="662"/>
        <v/>
      </c>
      <c r="CG242" s="1321">
        <f t="shared" si="662"/>
        <v>6</v>
      </c>
      <c r="CH242" s="1322">
        <f t="shared" si="662"/>
        <v>400</v>
      </c>
      <c r="CI242" s="1322">
        <f t="shared" si="662"/>
        <v>400</v>
      </c>
      <c r="CJ242" s="1321">
        <f t="shared" si="662"/>
        <v>450</v>
      </c>
      <c r="CK242" s="1321" t="str">
        <f t="shared" si="662"/>
        <v/>
      </c>
      <c r="CL242" s="1321" t="str">
        <f t="shared" si="662"/>
        <v/>
      </c>
      <c r="CM242" s="1320" t="str">
        <f t="shared" si="662"/>
        <v/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69">
        <f t="shared" ref="BD243:BM243" si="684">IF(BD237="","",(BD237-BD239-BD242)*BD238/BD$46/365/$G$1)</f>
        <v>3.9430479452054794E-2</v>
      </c>
      <c r="BE243" s="1569">
        <f t="shared" si="684"/>
        <v>0.56779890410958889</v>
      </c>
      <c r="BF243" s="1569">
        <f t="shared" si="684"/>
        <v>0.34412054794520547</v>
      </c>
      <c r="BG243" s="1569">
        <f t="shared" si="684"/>
        <v>0.4731657534246575</v>
      </c>
      <c r="BH243" s="1569">
        <f t="shared" si="684"/>
        <v>0.757065205479452</v>
      </c>
      <c r="BI243" s="1569">
        <f t="shared" si="684"/>
        <v>0.44359289383561645</v>
      </c>
      <c r="BJ243" s="1569">
        <f t="shared" si="684"/>
        <v>0.59145719178082179</v>
      </c>
      <c r="BK243" s="1569">
        <f t="shared" si="684"/>
        <v>0.70974863013698619</v>
      </c>
      <c r="BL243" s="1569">
        <f t="shared" si="684"/>
        <v>0.59145719178082179</v>
      </c>
      <c r="BM243" s="1569">
        <f t="shared" si="684"/>
        <v>0.58790844863013692</v>
      </c>
      <c r="BN243" s="1569"/>
      <c r="BO243" s="1569"/>
      <c r="BP243" s="1569"/>
      <c r="BQ243" s="1569"/>
      <c r="BR243" s="1569"/>
      <c r="BS243" s="1569"/>
      <c r="BT243" s="1569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1324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1324">
        <f t="shared" si="685"/>
        <v>0.44359289383561645</v>
      </c>
      <c r="CG243" s="1324">
        <f t="shared" si="685"/>
        <v>0.4731657534246575</v>
      </c>
      <c r="CH243" s="1325">
        <f t="shared" si="685"/>
        <v>0.56779890410958889</v>
      </c>
      <c r="CI243" s="1325">
        <f t="shared" si="685"/>
        <v>0.58790844863013692</v>
      </c>
      <c r="CJ243" s="1324">
        <f t="shared" si="685"/>
        <v>0.59145719178082179</v>
      </c>
      <c r="CK243" s="1324">
        <f t="shared" si="685"/>
        <v>0.59145719178082179</v>
      </c>
      <c r="CL243" s="1324">
        <f t="shared" si="685"/>
        <v>0.70974863013698619</v>
      </c>
      <c r="CM243" s="1323">
        <f t="shared" si="685"/>
        <v>0.757065205479452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3"/>
      <c r="BE244" s="1593"/>
      <c r="BF244" s="1593"/>
      <c r="BG244" s="1593"/>
      <c r="BH244" s="1593"/>
      <c r="BI244" s="1593"/>
      <c r="BJ244" s="1593"/>
      <c r="BK244" s="1593"/>
      <c r="BL244" s="1593"/>
      <c r="BM244" s="1593"/>
      <c r="BN244" s="1593"/>
      <c r="BO244" s="1593"/>
      <c r="BP244" s="1584"/>
      <c r="BQ244" s="1584"/>
      <c r="BR244" s="1584"/>
      <c r="BS244" s="1593"/>
      <c r="BT244" s="1584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0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1" t="str">
        <f t="shared" si="685"/>
        <v/>
      </c>
      <c r="CF244" s="1321" t="str">
        <f t="shared" si="685"/>
        <v/>
      </c>
      <c r="CG244" s="1321" t="str">
        <f t="shared" si="685"/>
        <v/>
      </c>
      <c r="CH244" s="1322" t="str">
        <f t="shared" si="685"/>
        <v/>
      </c>
      <c r="CI244" s="1322" t="str">
        <f t="shared" si="685"/>
        <v/>
      </c>
      <c r="CJ244" s="1321" t="str">
        <f t="shared" si="685"/>
        <v/>
      </c>
      <c r="CK244" s="1321" t="str">
        <f t="shared" si="685"/>
        <v/>
      </c>
      <c r="CL244" s="1321" t="str">
        <f t="shared" si="685"/>
        <v/>
      </c>
      <c r="CM244" s="1320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2">
        <f>3550*$K$1</f>
        <v>14863.14</v>
      </c>
      <c r="BE245" s="1592">
        <f t="shared" ref="BE245:BM245" si="690">3550*$K$1</f>
        <v>14863.14</v>
      </c>
      <c r="BF245" s="1592">
        <f t="shared" si="690"/>
        <v>14863.14</v>
      </c>
      <c r="BG245" s="1592">
        <f t="shared" si="690"/>
        <v>14863.14</v>
      </c>
      <c r="BH245" s="1592">
        <f t="shared" si="690"/>
        <v>14863.14</v>
      </c>
      <c r="BI245" s="1592">
        <f t="shared" si="690"/>
        <v>14863.14</v>
      </c>
      <c r="BJ245" s="1592">
        <f t="shared" si="690"/>
        <v>14863.14</v>
      </c>
      <c r="BK245" s="1592">
        <f t="shared" si="690"/>
        <v>14863.14</v>
      </c>
      <c r="BL245" s="1592">
        <f t="shared" si="690"/>
        <v>14863.14</v>
      </c>
      <c r="BM245" s="1592">
        <f t="shared" si="690"/>
        <v>14863.14</v>
      </c>
      <c r="BN245" s="1592"/>
      <c r="BO245" s="1592"/>
      <c r="BP245" s="1592"/>
      <c r="BQ245" s="1592"/>
      <c r="BR245" s="1592"/>
      <c r="BS245" s="1592"/>
      <c r="BT245" s="1592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0">
        <f t="shared" si="686"/>
        <v>14863.14</v>
      </c>
      <c r="CE245" s="1321">
        <f t="shared" si="685"/>
        <v>14863.14</v>
      </c>
      <c r="CF245" s="1321">
        <f t="shared" si="685"/>
        <v>14863.14</v>
      </c>
      <c r="CG245" s="1321">
        <f t="shared" si="685"/>
        <v>14863.14</v>
      </c>
      <c r="CH245" s="1322">
        <f t="shared" si="685"/>
        <v>14863.14</v>
      </c>
      <c r="CI245" s="1322">
        <f t="shared" si="685"/>
        <v>14863.14</v>
      </c>
      <c r="CJ245" s="1321">
        <f t="shared" si="685"/>
        <v>14863.14</v>
      </c>
      <c r="CK245" s="1321">
        <f t="shared" si="685"/>
        <v>14863.14</v>
      </c>
      <c r="CL245" s="1321">
        <f t="shared" si="685"/>
        <v>14863.14</v>
      </c>
      <c r="CM245" s="1320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0"/>
      <c r="BE246" s="1580"/>
      <c r="BF246" s="1580"/>
      <c r="BG246" s="1580"/>
      <c r="BH246" s="1580"/>
      <c r="BI246" s="1580"/>
      <c r="BJ246" s="1580"/>
      <c r="BK246" s="1580"/>
      <c r="BL246" s="1580"/>
      <c r="BM246" s="1580"/>
      <c r="BN246" s="1580"/>
      <c r="BO246" s="1580"/>
      <c r="BP246" s="1584"/>
      <c r="BQ246" s="1584"/>
      <c r="BR246" s="1584"/>
      <c r="BS246" s="1580"/>
      <c r="BT246" s="1580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0" t="str">
        <f t="shared" si="686"/>
        <v/>
      </c>
      <c r="CE246" s="1321" t="str">
        <f t="shared" si="685"/>
        <v/>
      </c>
      <c r="CF246" s="1321" t="str">
        <f t="shared" si="685"/>
        <v/>
      </c>
      <c r="CG246" s="1321" t="str">
        <f t="shared" si="685"/>
        <v/>
      </c>
      <c r="CH246" s="1322" t="str">
        <f t="shared" si="685"/>
        <v/>
      </c>
      <c r="CI246" s="1322" t="str">
        <f t="shared" si="685"/>
        <v/>
      </c>
      <c r="CJ246" s="1321" t="str">
        <f t="shared" si="685"/>
        <v/>
      </c>
      <c r="CK246" s="1321" t="str">
        <f t="shared" si="685"/>
        <v/>
      </c>
      <c r="CL246" s="1321" t="str">
        <f t="shared" si="685"/>
        <v/>
      </c>
      <c r="CM246" s="1320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0" t="str">
        <f t="shared" si="686"/>
        <v/>
      </c>
      <c r="CE247" s="1321" t="str">
        <f t="shared" si="685"/>
        <v/>
      </c>
      <c r="CF247" s="1321" t="str">
        <f t="shared" si="685"/>
        <v/>
      </c>
      <c r="CG247" s="1321" t="str">
        <f t="shared" si="685"/>
        <v/>
      </c>
      <c r="CH247" s="1322" t="str">
        <f t="shared" si="685"/>
        <v/>
      </c>
      <c r="CI247" s="1322" t="str">
        <f t="shared" si="685"/>
        <v/>
      </c>
      <c r="CJ247" s="1321" t="str">
        <f t="shared" si="685"/>
        <v/>
      </c>
      <c r="CK247" s="1321" t="str">
        <f t="shared" si="685"/>
        <v/>
      </c>
      <c r="CL247" s="1321" t="str">
        <f t="shared" si="685"/>
        <v/>
      </c>
      <c r="CM247" s="1320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68" t="str">
        <f t="shared" ref="BD248:BM248" si="695">IF(BD246="","",BD246*BD247)</f>
        <v/>
      </c>
      <c r="BE248" s="1568" t="str">
        <f t="shared" si="695"/>
        <v/>
      </c>
      <c r="BF248" s="1568" t="str">
        <f t="shared" si="695"/>
        <v/>
      </c>
      <c r="BG248" s="1568" t="str">
        <f t="shared" si="695"/>
        <v/>
      </c>
      <c r="BH248" s="1568" t="str">
        <f t="shared" si="695"/>
        <v/>
      </c>
      <c r="BI248" s="1568" t="str">
        <f t="shared" si="695"/>
        <v/>
      </c>
      <c r="BJ248" s="1568" t="str">
        <f t="shared" si="695"/>
        <v/>
      </c>
      <c r="BK248" s="1568" t="str">
        <f t="shared" si="695"/>
        <v/>
      </c>
      <c r="BL248" s="1568" t="str">
        <f t="shared" si="695"/>
        <v/>
      </c>
      <c r="BM248" s="1568" t="str">
        <f t="shared" si="695"/>
        <v/>
      </c>
      <c r="BN248" s="1568"/>
      <c r="BO248" s="1568"/>
      <c r="BP248" s="1568"/>
      <c r="BQ248" s="1568"/>
      <c r="BR248" s="1568"/>
      <c r="BS248" s="1568"/>
      <c r="BT248" s="1568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0" t="str">
        <f t="shared" si="686"/>
        <v/>
      </c>
      <c r="CE248" s="1321" t="str">
        <f t="shared" si="685"/>
        <v/>
      </c>
      <c r="CF248" s="1321" t="str">
        <f t="shared" si="685"/>
        <v/>
      </c>
      <c r="CG248" s="1321" t="str">
        <f t="shared" si="685"/>
        <v/>
      </c>
      <c r="CH248" s="1322" t="str">
        <f t="shared" si="685"/>
        <v/>
      </c>
      <c r="CI248" s="1322" t="str">
        <f t="shared" si="685"/>
        <v/>
      </c>
      <c r="CJ248" s="1321" t="str">
        <f t="shared" si="685"/>
        <v/>
      </c>
      <c r="CK248" s="1321" t="str">
        <f t="shared" si="685"/>
        <v/>
      </c>
      <c r="CL248" s="1321" t="str">
        <f t="shared" si="685"/>
        <v/>
      </c>
      <c r="CM248" s="1320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1"/>
      <c r="BE249" s="1571"/>
      <c r="BF249" s="1571"/>
      <c r="BG249" s="1571"/>
      <c r="BH249" s="1571"/>
      <c r="BI249" s="1571"/>
      <c r="BJ249" s="1571"/>
      <c r="BK249" s="1571"/>
      <c r="BL249" s="1571"/>
      <c r="BM249" s="1571"/>
      <c r="BN249" s="1571"/>
      <c r="BO249" s="1571"/>
      <c r="BP249" s="1571"/>
      <c r="BQ249" s="698"/>
      <c r="BR249" s="1571"/>
      <c r="BS249" s="1571"/>
      <c r="BT249" s="1571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0" t="str">
        <f t="shared" si="686"/>
        <v/>
      </c>
      <c r="CE249" s="1321" t="str">
        <f t="shared" si="685"/>
        <v/>
      </c>
      <c r="CF249" s="1321" t="str">
        <f t="shared" si="685"/>
        <v/>
      </c>
      <c r="CG249" s="1321" t="str">
        <f t="shared" si="685"/>
        <v/>
      </c>
      <c r="CH249" s="1322" t="str">
        <f t="shared" si="685"/>
        <v/>
      </c>
      <c r="CI249" s="1322" t="str">
        <f t="shared" si="685"/>
        <v/>
      </c>
      <c r="CJ249" s="1321" t="str">
        <f t="shared" si="685"/>
        <v/>
      </c>
      <c r="CK249" s="1321" t="str">
        <f t="shared" si="685"/>
        <v/>
      </c>
      <c r="CL249" s="1321" t="str">
        <f t="shared" si="685"/>
        <v/>
      </c>
      <c r="CM249" s="1320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69" t="str">
        <f t="shared" ref="BD250:BM250" si="699">IF(BD244="","",(BD244-BD246-BD249)*BD245/BD$46/365/$G$1)</f>
        <v/>
      </c>
      <c r="BE250" s="1569" t="str">
        <f t="shared" si="699"/>
        <v/>
      </c>
      <c r="BF250" s="1569" t="str">
        <f t="shared" si="699"/>
        <v/>
      </c>
      <c r="BG250" s="1569" t="str">
        <f t="shared" si="699"/>
        <v/>
      </c>
      <c r="BH250" s="1569" t="str">
        <f t="shared" si="699"/>
        <v/>
      </c>
      <c r="BI250" s="1569" t="str">
        <f t="shared" si="699"/>
        <v/>
      </c>
      <c r="BJ250" s="1569" t="str">
        <f t="shared" si="699"/>
        <v/>
      </c>
      <c r="BK250" s="1569" t="str">
        <f t="shared" si="699"/>
        <v/>
      </c>
      <c r="BL250" s="1569" t="str">
        <f t="shared" si="699"/>
        <v/>
      </c>
      <c r="BM250" s="1569" t="str">
        <f t="shared" si="699"/>
        <v/>
      </c>
      <c r="BN250" s="1569"/>
      <c r="BO250" s="1569"/>
      <c r="BP250" s="1569"/>
      <c r="BQ250" s="1569"/>
      <c r="BR250" s="1569"/>
      <c r="BS250" s="1569"/>
      <c r="BT250" s="1569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4" t="str">
        <f t="shared" si="700"/>
        <v/>
      </c>
      <c r="CG250" s="1324" t="str">
        <f t="shared" si="700"/>
        <v/>
      </c>
      <c r="CH250" s="1325" t="str">
        <f t="shared" si="700"/>
        <v/>
      </c>
      <c r="CI250" s="1325" t="str">
        <f t="shared" si="700"/>
        <v/>
      </c>
      <c r="CJ250" s="1324" t="str">
        <f t="shared" si="700"/>
        <v/>
      </c>
      <c r="CK250" s="1324" t="str">
        <f t="shared" si="700"/>
        <v/>
      </c>
      <c r="CL250" s="1324" t="str">
        <f t="shared" si="700"/>
        <v/>
      </c>
      <c r="CM250" s="1323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0"/>
      <c r="BE251" s="1580"/>
      <c r="BF251" s="1580"/>
      <c r="BG251" s="1580"/>
      <c r="BH251" s="1580"/>
      <c r="BI251" s="1580"/>
      <c r="BJ251" s="1580"/>
      <c r="BK251" s="1580"/>
      <c r="BL251" s="1580"/>
      <c r="BM251" s="1580"/>
      <c r="BN251" s="1580"/>
      <c r="BO251" s="1580"/>
      <c r="BP251" s="1580"/>
      <c r="BQ251" s="1580"/>
      <c r="BR251" s="1580"/>
      <c r="BS251" s="1580"/>
      <c r="BT251" s="1580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0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1" t="str">
        <f t="shared" si="700"/>
        <v/>
      </c>
      <c r="CF251" s="1321" t="str">
        <f t="shared" si="700"/>
        <v/>
      </c>
      <c r="CG251" s="1321" t="str">
        <f t="shared" si="700"/>
        <v/>
      </c>
      <c r="CH251" s="1322" t="str">
        <f t="shared" si="700"/>
        <v/>
      </c>
      <c r="CI251" s="1322" t="str">
        <f t="shared" si="700"/>
        <v/>
      </c>
      <c r="CJ251" s="1321" t="str">
        <f t="shared" si="700"/>
        <v/>
      </c>
      <c r="CK251" s="1321" t="str">
        <f t="shared" si="700"/>
        <v/>
      </c>
      <c r="CL251" s="1321" t="str">
        <f t="shared" si="700"/>
        <v/>
      </c>
      <c r="CM251" s="1320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2">
        <f>3450*$K$1</f>
        <v>14444.46</v>
      </c>
      <c r="BE252" s="1592">
        <f t="shared" ref="BE252:BM252" si="705">3450*$K$1</f>
        <v>14444.46</v>
      </c>
      <c r="BF252" s="1592">
        <f t="shared" si="705"/>
        <v>14444.46</v>
      </c>
      <c r="BG252" s="1592">
        <f t="shared" si="705"/>
        <v>14444.46</v>
      </c>
      <c r="BH252" s="1592">
        <f t="shared" si="705"/>
        <v>14444.46</v>
      </c>
      <c r="BI252" s="1592">
        <f t="shared" si="705"/>
        <v>14444.46</v>
      </c>
      <c r="BJ252" s="1592">
        <f t="shared" si="705"/>
        <v>14444.46</v>
      </c>
      <c r="BK252" s="1592">
        <f t="shared" si="705"/>
        <v>14444.46</v>
      </c>
      <c r="BL252" s="1592">
        <f t="shared" si="705"/>
        <v>14444.46</v>
      </c>
      <c r="BM252" s="1592">
        <f t="shared" si="705"/>
        <v>14444.46</v>
      </c>
      <c r="BN252" s="1592"/>
      <c r="BO252" s="1592"/>
      <c r="BP252" s="1592"/>
      <c r="BQ252" s="1592"/>
      <c r="BR252" s="1592"/>
      <c r="BS252" s="1592"/>
      <c r="BT252" s="1592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0">
        <f t="shared" si="701"/>
        <v>14444.46</v>
      </c>
      <c r="CE252" s="1321">
        <f t="shared" si="700"/>
        <v>14444.46</v>
      </c>
      <c r="CF252" s="1321">
        <f t="shared" si="700"/>
        <v>14444.46</v>
      </c>
      <c r="CG252" s="1321">
        <f t="shared" si="700"/>
        <v>14444.46</v>
      </c>
      <c r="CH252" s="1322">
        <f t="shared" si="700"/>
        <v>14444.46</v>
      </c>
      <c r="CI252" s="1322">
        <f t="shared" si="700"/>
        <v>14444.46</v>
      </c>
      <c r="CJ252" s="1321">
        <f t="shared" si="700"/>
        <v>14444.46</v>
      </c>
      <c r="CK252" s="1321">
        <f t="shared" si="700"/>
        <v>14444.46</v>
      </c>
      <c r="CL252" s="1321">
        <f t="shared" si="700"/>
        <v>14444.46</v>
      </c>
      <c r="CM252" s="1320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0"/>
      <c r="BE253" s="1580"/>
      <c r="BF253" s="1580"/>
      <c r="BG253" s="1580"/>
      <c r="BH253" s="1580"/>
      <c r="BI253" s="1580"/>
      <c r="BJ253" s="1580"/>
      <c r="BK253" s="1580"/>
      <c r="BL253" s="1580"/>
      <c r="BM253" s="1580"/>
      <c r="BN253" s="1580"/>
      <c r="BO253" s="1580"/>
      <c r="BP253" s="1580"/>
      <c r="BQ253" s="1580"/>
      <c r="BR253" s="1580"/>
      <c r="BS253" s="1580"/>
      <c r="BT253" s="1580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0" t="str">
        <f t="shared" si="701"/>
        <v/>
      </c>
      <c r="CE253" s="1321" t="str">
        <f t="shared" si="700"/>
        <v/>
      </c>
      <c r="CF253" s="1321" t="str">
        <f t="shared" si="700"/>
        <v/>
      </c>
      <c r="CG253" s="1321" t="str">
        <f t="shared" si="700"/>
        <v/>
      </c>
      <c r="CH253" s="1322" t="str">
        <f t="shared" si="700"/>
        <v/>
      </c>
      <c r="CI253" s="1322" t="str">
        <f t="shared" si="700"/>
        <v/>
      </c>
      <c r="CJ253" s="1321" t="str">
        <f t="shared" si="700"/>
        <v/>
      </c>
      <c r="CK253" s="1321" t="str">
        <f t="shared" si="700"/>
        <v/>
      </c>
      <c r="CL253" s="1321" t="str">
        <f t="shared" si="700"/>
        <v/>
      </c>
      <c r="CM253" s="1320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0" t="str">
        <f t="shared" si="701"/>
        <v/>
      </c>
      <c r="CE254" s="1321" t="str">
        <f t="shared" si="700"/>
        <v/>
      </c>
      <c r="CF254" s="1321" t="str">
        <f t="shared" si="700"/>
        <v/>
      </c>
      <c r="CG254" s="1321" t="str">
        <f t="shared" si="700"/>
        <v/>
      </c>
      <c r="CH254" s="1322" t="str">
        <f t="shared" si="700"/>
        <v/>
      </c>
      <c r="CI254" s="1322" t="str">
        <f t="shared" si="700"/>
        <v/>
      </c>
      <c r="CJ254" s="1321" t="str">
        <f t="shared" si="700"/>
        <v/>
      </c>
      <c r="CK254" s="1321" t="str">
        <f t="shared" si="700"/>
        <v/>
      </c>
      <c r="CL254" s="1321" t="str">
        <f t="shared" si="700"/>
        <v/>
      </c>
      <c r="CM254" s="1320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68" t="str">
        <f t="shared" ref="BD255:BM255" si="710">IF(BD253="","",BD253*BD254)</f>
        <v/>
      </c>
      <c r="BE255" s="1568" t="str">
        <f t="shared" si="710"/>
        <v/>
      </c>
      <c r="BF255" s="1568" t="str">
        <f t="shared" si="710"/>
        <v/>
      </c>
      <c r="BG255" s="1568" t="str">
        <f t="shared" si="710"/>
        <v/>
      </c>
      <c r="BH255" s="1568" t="str">
        <f t="shared" si="710"/>
        <v/>
      </c>
      <c r="BI255" s="1568" t="str">
        <f t="shared" si="710"/>
        <v/>
      </c>
      <c r="BJ255" s="1568" t="str">
        <f t="shared" si="710"/>
        <v/>
      </c>
      <c r="BK255" s="1568" t="str">
        <f t="shared" si="710"/>
        <v/>
      </c>
      <c r="BL255" s="1568" t="str">
        <f t="shared" si="710"/>
        <v/>
      </c>
      <c r="BM255" s="1568" t="str">
        <f t="shared" si="710"/>
        <v/>
      </c>
      <c r="BN255" s="1568"/>
      <c r="BO255" s="1568"/>
      <c r="BP255" s="1568"/>
      <c r="BQ255" s="1568"/>
      <c r="BR255" s="1568"/>
      <c r="BS255" s="1568"/>
      <c r="BT255" s="1568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0" t="str">
        <f t="shared" si="701"/>
        <v/>
      </c>
      <c r="CE255" s="1321" t="str">
        <f t="shared" si="700"/>
        <v/>
      </c>
      <c r="CF255" s="1321" t="str">
        <f t="shared" si="700"/>
        <v/>
      </c>
      <c r="CG255" s="1321" t="str">
        <f t="shared" si="700"/>
        <v/>
      </c>
      <c r="CH255" s="1322" t="str">
        <f t="shared" si="700"/>
        <v/>
      </c>
      <c r="CI255" s="1322" t="str">
        <f t="shared" si="700"/>
        <v/>
      </c>
      <c r="CJ255" s="1321" t="str">
        <f t="shared" si="700"/>
        <v/>
      </c>
      <c r="CK255" s="1321" t="str">
        <f t="shared" si="700"/>
        <v/>
      </c>
      <c r="CL255" s="1321" t="str">
        <f t="shared" si="700"/>
        <v/>
      </c>
      <c r="CM255" s="1320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0" t="str">
        <f t="shared" si="701"/>
        <v/>
      </c>
      <c r="CE256" s="1321" t="str">
        <f t="shared" si="700"/>
        <v/>
      </c>
      <c r="CF256" s="1321" t="str">
        <f t="shared" si="700"/>
        <v/>
      </c>
      <c r="CG256" s="1321" t="str">
        <f t="shared" si="700"/>
        <v/>
      </c>
      <c r="CH256" s="1322" t="str">
        <f t="shared" si="700"/>
        <v/>
      </c>
      <c r="CI256" s="1322" t="str">
        <f t="shared" si="700"/>
        <v/>
      </c>
      <c r="CJ256" s="1321" t="str">
        <f t="shared" si="700"/>
        <v/>
      </c>
      <c r="CK256" s="1321" t="str">
        <f t="shared" si="700"/>
        <v/>
      </c>
      <c r="CL256" s="1321" t="str">
        <f t="shared" si="700"/>
        <v/>
      </c>
      <c r="CM256" s="1320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69" t="str">
        <f t="shared" ref="BD257:BM257" si="714">IF(BD251="","",(BD251-BD253-BD256)*BD252/BD$46/365/$G$1)</f>
        <v/>
      </c>
      <c r="BE257" s="1569" t="str">
        <f t="shared" si="714"/>
        <v/>
      </c>
      <c r="BF257" s="1569" t="str">
        <f t="shared" si="714"/>
        <v/>
      </c>
      <c r="BG257" s="1569" t="str">
        <f t="shared" si="714"/>
        <v/>
      </c>
      <c r="BH257" s="1569" t="str">
        <f t="shared" si="714"/>
        <v/>
      </c>
      <c r="BI257" s="1569" t="str">
        <f t="shared" si="714"/>
        <v/>
      </c>
      <c r="BJ257" s="1569" t="str">
        <f t="shared" si="714"/>
        <v/>
      </c>
      <c r="BK257" s="1569" t="str">
        <f t="shared" si="714"/>
        <v/>
      </c>
      <c r="BL257" s="1569" t="str">
        <f t="shared" si="714"/>
        <v/>
      </c>
      <c r="BM257" s="1569" t="str">
        <f t="shared" si="714"/>
        <v/>
      </c>
      <c r="BN257" s="1569"/>
      <c r="BO257" s="1569"/>
      <c r="BP257" s="1569"/>
      <c r="BQ257" s="1569"/>
      <c r="BR257" s="1569"/>
      <c r="BS257" s="1569"/>
      <c r="BT257" s="1569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4" t="str">
        <f t="shared" si="715"/>
        <v/>
      </c>
      <c r="CG257" s="1324" t="str">
        <f t="shared" si="715"/>
        <v/>
      </c>
      <c r="CH257" s="1325" t="str">
        <f t="shared" si="715"/>
        <v/>
      </c>
      <c r="CI257" s="1325" t="str">
        <f t="shared" si="715"/>
        <v/>
      </c>
      <c r="CJ257" s="1324" t="str">
        <f t="shared" si="715"/>
        <v/>
      </c>
      <c r="CK257" s="1324" t="str">
        <f t="shared" si="715"/>
        <v/>
      </c>
      <c r="CL257" s="1324" t="str">
        <f t="shared" si="715"/>
        <v/>
      </c>
      <c r="CM257" s="1323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3"/>
      <c r="BE258" s="1583"/>
      <c r="BF258" s="1583"/>
      <c r="BG258" s="1583"/>
      <c r="BH258" s="1583"/>
      <c r="BI258" s="1583"/>
      <c r="BJ258" s="1583"/>
      <c r="BK258" s="1583"/>
      <c r="BL258" s="1583"/>
      <c r="BM258" s="1583"/>
      <c r="BN258" s="1583"/>
      <c r="BO258" s="1583"/>
      <c r="BP258" s="1583"/>
      <c r="BQ258" s="1583"/>
      <c r="BR258" s="1583"/>
      <c r="BS258" s="1583"/>
      <c r="BT258" s="1583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0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1" t="str">
        <f t="shared" si="715"/>
        <v/>
      </c>
      <c r="CF258" s="1321" t="str">
        <f t="shared" si="715"/>
        <v/>
      </c>
      <c r="CG258" s="1321" t="str">
        <f t="shared" si="715"/>
        <v/>
      </c>
      <c r="CH258" s="1322" t="str">
        <f t="shared" si="715"/>
        <v/>
      </c>
      <c r="CI258" s="1322" t="str">
        <f t="shared" si="715"/>
        <v/>
      </c>
      <c r="CJ258" s="1321" t="str">
        <f t="shared" si="715"/>
        <v/>
      </c>
      <c r="CK258" s="1321" t="str">
        <f t="shared" si="715"/>
        <v/>
      </c>
      <c r="CL258" s="1321" t="str">
        <f t="shared" si="715"/>
        <v/>
      </c>
      <c r="CM258" s="1320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2">
        <f>3500*$K$1</f>
        <v>14653.8</v>
      </c>
      <c r="BE259" s="1592">
        <f t="shared" ref="BE259:BM259" si="720">3500*$K$1</f>
        <v>14653.8</v>
      </c>
      <c r="BF259" s="1592">
        <f t="shared" si="720"/>
        <v>14653.8</v>
      </c>
      <c r="BG259" s="1592">
        <f t="shared" si="720"/>
        <v>14653.8</v>
      </c>
      <c r="BH259" s="1592">
        <f t="shared" si="720"/>
        <v>14653.8</v>
      </c>
      <c r="BI259" s="1592">
        <f t="shared" si="720"/>
        <v>14653.8</v>
      </c>
      <c r="BJ259" s="1592">
        <f t="shared" si="720"/>
        <v>14653.8</v>
      </c>
      <c r="BK259" s="1592">
        <f t="shared" si="720"/>
        <v>14653.8</v>
      </c>
      <c r="BL259" s="1592">
        <f t="shared" si="720"/>
        <v>14653.8</v>
      </c>
      <c r="BM259" s="1592">
        <f t="shared" si="720"/>
        <v>14653.8</v>
      </c>
      <c r="BN259" s="1592"/>
      <c r="BO259" s="1592"/>
      <c r="BP259" s="1592"/>
      <c r="BQ259" s="1592"/>
      <c r="BR259" s="1592"/>
      <c r="BS259" s="1592"/>
      <c r="BT259" s="1592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0">
        <f t="shared" si="716"/>
        <v>14653.8</v>
      </c>
      <c r="CE259" s="1321">
        <f t="shared" si="715"/>
        <v>14653.8</v>
      </c>
      <c r="CF259" s="1321">
        <f t="shared" si="715"/>
        <v>14653.8</v>
      </c>
      <c r="CG259" s="1321">
        <f t="shared" si="715"/>
        <v>14653.8</v>
      </c>
      <c r="CH259" s="1322">
        <f t="shared" si="715"/>
        <v>14653.8</v>
      </c>
      <c r="CI259" s="1322">
        <f t="shared" si="715"/>
        <v>14653.8</v>
      </c>
      <c r="CJ259" s="1321">
        <f t="shared" si="715"/>
        <v>14653.8</v>
      </c>
      <c r="CK259" s="1321">
        <f t="shared" si="715"/>
        <v>14653.8</v>
      </c>
      <c r="CL259" s="1321">
        <f t="shared" si="715"/>
        <v>14653.8</v>
      </c>
      <c r="CM259" s="1320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59"/>
      <c r="BE260" s="1559"/>
      <c r="BF260" s="1559"/>
      <c r="BG260" s="1559"/>
      <c r="BH260" s="1559"/>
      <c r="BI260" s="1559"/>
      <c r="BJ260" s="1559"/>
      <c r="BK260" s="1559"/>
      <c r="BL260" s="1559"/>
      <c r="BM260" s="1559"/>
      <c r="BN260" s="1559"/>
      <c r="BO260" s="1559"/>
      <c r="BP260" s="1559"/>
      <c r="BQ260" s="1559"/>
      <c r="BR260" s="1559"/>
      <c r="BS260" s="1559"/>
      <c r="BT260" s="1559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0" t="str">
        <f t="shared" si="716"/>
        <v/>
      </c>
      <c r="CE260" s="1321" t="str">
        <f t="shared" si="715"/>
        <v/>
      </c>
      <c r="CF260" s="1321" t="str">
        <f t="shared" si="715"/>
        <v/>
      </c>
      <c r="CG260" s="1321" t="str">
        <f t="shared" si="715"/>
        <v/>
      </c>
      <c r="CH260" s="1322" t="str">
        <f t="shared" si="715"/>
        <v/>
      </c>
      <c r="CI260" s="1322" t="str">
        <f t="shared" si="715"/>
        <v/>
      </c>
      <c r="CJ260" s="1321" t="str">
        <f t="shared" si="715"/>
        <v/>
      </c>
      <c r="CK260" s="1321" t="str">
        <f t="shared" si="715"/>
        <v/>
      </c>
      <c r="CL260" s="1321" t="str">
        <f t="shared" si="715"/>
        <v/>
      </c>
      <c r="CM260" s="1320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0"/>
      <c r="BE261" s="1560"/>
      <c r="BF261" s="1560"/>
      <c r="BG261" s="1560"/>
      <c r="BH261" s="1560"/>
      <c r="BI261" s="1560"/>
      <c r="BJ261" s="1560"/>
      <c r="BK261" s="1560"/>
      <c r="BL261" s="1560"/>
      <c r="BM261" s="1560"/>
      <c r="BN261" s="1560"/>
      <c r="BO261" s="1560"/>
      <c r="BP261" s="1560"/>
      <c r="BQ261" s="1560"/>
      <c r="BR261" s="1560"/>
      <c r="BS261" s="1560"/>
      <c r="BT261" s="1560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0" t="str">
        <f t="shared" si="716"/>
        <v/>
      </c>
      <c r="CE261" s="1321" t="str">
        <f t="shared" si="715"/>
        <v/>
      </c>
      <c r="CF261" s="1321" t="str">
        <f t="shared" si="715"/>
        <v/>
      </c>
      <c r="CG261" s="1321" t="str">
        <f t="shared" si="715"/>
        <v/>
      </c>
      <c r="CH261" s="1322" t="str">
        <f t="shared" si="715"/>
        <v/>
      </c>
      <c r="CI261" s="1322" t="str">
        <f t="shared" si="715"/>
        <v/>
      </c>
      <c r="CJ261" s="1321" t="str">
        <f t="shared" si="715"/>
        <v/>
      </c>
      <c r="CK261" s="1321" t="str">
        <f t="shared" si="715"/>
        <v/>
      </c>
      <c r="CL261" s="1321" t="str">
        <f t="shared" si="715"/>
        <v/>
      </c>
      <c r="CM261" s="1320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68" t="str">
        <f t="shared" ref="BD262:BM262" si="729">IF(BD260="","",BD260*BD261)</f>
        <v/>
      </c>
      <c r="BE262" s="1568" t="str">
        <f t="shared" si="729"/>
        <v/>
      </c>
      <c r="BF262" s="1568" t="str">
        <f t="shared" si="729"/>
        <v/>
      </c>
      <c r="BG262" s="1568" t="str">
        <f t="shared" si="729"/>
        <v/>
      </c>
      <c r="BH262" s="1568" t="str">
        <f t="shared" si="729"/>
        <v/>
      </c>
      <c r="BI262" s="1568" t="str">
        <f t="shared" si="729"/>
        <v/>
      </c>
      <c r="BJ262" s="1568" t="str">
        <f t="shared" si="729"/>
        <v/>
      </c>
      <c r="BK262" s="1568" t="str">
        <f t="shared" si="729"/>
        <v/>
      </c>
      <c r="BL262" s="1568" t="str">
        <f t="shared" si="729"/>
        <v/>
      </c>
      <c r="BM262" s="1568" t="str">
        <f t="shared" si="729"/>
        <v/>
      </c>
      <c r="BN262" s="1568"/>
      <c r="BO262" s="1568"/>
      <c r="BP262" s="1568"/>
      <c r="BQ262" s="1568"/>
      <c r="BR262" s="1568"/>
      <c r="BS262" s="1568"/>
      <c r="BT262" s="1568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0" t="str">
        <f t="shared" si="716"/>
        <v/>
      </c>
      <c r="CE262" s="1321" t="str">
        <f t="shared" si="715"/>
        <v/>
      </c>
      <c r="CF262" s="1321" t="str">
        <f t="shared" si="715"/>
        <v/>
      </c>
      <c r="CG262" s="1321" t="str">
        <f t="shared" si="715"/>
        <v/>
      </c>
      <c r="CH262" s="1322" t="str">
        <f t="shared" si="715"/>
        <v/>
      </c>
      <c r="CI262" s="1322" t="str">
        <f t="shared" si="715"/>
        <v/>
      </c>
      <c r="CJ262" s="1321" t="str">
        <f t="shared" si="715"/>
        <v/>
      </c>
      <c r="CK262" s="1321" t="str">
        <f t="shared" si="715"/>
        <v/>
      </c>
      <c r="CL262" s="1321" t="str">
        <f t="shared" si="715"/>
        <v/>
      </c>
      <c r="CM262" s="1320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0" t="str">
        <f t="shared" si="716"/>
        <v/>
      </c>
      <c r="CE263" s="1321" t="str">
        <f t="shared" si="715"/>
        <v/>
      </c>
      <c r="CF263" s="1321" t="str">
        <f t="shared" si="715"/>
        <v/>
      </c>
      <c r="CG263" s="1321" t="str">
        <f t="shared" si="715"/>
        <v/>
      </c>
      <c r="CH263" s="1322" t="str">
        <f t="shared" si="715"/>
        <v/>
      </c>
      <c r="CI263" s="1322" t="str">
        <f t="shared" si="715"/>
        <v/>
      </c>
      <c r="CJ263" s="1321" t="str">
        <f t="shared" si="715"/>
        <v/>
      </c>
      <c r="CK263" s="1321" t="str">
        <f t="shared" si="715"/>
        <v/>
      </c>
      <c r="CL263" s="1321" t="str">
        <f t="shared" si="715"/>
        <v/>
      </c>
      <c r="CM263" s="1320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69" t="str">
        <f t="shared" ref="BD264:BM264" si="733">IF(BD258="","",(BD258-BD260-BD263)*BD259/BD$46/365/$G$1)</f>
        <v/>
      </c>
      <c r="BE264" s="1569" t="str">
        <f t="shared" si="733"/>
        <v/>
      </c>
      <c r="BF264" s="1569" t="str">
        <f t="shared" si="733"/>
        <v/>
      </c>
      <c r="BG264" s="1569" t="str">
        <f t="shared" si="733"/>
        <v/>
      </c>
      <c r="BH264" s="1569" t="str">
        <f t="shared" si="733"/>
        <v/>
      </c>
      <c r="BI264" s="1569" t="str">
        <f t="shared" si="733"/>
        <v/>
      </c>
      <c r="BJ264" s="1569" t="str">
        <f t="shared" si="733"/>
        <v/>
      </c>
      <c r="BK264" s="1569" t="str">
        <f t="shared" si="733"/>
        <v/>
      </c>
      <c r="BL264" s="1569" t="str">
        <f t="shared" si="733"/>
        <v/>
      </c>
      <c r="BM264" s="1569" t="str">
        <f t="shared" si="733"/>
        <v/>
      </c>
      <c r="BN264" s="1569"/>
      <c r="BO264" s="1569"/>
      <c r="BP264" s="1569"/>
      <c r="BQ264" s="1569"/>
      <c r="BR264" s="1569"/>
      <c r="BS264" s="1569"/>
      <c r="BT264" s="1569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4" t="str">
        <f t="shared" si="734"/>
        <v/>
      </c>
      <c r="CG264" s="1324" t="str">
        <f t="shared" si="734"/>
        <v/>
      </c>
      <c r="CH264" s="1325" t="str">
        <f t="shared" si="734"/>
        <v/>
      </c>
      <c r="CI264" s="1325" t="str">
        <f t="shared" si="734"/>
        <v/>
      </c>
      <c r="CJ264" s="1324" t="str">
        <f t="shared" si="734"/>
        <v/>
      </c>
      <c r="CK264" s="1324" t="str">
        <f t="shared" si="734"/>
        <v/>
      </c>
      <c r="CL264" s="1324" t="str">
        <f t="shared" si="734"/>
        <v/>
      </c>
      <c r="CM264" s="1323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0"/>
      <c r="BE265" s="1590"/>
      <c r="BF265" s="1590"/>
      <c r="BG265" s="1590"/>
      <c r="BH265" s="1590"/>
      <c r="BI265" s="1590"/>
      <c r="BJ265" s="1590"/>
      <c r="BK265" s="1590"/>
      <c r="BL265" s="1590"/>
      <c r="BM265" s="1590"/>
      <c r="BN265" s="1590"/>
      <c r="BO265" s="1590"/>
      <c r="BP265" s="1590"/>
      <c r="BQ265" s="1590"/>
      <c r="BR265" s="1590"/>
      <c r="BS265" s="1590"/>
      <c r="BT265" s="1594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0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1" t="str">
        <f t="shared" si="734"/>
        <v/>
      </c>
      <c r="CF265" s="1321" t="str">
        <f t="shared" si="734"/>
        <v/>
      </c>
      <c r="CG265" s="1321" t="str">
        <f t="shared" si="734"/>
        <v/>
      </c>
      <c r="CH265" s="1322" t="str">
        <f t="shared" si="734"/>
        <v/>
      </c>
      <c r="CI265" s="1322" t="str">
        <f t="shared" si="734"/>
        <v/>
      </c>
      <c r="CJ265" s="1321" t="str">
        <f t="shared" si="734"/>
        <v/>
      </c>
      <c r="CK265" s="1321" t="str">
        <f t="shared" si="734"/>
        <v/>
      </c>
      <c r="CL265" s="1321" t="str">
        <f t="shared" si="734"/>
        <v/>
      </c>
      <c r="CM265" s="1320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2">
        <f>3400*$K$1</f>
        <v>14235.119999999999</v>
      </c>
      <c r="BE266" s="1592">
        <f t="shared" ref="BE266:BM266" si="739">3400*$K$1</f>
        <v>14235.119999999999</v>
      </c>
      <c r="BF266" s="1592">
        <f t="shared" si="739"/>
        <v>14235.119999999999</v>
      </c>
      <c r="BG266" s="1592">
        <f t="shared" si="739"/>
        <v>14235.119999999999</v>
      </c>
      <c r="BH266" s="1592">
        <f t="shared" si="739"/>
        <v>14235.119999999999</v>
      </c>
      <c r="BI266" s="1592">
        <f t="shared" si="739"/>
        <v>14235.119999999999</v>
      </c>
      <c r="BJ266" s="1592">
        <f t="shared" si="739"/>
        <v>14235.119999999999</v>
      </c>
      <c r="BK266" s="1592">
        <f t="shared" si="739"/>
        <v>14235.119999999999</v>
      </c>
      <c r="BL266" s="1592">
        <f t="shared" si="739"/>
        <v>14235.119999999999</v>
      </c>
      <c r="BM266" s="1592">
        <f t="shared" si="739"/>
        <v>14235.119999999999</v>
      </c>
      <c r="BN266" s="1592"/>
      <c r="BO266" s="1592"/>
      <c r="BP266" s="1592"/>
      <c r="BQ266" s="1592"/>
      <c r="BR266" s="1592"/>
      <c r="BS266" s="1592"/>
      <c r="BT266" s="1592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0">
        <f t="shared" si="735"/>
        <v>14235.119999999999</v>
      </c>
      <c r="CE266" s="1321">
        <f t="shared" si="734"/>
        <v>14235.119999999999</v>
      </c>
      <c r="CF266" s="1321">
        <f t="shared" si="734"/>
        <v>14235.119999999999</v>
      </c>
      <c r="CG266" s="1321">
        <f t="shared" si="734"/>
        <v>14235.119999999999</v>
      </c>
      <c r="CH266" s="1322">
        <f t="shared" si="734"/>
        <v>14235.119999999999</v>
      </c>
      <c r="CI266" s="1322">
        <f t="shared" si="734"/>
        <v>14235.119999999999</v>
      </c>
      <c r="CJ266" s="1321">
        <f t="shared" si="734"/>
        <v>14235.119999999999</v>
      </c>
      <c r="CK266" s="1321">
        <f t="shared" si="734"/>
        <v>14235.119999999999</v>
      </c>
      <c r="CL266" s="1321">
        <f t="shared" si="734"/>
        <v>14235.119999999999</v>
      </c>
      <c r="CM266" s="1320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59"/>
      <c r="BE267" s="1559"/>
      <c r="BF267" s="1559"/>
      <c r="BG267" s="1559"/>
      <c r="BH267" s="1559"/>
      <c r="BI267" s="1559"/>
      <c r="BJ267" s="1559"/>
      <c r="BK267" s="1559"/>
      <c r="BL267" s="1559"/>
      <c r="BM267" s="1559"/>
      <c r="BN267" s="1559"/>
      <c r="BO267" s="1559"/>
      <c r="BP267" s="1559"/>
      <c r="BQ267" s="1559"/>
      <c r="BR267" s="1559"/>
      <c r="BS267" s="1559"/>
      <c r="BT267" s="1559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0" t="str">
        <f t="shared" si="735"/>
        <v/>
      </c>
      <c r="CE267" s="1321" t="str">
        <f t="shared" si="734"/>
        <v/>
      </c>
      <c r="CF267" s="1321" t="str">
        <f t="shared" si="734"/>
        <v/>
      </c>
      <c r="CG267" s="1321" t="str">
        <f t="shared" si="734"/>
        <v/>
      </c>
      <c r="CH267" s="1322" t="str">
        <f t="shared" si="734"/>
        <v/>
      </c>
      <c r="CI267" s="1322" t="str">
        <f t="shared" si="734"/>
        <v/>
      </c>
      <c r="CJ267" s="1321" t="str">
        <f t="shared" si="734"/>
        <v/>
      </c>
      <c r="CK267" s="1321" t="str">
        <f t="shared" si="734"/>
        <v/>
      </c>
      <c r="CL267" s="1321" t="str">
        <f t="shared" si="734"/>
        <v/>
      </c>
      <c r="CM267" s="1320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0"/>
      <c r="BE268" s="1560"/>
      <c r="BF268" s="1560"/>
      <c r="BG268" s="1560"/>
      <c r="BH268" s="1560"/>
      <c r="BI268" s="1560"/>
      <c r="BJ268" s="1560"/>
      <c r="BK268" s="1560"/>
      <c r="BL268" s="1560"/>
      <c r="BM268" s="1560"/>
      <c r="BN268" s="1560"/>
      <c r="BO268" s="1560"/>
      <c r="BP268" s="1560"/>
      <c r="BQ268" s="1560"/>
      <c r="BR268" s="1560"/>
      <c r="BS268" s="1560"/>
      <c r="BT268" s="1560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0" t="str">
        <f t="shared" si="735"/>
        <v/>
      </c>
      <c r="CE268" s="1321" t="str">
        <f t="shared" si="734"/>
        <v/>
      </c>
      <c r="CF268" s="1321" t="str">
        <f t="shared" si="734"/>
        <v/>
      </c>
      <c r="CG268" s="1321" t="str">
        <f t="shared" si="734"/>
        <v/>
      </c>
      <c r="CH268" s="1322" t="str">
        <f t="shared" si="734"/>
        <v/>
      </c>
      <c r="CI268" s="1322" t="str">
        <f t="shared" si="734"/>
        <v/>
      </c>
      <c r="CJ268" s="1321" t="str">
        <f t="shared" si="734"/>
        <v/>
      </c>
      <c r="CK268" s="1321" t="str">
        <f t="shared" si="734"/>
        <v/>
      </c>
      <c r="CL268" s="1321" t="str">
        <f t="shared" si="734"/>
        <v/>
      </c>
      <c r="CM268" s="1320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68" t="str">
        <f t="shared" ref="BD269:BM269" si="744">IF(BD267="","",BD267*BD268)</f>
        <v/>
      </c>
      <c r="BE269" s="1568" t="str">
        <f t="shared" si="744"/>
        <v/>
      </c>
      <c r="BF269" s="1568" t="str">
        <f t="shared" si="744"/>
        <v/>
      </c>
      <c r="BG269" s="1568" t="str">
        <f t="shared" si="744"/>
        <v/>
      </c>
      <c r="BH269" s="1568" t="str">
        <f t="shared" si="744"/>
        <v/>
      </c>
      <c r="BI269" s="1568" t="str">
        <f t="shared" si="744"/>
        <v/>
      </c>
      <c r="BJ269" s="1568" t="str">
        <f t="shared" si="744"/>
        <v/>
      </c>
      <c r="BK269" s="1568" t="str">
        <f t="shared" si="744"/>
        <v/>
      </c>
      <c r="BL269" s="1568" t="str">
        <f t="shared" si="744"/>
        <v/>
      </c>
      <c r="BM269" s="1568" t="str">
        <f t="shared" si="744"/>
        <v/>
      </c>
      <c r="BN269" s="1568"/>
      <c r="BO269" s="1568"/>
      <c r="BP269" s="1568"/>
      <c r="BQ269" s="1568"/>
      <c r="BR269" s="1568"/>
      <c r="BS269" s="1568"/>
      <c r="BT269" s="1568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0" t="str">
        <f t="shared" si="735"/>
        <v/>
      </c>
      <c r="CE269" s="1321" t="str">
        <f t="shared" si="734"/>
        <v/>
      </c>
      <c r="CF269" s="1321" t="str">
        <f t="shared" si="734"/>
        <v/>
      </c>
      <c r="CG269" s="1321" t="str">
        <f t="shared" si="734"/>
        <v/>
      </c>
      <c r="CH269" s="1322" t="str">
        <f t="shared" si="734"/>
        <v/>
      </c>
      <c r="CI269" s="1322" t="str">
        <f t="shared" si="734"/>
        <v/>
      </c>
      <c r="CJ269" s="1321" t="str">
        <f t="shared" si="734"/>
        <v/>
      </c>
      <c r="CK269" s="1321" t="str">
        <f t="shared" si="734"/>
        <v/>
      </c>
      <c r="CL269" s="1321" t="str">
        <f t="shared" si="734"/>
        <v/>
      </c>
      <c r="CM269" s="1320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0" t="str">
        <f t="shared" si="735"/>
        <v/>
      </c>
      <c r="CE270" s="1321" t="str">
        <f t="shared" si="734"/>
        <v/>
      </c>
      <c r="CF270" s="1321" t="str">
        <f t="shared" si="734"/>
        <v/>
      </c>
      <c r="CG270" s="1321" t="str">
        <f t="shared" si="734"/>
        <v/>
      </c>
      <c r="CH270" s="1322" t="str">
        <f t="shared" si="734"/>
        <v/>
      </c>
      <c r="CI270" s="1322" t="str">
        <f t="shared" si="734"/>
        <v/>
      </c>
      <c r="CJ270" s="1321" t="str">
        <f t="shared" si="734"/>
        <v/>
      </c>
      <c r="CK270" s="1321" t="str">
        <f t="shared" si="734"/>
        <v/>
      </c>
      <c r="CL270" s="1321" t="str">
        <f t="shared" si="734"/>
        <v/>
      </c>
      <c r="CM270" s="1320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69" t="str">
        <f t="shared" ref="BD271:BM271" si="748">IF(BD265="","",(BD265-BD267-BD270)*BD266/BD$46/365/$G$1)</f>
        <v/>
      </c>
      <c r="BE271" s="1569" t="str">
        <f t="shared" si="748"/>
        <v/>
      </c>
      <c r="BF271" s="1569" t="str">
        <f t="shared" si="748"/>
        <v/>
      </c>
      <c r="BG271" s="1569" t="str">
        <f t="shared" si="748"/>
        <v/>
      </c>
      <c r="BH271" s="1569" t="str">
        <f t="shared" si="748"/>
        <v/>
      </c>
      <c r="BI271" s="1569" t="str">
        <f t="shared" si="748"/>
        <v/>
      </c>
      <c r="BJ271" s="1569" t="str">
        <f t="shared" si="748"/>
        <v/>
      </c>
      <c r="BK271" s="1569" t="str">
        <f t="shared" si="748"/>
        <v/>
      </c>
      <c r="BL271" s="1569" t="str">
        <f t="shared" si="748"/>
        <v/>
      </c>
      <c r="BM271" s="1569" t="str">
        <f t="shared" si="748"/>
        <v/>
      </c>
      <c r="BN271" s="1569"/>
      <c r="BO271" s="1569"/>
      <c r="BP271" s="1569"/>
      <c r="BQ271" s="1569"/>
      <c r="BR271" s="1569"/>
      <c r="BS271" s="1569"/>
      <c r="BT271" s="1569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4" t="str">
        <f t="shared" si="749"/>
        <v/>
      </c>
      <c r="CG271" s="1324" t="str">
        <f t="shared" si="749"/>
        <v/>
      </c>
      <c r="CH271" s="1325" t="str">
        <f t="shared" si="749"/>
        <v/>
      </c>
      <c r="CI271" s="1325" t="str">
        <f t="shared" si="749"/>
        <v/>
      </c>
      <c r="CJ271" s="1324" t="str">
        <f t="shared" si="749"/>
        <v/>
      </c>
      <c r="CK271" s="1324" t="str">
        <f t="shared" si="749"/>
        <v/>
      </c>
      <c r="CL271" s="1324" t="str">
        <f t="shared" si="749"/>
        <v/>
      </c>
      <c r="CM271" s="1323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3">
        <v>50</v>
      </c>
      <c r="BE272" s="1593">
        <v>1000</v>
      </c>
      <c r="BF272" s="1593">
        <v>400</v>
      </c>
      <c r="BG272" s="1593">
        <v>1200</v>
      </c>
      <c r="BH272" s="1593">
        <v>500</v>
      </c>
      <c r="BI272" s="1593">
        <v>250</v>
      </c>
      <c r="BJ272" s="1593">
        <v>250</v>
      </c>
      <c r="BK272" s="1593">
        <v>800</v>
      </c>
      <c r="BL272" s="1593">
        <v>250</v>
      </c>
      <c r="BM272" s="1593">
        <v>900</v>
      </c>
      <c r="BN272" s="1593"/>
      <c r="BO272" s="1593"/>
      <c r="BP272" s="1591"/>
      <c r="BQ272" s="1591"/>
      <c r="BR272" s="1593"/>
      <c r="BS272" s="1593"/>
      <c r="BT272" s="1593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0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1321">
        <f t="shared" si="749"/>
        <v>250</v>
      </c>
      <c r="CF272" s="1321">
        <f t="shared" si="749"/>
        <v>250</v>
      </c>
      <c r="CG272" s="1321">
        <f t="shared" si="749"/>
        <v>250</v>
      </c>
      <c r="CH272" s="1322">
        <f t="shared" si="749"/>
        <v>400</v>
      </c>
      <c r="CI272" s="1322">
        <f t="shared" si="749"/>
        <v>500</v>
      </c>
      <c r="CJ272" s="1321">
        <f t="shared" si="749"/>
        <v>800</v>
      </c>
      <c r="CK272" s="1321">
        <f t="shared" si="749"/>
        <v>900</v>
      </c>
      <c r="CL272" s="1321">
        <f t="shared" si="749"/>
        <v>1000</v>
      </c>
      <c r="CM272" s="1320">
        <f t="shared" si="749"/>
        <v>1200</v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2">
        <f>3390*$K$1</f>
        <v>14193.252</v>
      </c>
      <c r="BE273" s="1592">
        <f t="shared" ref="BE273:BM273" si="754">3390*$K$1</f>
        <v>14193.252</v>
      </c>
      <c r="BF273" s="1592">
        <f t="shared" si="754"/>
        <v>14193.252</v>
      </c>
      <c r="BG273" s="1592">
        <f t="shared" si="754"/>
        <v>14193.252</v>
      </c>
      <c r="BH273" s="1592">
        <f t="shared" si="754"/>
        <v>14193.252</v>
      </c>
      <c r="BI273" s="1592">
        <f t="shared" si="754"/>
        <v>14193.252</v>
      </c>
      <c r="BJ273" s="1592">
        <f t="shared" si="754"/>
        <v>14193.252</v>
      </c>
      <c r="BK273" s="1592">
        <f t="shared" si="754"/>
        <v>14193.252</v>
      </c>
      <c r="BL273" s="1592">
        <f t="shared" si="754"/>
        <v>14193.252</v>
      </c>
      <c r="BM273" s="1592">
        <f t="shared" si="754"/>
        <v>14193.252</v>
      </c>
      <c r="BN273" s="1592"/>
      <c r="BO273" s="1592"/>
      <c r="BP273" s="1592"/>
      <c r="BQ273" s="1592"/>
      <c r="BR273" s="1592"/>
      <c r="BS273" s="1592"/>
      <c r="BT273" s="1592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0">
        <f t="shared" si="750"/>
        <v>14193.252</v>
      </c>
      <c r="CE273" s="1321">
        <f t="shared" si="749"/>
        <v>14193.252</v>
      </c>
      <c r="CF273" s="1321">
        <f t="shared" si="749"/>
        <v>14193.252</v>
      </c>
      <c r="CG273" s="1321">
        <f t="shared" si="749"/>
        <v>14193.252</v>
      </c>
      <c r="CH273" s="1322">
        <f t="shared" si="749"/>
        <v>14193.252</v>
      </c>
      <c r="CI273" s="1322">
        <f t="shared" si="749"/>
        <v>14193.252</v>
      </c>
      <c r="CJ273" s="1321">
        <f t="shared" si="749"/>
        <v>14193.252</v>
      </c>
      <c r="CK273" s="1321">
        <f t="shared" si="749"/>
        <v>14193.252</v>
      </c>
      <c r="CL273" s="1321">
        <f t="shared" si="749"/>
        <v>14193.252</v>
      </c>
      <c r="CM273" s="1320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0"/>
      <c r="BE274" s="1570">
        <v>500</v>
      </c>
      <c r="BF274" s="1570">
        <v>100</v>
      </c>
      <c r="BG274" s="1570">
        <v>800</v>
      </c>
      <c r="BH274" s="1570">
        <v>400</v>
      </c>
      <c r="BI274" s="1570">
        <v>200</v>
      </c>
      <c r="BJ274" s="1570">
        <v>50</v>
      </c>
      <c r="BK274" s="1570">
        <v>600</v>
      </c>
      <c r="BL274" s="1570">
        <v>50</v>
      </c>
      <c r="BM274" s="1570">
        <v>500</v>
      </c>
      <c r="BN274" s="1570"/>
      <c r="BO274" s="1570"/>
      <c r="BP274" s="1586"/>
      <c r="BQ274" s="1586"/>
      <c r="BR274" s="1570"/>
      <c r="BS274" s="1570"/>
      <c r="BT274" s="1570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0">
        <f t="shared" si="750"/>
        <v>50</v>
      </c>
      <c r="CE274" s="1321">
        <f t="shared" si="749"/>
        <v>50</v>
      </c>
      <c r="CF274" s="1321">
        <f t="shared" si="749"/>
        <v>100</v>
      </c>
      <c r="CG274" s="1321">
        <f t="shared" si="749"/>
        <v>200</v>
      </c>
      <c r="CH274" s="1322">
        <f t="shared" si="749"/>
        <v>400</v>
      </c>
      <c r="CI274" s="1322">
        <f t="shared" si="749"/>
        <v>500</v>
      </c>
      <c r="CJ274" s="1321">
        <f t="shared" si="749"/>
        <v>500</v>
      </c>
      <c r="CK274" s="1321">
        <f t="shared" si="749"/>
        <v>600</v>
      </c>
      <c r="CL274" s="1321">
        <f t="shared" si="749"/>
        <v>800</v>
      </c>
      <c r="CM274" s="1320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1"/>
      <c r="BE275" s="1571">
        <v>18</v>
      </c>
      <c r="BF275" s="1571">
        <v>12</v>
      </c>
      <c r="BG275" s="1571">
        <v>15</v>
      </c>
      <c r="BH275" s="1571">
        <v>16</v>
      </c>
      <c r="BI275" s="1571">
        <v>17</v>
      </c>
      <c r="BJ275" s="1571">
        <v>18</v>
      </c>
      <c r="BK275" s="1571">
        <v>21</v>
      </c>
      <c r="BL275" s="1571">
        <v>18</v>
      </c>
      <c r="BM275" s="1571">
        <v>18</v>
      </c>
      <c r="BN275" s="1571"/>
      <c r="BO275" s="1571"/>
      <c r="BP275" s="1579"/>
      <c r="BQ275" s="1579"/>
      <c r="BR275" s="1571"/>
      <c r="BS275" s="1571"/>
      <c r="BT275" s="1571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0">
        <f t="shared" si="750"/>
        <v>12</v>
      </c>
      <c r="CE275" s="1321">
        <f t="shared" si="749"/>
        <v>15</v>
      </c>
      <c r="CF275" s="1321">
        <f t="shared" si="749"/>
        <v>16</v>
      </c>
      <c r="CG275" s="1321">
        <f t="shared" si="749"/>
        <v>17</v>
      </c>
      <c r="CH275" s="1322">
        <f t="shared" si="749"/>
        <v>18</v>
      </c>
      <c r="CI275" s="1322">
        <f t="shared" si="749"/>
        <v>18</v>
      </c>
      <c r="CJ275" s="1321">
        <f t="shared" si="749"/>
        <v>18</v>
      </c>
      <c r="CK275" s="1321">
        <f t="shared" si="749"/>
        <v>18</v>
      </c>
      <c r="CL275" s="1321">
        <f t="shared" si="749"/>
        <v>21</v>
      </c>
      <c r="CM275" s="1320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68" t="str">
        <f t="shared" ref="BD276:BM276" si="759">IF(BD274="","",BD274*BD275)</f>
        <v/>
      </c>
      <c r="BE276" s="1568">
        <f t="shared" si="759"/>
        <v>9000</v>
      </c>
      <c r="BF276" s="1568">
        <f t="shared" si="759"/>
        <v>1200</v>
      </c>
      <c r="BG276" s="1568">
        <f t="shared" si="759"/>
        <v>12000</v>
      </c>
      <c r="BH276" s="1568">
        <f t="shared" si="759"/>
        <v>6400</v>
      </c>
      <c r="BI276" s="1568">
        <f t="shared" si="759"/>
        <v>3400</v>
      </c>
      <c r="BJ276" s="1568">
        <f t="shared" si="759"/>
        <v>900</v>
      </c>
      <c r="BK276" s="1568">
        <f t="shared" si="759"/>
        <v>12600</v>
      </c>
      <c r="BL276" s="1568">
        <f t="shared" si="759"/>
        <v>900</v>
      </c>
      <c r="BM276" s="1568">
        <f t="shared" si="759"/>
        <v>9000</v>
      </c>
      <c r="BN276" s="1568"/>
      <c r="BO276" s="1568"/>
      <c r="BP276" s="1568"/>
      <c r="BQ276" s="1568"/>
      <c r="BR276" s="1568"/>
      <c r="BS276" s="1568"/>
      <c r="BT276" s="1568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0">
        <f t="shared" si="750"/>
        <v>900</v>
      </c>
      <c r="CE276" s="1321">
        <f t="shared" si="749"/>
        <v>900</v>
      </c>
      <c r="CF276" s="1321">
        <f t="shared" si="749"/>
        <v>1200</v>
      </c>
      <c r="CG276" s="1321">
        <f t="shared" si="749"/>
        <v>3400</v>
      </c>
      <c r="CH276" s="1322">
        <f t="shared" si="749"/>
        <v>6400</v>
      </c>
      <c r="CI276" s="1322">
        <f t="shared" si="749"/>
        <v>9000</v>
      </c>
      <c r="CJ276" s="1321">
        <f t="shared" si="749"/>
        <v>9000</v>
      </c>
      <c r="CK276" s="1321">
        <f t="shared" si="749"/>
        <v>12000</v>
      </c>
      <c r="CL276" s="1321">
        <f t="shared" si="749"/>
        <v>12600</v>
      </c>
      <c r="CM276" s="1320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0" t="str">
        <f t="shared" si="750"/>
        <v/>
      </c>
      <c r="CE277" s="1321" t="str">
        <f t="shared" si="749"/>
        <v/>
      </c>
      <c r="CF277" s="1321">
        <f t="shared" si="749"/>
        <v>5</v>
      </c>
      <c r="CG277" s="1321">
        <f t="shared" si="749"/>
        <v>10</v>
      </c>
      <c r="CH277" s="1322">
        <f t="shared" si="749"/>
        <v>10</v>
      </c>
      <c r="CI277" s="1322">
        <f t="shared" si="749"/>
        <v>20</v>
      </c>
      <c r="CJ277" s="1321">
        <f t="shared" si="749"/>
        <v>50</v>
      </c>
      <c r="CK277" s="1321">
        <f t="shared" si="749"/>
        <v>100</v>
      </c>
      <c r="CL277" s="1321" t="str">
        <f t="shared" si="749"/>
        <v/>
      </c>
      <c r="CM277" s="1320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69">
        <f t="shared" ref="BD278:BM278" si="763">IF(BD272="","",(BD272-BD274-BD277)*BD273/BD$46/365/$G$1)</f>
        <v>3.6823505603985056E-2</v>
      </c>
      <c r="BE278" s="1569">
        <f t="shared" si="763"/>
        <v>0.19884693026151931</v>
      </c>
      <c r="BF278" s="1569">
        <f t="shared" si="763"/>
        <v>0.12051329106758749</v>
      </c>
      <c r="BG278" s="1569">
        <f t="shared" si="763"/>
        <v>0.18937802882049462</v>
      </c>
      <c r="BH278" s="1569">
        <f t="shared" si="763"/>
        <v>3.5350565379825657E-2</v>
      </c>
      <c r="BI278" s="1569">
        <f t="shared" si="763"/>
        <v>2.761762920298879E-2</v>
      </c>
      <c r="BJ278" s="1569">
        <f t="shared" si="763"/>
        <v>0.1049469909713574</v>
      </c>
      <c r="BK278" s="1569">
        <f t="shared" si="763"/>
        <v>0.11047051681195516</v>
      </c>
      <c r="BL278" s="1569">
        <f t="shared" si="763"/>
        <v>0.1049469909713574</v>
      </c>
      <c r="BM278" s="1569">
        <f t="shared" si="763"/>
        <v>0.21817927070361146</v>
      </c>
      <c r="BN278" s="1569"/>
      <c r="BO278" s="1569"/>
      <c r="BP278" s="1569"/>
      <c r="BQ278" s="1569"/>
      <c r="BR278" s="1569"/>
      <c r="BS278" s="1569"/>
      <c r="BT278" s="1569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1324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1324">
        <f t="shared" si="764"/>
        <v>3.6823505603985056E-2</v>
      </c>
      <c r="CG278" s="1324">
        <f t="shared" si="764"/>
        <v>0.1049469909713574</v>
      </c>
      <c r="CH278" s="1325">
        <f t="shared" si="764"/>
        <v>0.1049469909713574</v>
      </c>
      <c r="CI278" s="1325">
        <f t="shared" si="764"/>
        <v>0.11047051681195516</v>
      </c>
      <c r="CJ278" s="1324">
        <f t="shared" si="764"/>
        <v>0.12051329106758749</v>
      </c>
      <c r="CK278" s="1324">
        <f t="shared" si="764"/>
        <v>0.18937802882049462</v>
      </c>
      <c r="CL278" s="1324">
        <f t="shared" si="764"/>
        <v>0.19884693026151931</v>
      </c>
      <c r="CM278" s="1323">
        <f t="shared" si="764"/>
        <v>0.21817927070361146</v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921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0"/>
      <c r="BE279" s="1590"/>
      <c r="BF279" s="1590"/>
      <c r="BG279" s="1590"/>
      <c r="BH279" s="1590"/>
      <c r="BI279" s="1590"/>
      <c r="BJ279" s="1590"/>
      <c r="BK279" s="1590"/>
      <c r="BL279" s="1590"/>
      <c r="BM279" s="1590"/>
      <c r="BN279" s="1590"/>
      <c r="BO279" s="1590"/>
      <c r="BP279" s="1590"/>
      <c r="BQ279" s="1590"/>
      <c r="BR279" s="1590"/>
      <c r="BS279" s="1590"/>
      <c r="BT279" s="1590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0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1" t="str">
        <f t="shared" si="764"/>
        <v/>
      </c>
      <c r="CF279" s="1321" t="str">
        <f t="shared" si="764"/>
        <v/>
      </c>
      <c r="CG279" s="1321" t="str">
        <f t="shared" si="764"/>
        <v/>
      </c>
      <c r="CH279" s="1322" t="str">
        <f t="shared" si="764"/>
        <v/>
      </c>
      <c r="CI279" s="1322" t="str">
        <f t="shared" si="764"/>
        <v/>
      </c>
      <c r="CJ279" s="1321" t="str">
        <f t="shared" si="764"/>
        <v/>
      </c>
      <c r="CK279" s="1321" t="str">
        <f t="shared" si="764"/>
        <v/>
      </c>
      <c r="CL279" s="1321" t="str">
        <f t="shared" si="764"/>
        <v/>
      </c>
      <c r="CM279" s="1320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2">
        <f>3630*$K$1</f>
        <v>15198.083999999999</v>
      </c>
      <c r="BE280" s="1592">
        <f t="shared" ref="BE280:BM280" si="769">3630*$K$1</f>
        <v>15198.083999999999</v>
      </c>
      <c r="BF280" s="1592">
        <f t="shared" si="769"/>
        <v>15198.083999999999</v>
      </c>
      <c r="BG280" s="1592">
        <f t="shared" si="769"/>
        <v>15198.083999999999</v>
      </c>
      <c r="BH280" s="1592">
        <f t="shared" si="769"/>
        <v>15198.083999999999</v>
      </c>
      <c r="BI280" s="1592">
        <f t="shared" si="769"/>
        <v>15198.083999999999</v>
      </c>
      <c r="BJ280" s="1592">
        <f t="shared" si="769"/>
        <v>15198.083999999999</v>
      </c>
      <c r="BK280" s="1592">
        <f t="shared" si="769"/>
        <v>15198.083999999999</v>
      </c>
      <c r="BL280" s="1592">
        <f t="shared" si="769"/>
        <v>15198.083999999999</v>
      </c>
      <c r="BM280" s="1592">
        <f t="shared" si="769"/>
        <v>15198.083999999999</v>
      </c>
      <c r="BN280" s="1592"/>
      <c r="BO280" s="1592"/>
      <c r="BP280" s="1592"/>
      <c r="BQ280" s="1592"/>
      <c r="BR280" s="1592"/>
      <c r="BS280" s="1592"/>
      <c r="BT280" s="1592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0">
        <f t="shared" si="765"/>
        <v>15198.083999999999</v>
      </c>
      <c r="CE280" s="1321">
        <f t="shared" si="764"/>
        <v>15198.083999999999</v>
      </c>
      <c r="CF280" s="1321">
        <f t="shared" si="764"/>
        <v>15198.083999999999</v>
      </c>
      <c r="CG280" s="1321">
        <f t="shared" si="764"/>
        <v>15198.083999999999</v>
      </c>
      <c r="CH280" s="1322">
        <f t="shared" si="764"/>
        <v>15198.083999999999</v>
      </c>
      <c r="CI280" s="1322">
        <f t="shared" si="764"/>
        <v>15198.083999999999</v>
      </c>
      <c r="CJ280" s="1321">
        <f t="shared" si="764"/>
        <v>15198.083999999999</v>
      </c>
      <c r="CK280" s="1321">
        <f t="shared" si="764"/>
        <v>15198.083999999999</v>
      </c>
      <c r="CL280" s="1321">
        <f t="shared" si="764"/>
        <v>15198.083999999999</v>
      </c>
      <c r="CM280" s="1320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59"/>
      <c r="BE281" s="1559"/>
      <c r="BF281" s="1559"/>
      <c r="BG281" s="1559"/>
      <c r="BH281" s="1559"/>
      <c r="BI281" s="1559"/>
      <c r="BJ281" s="1559"/>
      <c r="BK281" s="1559"/>
      <c r="BL281" s="1559"/>
      <c r="BM281" s="1559"/>
      <c r="BN281" s="1559"/>
      <c r="BO281" s="1559"/>
      <c r="BP281" s="1559"/>
      <c r="BQ281" s="1559"/>
      <c r="BR281" s="1559"/>
      <c r="BS281" s="1559"/>
      <c r="BT281" s="1559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0" t="str">
        <f t="shared" si="765"/>
        <v/>
      </c>
      <c r="CE281" s="1321" t="str">
        <f t="shared" si="764"/>
        <v/>
      </c>
      <c r="CF281" s="1321" t="str">
        <f t="shared" si="764"/>
        <v/>
      </c>
      <c r="CG281" s="1321" t="str">
        <f t="shared" si="764"/>
        <v/>
      </c>
      <c r="CH281" s="1322" t="str">
        <f t="shared" si="764"/>
        <v/>
      </c>
      <c r="CI281" s="1322" t="str">
        <f t="shared" si="764"/>
        <v/>
      </c>
      <c r="CJ281" s="1321" t="str">
        <f t="shared" si="764"/>
        <v/>
      </c>
      <c r="CK281" s="1321" t="str">
        <f t="shared" si="764"/>
        <v/>
      </c>
      <c r="CL281" s="1321" t="str">
        <f t="shared" si="764"/>
        <v/>
      </c>
      <c r="CM281" s="1320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0"/>
      <c r="BE282" s="1560"/>
      <c r="BF282" s="1560"/>
      <c r="BG282" s="1560"/>
      <c r="BH282" s="1560"/>
      <c r="BI282" s="1560"/>
      <c r="BJ282" s="1560"/>
      <c r="BK282" s="1560"/>
      <c r="BL282" s="1560"/>
      <c r="BM282" s="1560"/>
      <c r="BN282" s="1560"/>
      <c r="BO282" s="1560"/>
      <c r="BP282" s="1560"/>
      <c r="BQ282" s="1560"/>
      <c r="BR282" s="1560"/>
      <c r="BS282" s="1560"/>
      <c r="BT282" s="1560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0" t="str">
        <f t="shared" si="765"/>
        <v/>
      </c>
      <c r="CE282" s="1321" t="str">
        <f t="shared" si="764"/>
        <v/>
      </c>
      <c r="CF282" s="1321" t="str">
        <f t="shared" si="764"/>
        <v/>
      </c>
      <c r="CG282" s="1321" t="str">
        <f t="shared" si="764"/>
        <v/>
      </c>
      <c r="CH282" s="1322" t="str">
        <f t="shared" si="764"/>
        <v/>
      </c>
      <c r="CI282" s="1322" t="str">
        <f t="shared" si="764"/>
        <v/>
      </c>
      <c r="CJ282" s="1321" t="str">
        <f t="shared" si="764"/>
        <v/>
      </c>
      <c r="CK282" s="1321" t="str">
        <f t="shared" si="764"/>
        <v/>
      </c>
      <c r="CL282" s="1321" t="str">
        <f t="shared" si="764"/>
        <v/>
      </c>
      <c r="CM282" s="1320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68" t="str">
        <f t="shared" ref="BD283:BM283" si="774">IF(BD281="","",BD281*BD282)</f>
        <v/>
      </c>
      <c r="BE283" s="1568" t="str">
        <f t="shared" si="774"/>
        <v/>
      </c>
      <c r="BF283" s="1568" t="str">
        <f t="shared" si="774"/>
        <v/>
      </c>
      <c r="BG283" s="1568" t="str">
        <f t="shared" si="774"/>
        <v/>
      </c>
      <c r="BH283" s="1568" t="str">
        <f t="shared" si="774"/>
        <v/>
      </c>
      <c r="BI283" s="1568" t="str">
        <f t="shared" si="774"/>
        <v/>
      </c>
      <c r="BJ283" s="1568" t="str">
        <f t="shared" si="774"/>
        <v/>
      </c>
      <c r="BK283" s="1568" t="str">
        <f t="shared" si="774"/>
        <v/>
      </c>
      <c r="BL283" s="1568" t="str">
        <f t="shared" si="774"/>
        <v/>
      </c>
      <c r="BM283" s="1568" t="str">
        <f t="shared" si="774"/>
        <v/>
      </c>
      <c r="BN283" s="1568"/>
      <c r="BO283" s="1568"/>
      <c r="BP283" s="1568"/>
      <c r="BQ283" s="1568"/>
      <c r="BR283" s="1568"/>
      <c r="BS283" s="1568"/>
      <c r="BT283" s="1568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0" t="str">
        <f t="shared" si="765"/>
        <v/>
      </c>
      <c r="CE283" s="1321" t="str">
        <f t="shared" si="764"/>
        <v/>
      </c>
      <c r="CF283" s="1321" t="str">
        <f t="shared" si="764"/>
        <v/>
      </c>
      <c r="CG283" s="1321" t="str">
        <f t="shared" si="764"/>
        <v/>
      </c>
      <c r="CH283" s="1322" t="str">
        <f t="shared" si="764"/>
        <v/>
      </c>
      <c r="CI283" s="1322" t="str">
        <f t="shared" si="764"/>
        <v/>
      </c>
      <c r="CJ283" s="1321" t="str">
        <f t="shared" si="764"/>
        <v/>
      </c>
      <c r="CK283" s="1321" t="str">
        <f t="shared" si="764"/>
        <v/>
      </c>
      <c r="CL283" s="1321" t="str">
        <f t="shared" si="764"/>
        <v/>
      </c>
      <c r="CM283" s="1320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0" t="str">
        <f t="shared" si="765"/>
        <v/>
      </c>
      <c r="CE284" s="1321" t="str">
        <f t="shared" si="764"/>
        <v/>
      </c>
      <c r="CF284" s="1321" t="str">
        <f t="shared" si="764"/>
        <v/>
      </c>
      <c r="CG284" s="1321" t="str">
        <f t="shared" si="764"/>
        <v/>
      </c>
      <c r="CH284" s="1322" t="str">
        <f t="shared" si="764"/>
        <v/>
      </c>
      <c r="CI284" s="1322" t="str">
        <f t="shared" si="764"/>
        <v/>
      </c>
      <c r="CJ284" s="1321" t="str">
        <f t="shared" si="764"/>
        <v/>
      </c>
      <c r="CK284" s="1321" t="str">
        <f t="shared" si="764"/>
        <v/>
      </c>
      <c r="CL284" s="1321" t="str">
        <f t="shared" si="764"/>
        <v/>
      </c>
      <c r="CM284" s="1320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69" t="str">
        <f t="shared" ref="BD285:BM285" si="778">IF(BD279="","",(BD279-BD281-BD284)*BD280/BD$46/365/$G$1)</f>
        <v/>
      </c>
      <c r="BE285" s="1569" t="str">
        <f t="shared" si="778"/>
        <v/>
      </c>
      <c r="BF285" s="1569" t="str">
        <f t="shared" si="778"/>
        <v/>
      </c>
      <c r="BG285" s="1569" t="str">
        <f t="shared" si="778"/>
        <v/>
      </c>
      <c r="BH285" s="1569" t="str">
        <f t="shared" si="778"/>
        <v/>
      </c>
      <c r="BI285" s="1569" t="str">
        <f t="shared" si="778"/>
        <v/>
      </c>
      <c r="BJ285" s="1569" t="str">
        <f t="shared" si="778"/>
        <v/>
      </c>
      <c r="BK285" s="1569" t="str">
        <f t="shared" si="778"/>
        <v/>
      </c>
      <c r="BL285" s="1569" t="str">
        <f t="shared" si="778"/>
        <v/>
      </c>
      <c r="BM285" s="1569" t="str">
        <f t="shared" si="778"/>
        <v/>
      </c>
      <c r="BN285" s="1569"/>
      <c r="BO285" s="1569"/>
      <c r="BP285" s="1569"/>
      <c r="BQ285" s="1569"/>
      <c r="BR285" s="1569"/>
      <c r="BS285" s="1569"/>
      <c r="BT285" s="1569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4" t="str">
        <f t="shared" si="779"/>
        <v/>
      </c>
      <c r="CG285" s="1324" t="str">
        <f t="shared" si="779"/>
        <v/>
      </c>
      <c r="CH285" s="1325" t="str">
        <f t="shared" si="779"/>
        <v/>
      </c>
      <c r="CI285" s="1325" t="str">
        <f t="shared" si="779"/>
        <v/>
      </c>
      <c r="CJ285" s="1324" t="str">
        <f t="shared" si="779"/>
        <v/>
      </c>
      <c r="CK285" s="1324" t="str">
        <f t="shared" si="779"/>
        <v/>
      </c>
      <c r="CL285" s="1324" t="str">
        <f t="shared" si="779"/>
        <v/>
      </c>
      <c r="CM285" s="1323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922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0">
        <v>250</v>
      </c>
      <c r="BE286" s="1590">
        <v>250</v>
      </c>
      <c r="BF286" s="1590">
        <v>60</v>
      </c>
      <c r="BG286" s="1590">
        <v>350</v>
      </c>
      <c r="BH286" s="1590">
        <v>60</v>
      </c>
      <c r="BI286" s="1590">
        <v>200</v>
      </c>
      <c r="BJ286" s="1590"/>
      <c r="BK286" s="1590"/>
      <c r="BL286" s="1590"/>
      <c r="BM286" s="1590"/>
      <c r="BN286" s="1590"/>
      <c r="BO286" s="1590"/>
      <c r="BP286" s="1590"/>
      <c r="BQ286" s="1590"/>
      <c r="BR286" s="1594"/>
      <c r="BS286" s="1590"/>
      <c r="BT286" s="1594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0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1" t="str">
        <f t="shared" si="779"/>
        <v/>
      </c>
      <c r="CF286" s="1321">
        <f t="shared" si="779"/>
        <v>60</v>
      </c>
      <c r="CG286" s="1321">
        <f t="shared" si="779"/>
        <v>60</v>
      </c>
      <c r="CH286" s="1322">
        <f t="shared" si="779"/>
        <v>200</v>
      </c>
      <c r="CI286" s="1322">
        <f t="shared" si="779"/>
        <v>250</v>
      </c>
      <c r="CJ286" s="1321">
        <f t="shared" si="779"/>
        <v>250</v>
      </c>
      <c r="CK286" s="1321">
        <f t="shared" si="779"/>
        <v>350</v>
      </c>
      <c r="CL286" s="1321" t="str">
        <f t="shared" si="779"/>
        <v/>
      </c>
      <c r="CM286" s="1320" t="str">
        <f t="shared" si="779"/>
        <v/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2">
        <f>3360*$K$1</f>
        <v>14067.647999999999</v>
      </c>
      <c r="BE287" s="1592">
        <f t="shared" ref="BE287:BM287" si="788">3360*$K$1</f>
        <v>14067.647999999999</v>
      </c>
      <c r="BF287" s="1592">
        <f t="shared" si="788"/>
        <v>14067.647999999999</v>
      </c>
      <c r="BG287" s="1592">
        <f t="shared" si="788"/>
        <v>14067.647999999999</v>
      </c>
      <c r="BH287" s="1592">
        <f t="shared" si="788"/>
        <v>14067.647999999999</v>
      </c>
      <c r="BI287" s="1592">
        <f t="shared" si="788"/>
        <v>14067.647999999999</v>
      </c>
      <c r="BJ287" s="1592">
        <f t="shared" si="788"/>
        <v>14067.647999999999</v>
      </c>
      <c r="BK287" s="1592">
        <f t="shared" si="788"/>
        <v>14067.647999999999</v>
      </c>
      <c r="BL287" s="1592">
        <f t="shared" si="788"/>
        <v>14067.647999999999</v>
      </c>
      <c r="BM287" s="1592">
        <f t="shared" si="788"/>
        <v>14067.647999999999</v>
      </c>
      <c r="BN287" s="1592"/>
      <c r="BO287" s="1592"/>
      <c r="BP287" s="1592"/>
      <c r="BQ287" s="1592"/>
      <c r="BR287" s="1592"/>
      <c r="BS287" s="1592"/>
      <c r="BT287" s="1592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0">
        <f t="shared" si="784"/>
        <v>14067.647999999999</v>
      </c>
      <c r="CE287" s="1321">
        <f t="shared" si="779"/>
        <v>14067.647999999999</v>
      </c>
      <c r="CF287" s="1321">
        <f t="shared" si="779"/>
        <v>14067.647999999999</v>
      </c>
      <c r="CG287" s="1321">
        <f t="shared" si="779"/>
        <v>14067.647999999999</v>
      </c>
      <c r="CH287" s="1322">
        <f t="shared" si="779"/>
        <v>14067.647999999999</v>
      </c>
      <c r="CI287" s="1322">
        <f t="shared" si="779"/>
        <v>14067.647999999999</v>
      </c>
      <c r="CJ287" s="1321">
        <f t="shared" si="779"/>
        <v>14067.647999999999</v>
      </c>
      <c r="CK287" s="1321">
        <f t="shared" si="779"/>
        <v>14067.647999999999</v>
      </c>
      <c r="CL287" s="1321">
        <f t="shared" si="779"/>
        <v>14067.647999999999</v>
      </c>
      <c r="CM287" s="1320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59">
        <v>50</v>
      </c>
      <c r="BE288" s="1559">
        <v>150</v>
      </c>
      <c r="BF288" s="1559">
        <v>30</v>
      </c>
      <c r="BG288" s="1559">
        <v>300</v>
      </c>
      <c r="BH288" s="1559">
        <v>40</v>
      </c>
      <c r="BI288" s="1559">
        <v>190</v>
      </c>
      <c r="BJ288" s="1559"/>
      <c r="BK288" s="1559"/>
      <c r="BL288" s="1559"/>
      <c r="BM288" s="1559"/>
      <c r="BN288" s="1559"/>
      <c r="BO288" s="1559"/>
      <c r="BP288" s="1559"/>
      <c r="BQ288" s="1559"/>
      <c r="BR288" s="1559"/>
      <c r="BS288" s="1559"/>
      <c r="BT288" s="1559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0" t="str">
        <f t="shared" si="784"/>
        <v/>
      </c>
      <c r="CE288" s="1321" t="str">
        <f t="shared" si="779"/>
        <v/>
      </c>
      <c r="CF288" s="1321">
        <f t="shared" si="779"/>
        <v>30</v>
      </c>
      <c r="CG288" s="1321">
        <f t="shared" si="779"/>
        <v>40</v>
      </c>
      <c r="CH288" s="1322">
        <f t="shared" si="779"/>
        <v>50</v>
      </c>
      <c r="CI288" s="1322">
        <f t="shared" si="779"/>
        <v>150</v>
      </c>
      <c r="CJ288" s="1321">
        <f t="shared" si="779"/>
        <v>190</v>
      </c>
      <c r="CK288" s="1321">
        <f t="shared" si="779"/>
        <v>300</v>
      </c>
      <c r="CL288" s="1321" t="str">
        <f t="shared" si="779"/>
        <v/>
      </c>
      <c r="CM288" s="1320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0">
        <v>3</v>
      </c>
      <c r="BE289" s="1560">
        <v>4.5</v>
      </c>
      <c r="BF289" s="1560">
        <v>4.5</v>
      </c>
      <c r="BG289" s="1560">
        <v>3.5</v>
      </c>
      <c r="BH289" s="1560">
        <v>4.5</v>
      </c>
      <c r="BI289" s="1560">
        <v>3.5</v>
      </c>
      <c r="BJ289" s="1560"/>
      <c r="BK289" s="1560"/>
      <c r="BL289" s="1560"/>
      <c r="BM289" s="1560"/>
      <c r="BN289" s="1560"/>
      <c r="BO289" s="1560"/>
      <c r="BP289" s="1560"/>
      <c r="BQ289" s="1560"/>
      <c r="BR289" s="1560"/>
      <c r="BS289" s="1560"/>
      <c r="BT289" s="1560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0" t="str">
        <f t="shared" si="784"/>
        <v/>
      </c>
      <c r="CE289" s="1321" t="str">
        <f t="shared" si="779"/>
        <v/>
      </c>
      <c r="CF289" s="1321">
        <f t="shared" si="779"/>
        <v>3</v>
      </c>
      <c r="CG289" s="1321">
        <f t="shared" si="779"/>
        <v>3.5</v>
      </c>
      <c r="CH289" s="1322">
        <f t="shared" si="779"/>
        <v>3.5</v>
      </c>
      <c r="CI289" s="1322">
        <f t="shared" si="779"/>
        <v>4.5</v>
      </c>
      <c r="CJ289" s="1321">
        <f t="shared" si="779"/>
        <v>4.5</v>
      </c>
      <c r="CK289" s="1321">
        <f t="shared" si="779"/>
        <v>4.5</v>
      </c>
      <c r="CL289" s="1321" t="str">
        <f t="shared" si="779"/>
        <v/>
      </c>
      <c r="CM289" s="1320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68">
        <f t="shared" ref="BD290:BM290" si="793">IF(BD288="","",BD288*BD289)</f>
        <v>150</v>
      </c>
      <c r="BE290" s="1568">
        <f t="shared" si="793"/>
        <v>675</v>
      </c>
      <c r="BF290" s="1568">
        <f t="shared" si="793"/>
        <v>135</v>
      </c>
      <c r="BG290" s="1568">
        <f t="shared" si="793"/>
        <v>1050</v>
      </c>
      <c r="BH290" s="1568">
        <f t="shared" si="793"/>
        <v>180</v>
      </c>
      <c r="BI290" s="1568">
        <f t="shared" si="793"/>
        <v>665</v>
      </c>
      <c r="BJ290" s="1568" t="str">
        <f t="shared" si="793"/>
        <v/>
      </c>
      <c r="BK290" s="1568" t="str">
        <f t="shared" si="793"/>
        <v/>
      </c>
      <c r="BL290" s="1568" t="str">
        <f t="shared" si="793"/>
        <v/>
      </c>
      <c r="BM290" s="1568" t="str">
        <f t="shared" si="793"/>
        <v/>
      </c>
      <c r="BN290" s="1568"/>
      <c r="BO290" s="1568"/>
      <c r="BP290" s="1568"/>
      <c r="BQ290" s="1568"/>
      <c r="BR290" s="1568"/>
      <c r="BS290" s="1568"/>
      <c r="BT290" s="1568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0" t="str">
        <f t="shared" si="784"/>
        <v/>
      </c>
      <c r="CE290" s="1321" t="str">
        <f t="shared" si="779"/>
        <v/>
      </c>
      <c r="CF290" s="1321">
        <f t="shared" si="779"/>
        <v>135</v>
      </c>
      <c r="CG290" s="1321">
        <f t="shared" si="779"/>
        <v>150</v>
      </c>
      <c r="CH290" s="1322">
        <f t="shared" si="779"/>
        <v>180</v>
      </c>
      <c r="CI290" s="1322">
        <f t="shared" si="779"/>
        <v>665</v>
      </c>
      <c r="CJ290" s="1321">
        <f t="shared" si="779"/>
        <v>675</v>
      </c>
      <c r="CK290" s="1321">
        <f t="shared" si="779"/>
        <v>1050</v>
      </c>
      <c r="CL290" s="1321" t="str">
        <f t="shared" si="779"/>
        <v/>
      </c>
      <c r="CM290" s="1320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0" t="str">
        <f t="shared" si="784"/>
        <v/>
      </c>
      <c r="CE291" s="1321" t="str">
        <f t="shared" si="779"/>
        <v/>
      </c>
      <c r="CF291" s="1321" t="str">
        <f t="shared" si="779"/>
        <v/>
      </c>
      <c r="CG291" s="1321" t="str">
        <f t="shared" si="779"/>
        <v/>
      </c>
      <c r="CH291" s="1322">
        <f t="shared" si="779"/>
        <v>20</v>
      </c>
      <c r="CI291" s="1322" t="str">
        <f t="shared" si="779"/>
        <v/>
      </c>
      <c r="CJ291" s="1321" t="str">
        <f t="shared" si="779"/>
        <v/>
      </c>
      <c r="CK291" s="1321" t="str">
        <f t="shared" si="779"/>
        <v/>
      </c>
      <c r="CL291" s="1321" t="str">
        <f t="shared" si="779"/>
        <v/>
      </c>
      <c r="CM291" s="1320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69">
        <f t="shared" ref="BD292:BM292" si="797">IF(BD286="","",(BD286-BD288-BD291)*BD287/BD$46/365/$G$1)</f>
        <v>0.1313914819427148</v>
      </c>
      <c r="BE292" s="1569">
        <f t="shared" si="797"/>
        <v>4.3797160647571602E-2</v>
      </c>
      <c r="BF292" s="1569">
        <f t="shared" si="797"/>
        <v>1.1944680176610439E-2</v>
      </c>
      <c r="BG292" s="1569">
        <f t="shared" si="797"/>
        <v>3.1283686176836856E-2</v>
      </c>
      <c r="BH292" s="1569">
        <f t="shared" si="797"/>
        <v>8.7594321295143204E-3</v>
      </c>
      <c r="BI292" s="1569">
        <f t="shared" si="797"/>
        <v>5.4746450809464503E-3</v>
      </c>
      <c r="BJ292" s="1569" t="str">
        <f t="shared" si="797"/>
        <v/>
      </c>
      <c r="BK292" s="1569" t="str">
        <f t="shared" si="797"/>
        <v/>
      </c>
      <c r="BL292" s="1569" t="str">
        <f t="shared" si="797"/>
        <v/>
      </c>
      <c r="BM292" s="1569" t="str">
        <f t="shared" si="797"/>
        <v/>
      </c>
      <c r="BN292" s="1569"/>
      <c r="BO292" s="1569"/>
      <c r="BP292" s="1569"/>
      <c r="BQ292" s="1569"/>
      <c r="BR292" s="1569"/>
      <c r="BS292" s="1569"/>
      <c r="BT292" s="1569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4">
        <f t="shared" si="798"/>
        <v>5.4746450809464503E-3</v>
      </c>
      <c r="CG292" s="1324">
        <f t="shared" si="798"/>
        <v>8.7594321295143204E-3</v>
      </c>
      <c r="CH292" s="1325">
        <f t="shared" si="798"/>
        <v>1.1944680176610439E-2</v>
      </c>
      <c r="CI292" s="1325">
        <f t="shared" si="798"/>
        <v>3.1283686176836856E-2</v>
      </c>
      <c r="CJ292" s="1324">
        <f t="shared" si="798"/>
        <v>4.3797160647571602E-2</v>
      </c>
      <c r="CK292" s="1324">
        <f t="shared" si="798"/>
        <v>0.1313914819427148</v>
      </c>
      <c r="CL292" s="1324" t="str">
        <f t="shared" si="798"/>
        <v/>
      </c>
      <c r="CM292" s="1323" t="str">
        <f t="shared" si="798"/>
        <v/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0"/>
      <c r="BE293" s="1590"/>
      <c r="BF293" s="1590"/>
      <c r="BG293" s="1590"/>
      <c r="BH293" s="1590"/>
      <c r="BI293" s="1590"/>
      <c r="BJ293" s="1590"/>
      <c r="BK293" s="1590"/>
      <c r="BL293" s="1590"/>
      <c r="BM293" s="1590"/>
      <c r="BN293" s="1590"/>
      <c r="BO293" s="1590"/>
      <c r="BP293" s="1590"/>
      <c r="BQ293" s="1590"/>
      <c r="BR293" s="1590"/>
      <c r="BS293" s="1590"/>
      <c r="BT293" s="1590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0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1" t="str">
        <f t="shared" si="798"/>
        <v/>
      </c>
      <c r="CF293" s="1321" t="str">
        <f t="shared" si="798"/>
        <v/>
      </c>
      <c r="CG293" s="1321" t="str">
        <f t="shared" si="798"/>
        <v/>
      </c>
      <c r="CH293" s="1322" t="str">
        <f t="shared" si="798"/>
        <v/>
      </c>
      <c r="CI293" s="1322" t="str">
        <f t="shared" si="798"/>
        <v/>
      </c>
      <c r="CJ293" s="1321" t="str">
        <f t="shared" si="798"/>
        <v/>
      </c>
      <c r="CK293" s="1321" t="str">
        <f t="shared" si="798"/>
        <v/>
      </c>
      <c r="CL293" s="1321" t="str">
        <f t="shared" si="798"/>
        <v/>
      </c>
      <c r="CM293" s="1320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2">
        <f>3440*$K$1</f>
        <v>14402.591999999999</v>
      </c>
      <c r="BE294" s="1592">
        <f t="shared" ref="BE294:BM294" si="807">3440*$K$1</f>
        <v>14402.591999999999</v>
      </c>
      <c r="BF294" s="1592">
        <f t="shared" si="807"/>
        <v>14402.591999999999</v>
      </c>
      <c r="BG294" s="1592">
        <f t="shared" si="807"/>
        <v>14402.591999999999</v>
      </c>
      <c r="BH294" s="1592">
        <f t="shared" si="807"/>
        <v>14402.591999999999</v>
      </c>
      <c r="BI294" s="1592">
        <f t="shared" si="807"/>
        <v>14402.591999999999</v>
      </c>
      <c r="BJ294" s="1592">
        <f t="shared" si="807"/>
        <v>14402.591999999999</v>
      </c>
      <c r="BK294" s="1592">
        <f t="shared" si="807"/>
        <v>14402.591999999999</v>
      </c>
      <c r="BL294" s="1592">
        <f t="shared" si="807"/>
        <v>14402.591999999999</v>
      </c>
      <c r="BM294" s="1592">
        <f t="shared" si="807"/>
        <v>14402.591999999999</v>
      </c>
      <c r="BN294" s="1592"/>
      <c r="BO294" s="1592"/>
      <c r="BP294" s="1592"/>
      <c r="BQ294" s="1592"/>
      <c r="BR294" s="1592"/>
      <c r="BS294" s="1592"/>
      <c r="BT294" s="1592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0">
        <f t="shared" si="803"/>
        <v>14402.591999999999</v>
      </c>
      <c r="CE294" s="1321">
        <f t="shared" si="798"/>
        <v>14402.591999999999</v>
      </c>
      <c r="CF294" s="1321">
        <f t="shared" si="798"/>
        <v>14402.591999999999</v>
      </c>
      <c r="CG294" s="1321">
        <f t="shared" si="798"/>
        <v>14402.591999999999</v>
      </c>
      <c r="CH294" s="1322">
        <f t="shared" si="798"/>
        <v>14402.591999999999</v>
      </c>
      <c r="CI294" s="1322">
        <f t="shared" si="798"/>
        <v>14402.591999999999</v>
      </c>
      <c r="CJ294" s="1321">
        <f t="shared" si="798"/>
        <v>14402.591999999999</v>
      </c>
      <c r="CK294" s="1321">
        <f t="shared" si="798"/>
        <v>14402.591999999999</v>
      </c>
      <c r="CL294" s="1321">
        <f t="shared" si="798"/>
        <v>14402.591999999999</v>
      </c>
      <c r="CM294" s="1320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59"/>
      <c r="BE295" s="1559"/>
      <c r="BF295" s="1559"/>
      <c r="BG295" s="1559"/>
      <c r="BH295" s="1559"/>
      <c r="BI295" s="1559"/>
      <c r="BJ295" s="1559"/>
      <c r="BK295" s="1559"/>
      <c r="BL295" s="1559"/>
      <c r="BM295" s="1559"/>
      <c r="BN295" s="1559"/>
      <c r="BO295" s="1559"/>
      <c r="BP295" s="1559"/>
      <c r="BQ295" s="1559"/>
      <c r="BR295" s="1559"/>
      <c r="BS295" s="1559"/>
      <c r="BT295" s="1559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0" t="str">
        <f t="shared" si="803"/>
        <v/>
      </c>
      <c r="CE295" s="1321" t="str">
        <f t="shared" si="798"/>
        <v/>
      </c>
      <c r="CF295" s="1321" t="str">
        <f t="shared" si="798"/>
        <v/>
      </c>
      <c r="CG295" s="1321" t="str">
        <f t="shared" si="798"/>
        <v/>
      </c>
      <c r="CH295" s="1322" t="str">
        <f t="shared" si="798"/>
        <v/>
      </c>
      <c r="CI295" s="1322" t="str">
        <f t="shared" si="798"/>
        <v/>
      </c>
      <c r="CJ295" s="1321" t="str">
        <f t="shared" si="798"/>
        <v/>
      </c>
      <c r="CK295" s="1321" t="str">
        <f t="shared" si="798"/>
        <v/>
      </c>
      <c r="CL295" s="1321" t="str">
        <f t="shared" si="798"/>
        <v/>
      </c>
      <c r="CM295" s="1320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0"/>
      <c r="BE296" s="1560"/>
      <c r="BF296" s="1560"/>
      <c r="BG296" s="1560"/>
      <c r="BH296" s="1560"/>
      <c r="BI296" s="1560"/>
      <c r="BJ296" s="1560"/>
      <c r="BK296" s="1560"/>
      <c r="BL296" s="1560"/>
      <c r="BM296" s="1560"/>
      <c r="BN296" s="1560"/>
      <c r="BO296" s="1560"/>
      <c r="BP296" s="1560"/>
      <c r="BQ296" s="1560"/>
      <c r="BR296" s="1560"/>
      <c r="BS296" s="1560"/>
      <c r="BT296" s="1560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0" t="str">
        <f t="shared" si="803"/>
        <v/>
      </c>
      <c r="CE296" s="1321" t="str">
        <f t="shared" si="798"/>
        <v/>
      </c>
      <c r="CF296" s="1321" t="str">
        <f t="shared" si="798"/>
        <v/>
      </c>
      <c r="CG296" s="1321" t="str">
        <f t="shared" si="798"/>
        <v/>
      </c>
      <c r="CH296" s="1322" t="str">
        <f t="shared" si="798"/>
        <v/>
      </c>
      <c r="CI296" s="1322" t="str">
        <f t="shared" si="798"/>
        <v/>
      </c>
      <c r="CJ296" s="1321" t="str">
        <f t="shared" si="798"/>
        <v/>
      </c>
      <c r="CK296" s="1321" t="str">
        <f t="shared" si="798"/>
        <v/>
      </c>
      <c r="CL296" s="1321" t="str">
        <f t="shared" si="798"/>
        <v/>
      </c>
      <c r="CM296" s="1320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68" t="str">
        <f t="shared" ref="BD297:BM297" si="812">IF(BD295="","",BD295*BD296)</f>
        <v/>
      </c>
      <c r="BE297" s="1568" t="str">
        <f t="shared" si="812"/>
        <v/>
      </c>
      <c r="BF297" s="1568" t="str">
        <f t="shared" si="812"/>
        <v/>
      </c>
      <c r="BG297" s="1568" t="str">
        <f t="shared" si="812"/>
        <v/>
      </c>
      <c r="BH297" s="1568" t="str">
        <f t="shared" si="812"/>
        <v/>
      </c>
      <c r="BI297" s="1568" t="str">
        <f t="shared" si="812"/>
        <v/>
      </c>
      <c r="BJ297" s="1568" t="str">
        <f t="shared" si="812"/>
        <v/>
      </c>
      <c r="BK297" s="1568" t="str">
        <f t="shared" si="812"/>
        <v/>
      </c>
      <c r="BL297" s="1568" t="str">
        <f t="shared" si="812"/>
        <v/>
      </c>
      <c r="BM297" s="1568" t="str">
        <f t="shared" si="812"/>
        <v/>
      </c>
      <c r="BN297" s="1568"/>
      <c r="BO297" s="1568"/>
      <c r="BP297" s="1568"/>
      <c r="BQ297" s="1568"/>
      <c r="BR297" s="1568"/>
      <c r="BS297" s="1568"/>
      <c r="BT297" s="1568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0" t="str">
        <f t="shared" si="803"/>
        <v/>
      </c>
      <c r="CE297" s="1321" t="str">
        <f t="shared" si="798"/>
        <v/>
      </c>
      <c r="CF297" s="1321" t="str">
        <f t="shared" si="798"/>
        <v/>
      </c>
      <c r="CG297" s="1321" t="str">
        <f t="shared" si="798"/>
        <v/>
      </c>
      <c r="CH297" s="1322" t="str">
        <f t="shared" si="798"/>
        <v/>
      </c>
      <c r="CI297" s="1322" t="str">
        <f t="shared" si="798"/>
        <v/>
      </c>
      <c r="CJ297" s="1321" t="str">
        <f t="shared" si="798"/>
        <v/>
      </c>
      <c r="CK297" s="1321" t="str">
        <f t="shared" si="798"/>
        <v/>
      </c>
      <c r="CL297" s="1321" t="str">
        <f t="shared" si="798"/>
        <v/>
      </c>
      <c r="CM297" s="1320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0" t="str">
        <f t="shared" si="803"/>
        <v/>
      </c>
      <c r="CE298" s="1321" t="str">
        <f t="shared" si="798"/>
        <v/>
      </c>
      <c r="CF298" s="1321" t="str">
        <f t="shared" si="798"/>
        <v/>
      </c>
      <c r="CG298" s="1321" t="str">
        <f t="shared" si="798"/>
        <v/>
      </c>
      <c r="CH298" s="1322" t="str">
        <f t="shared" si="798"/>
        <v/>
      </c>
      <c r="CI298" s="1322" t="str">
        <f t="shared" si="798"/>
        <v/>
      </c>
      <c r="CJ298" s="1321" t="str">
        <f t="shared" si="798"/>
        <v/>
      </c>
      <c r="CK298" s="1321" t="str">
        <f t="shared" si="798"/>
        <v/>
      </c>
      <c r="CL298" s="1321" t="str">
        <f t="shared" si="798"/>
        <v/>
      </c>
      <c r="CM298" s="1320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69" t="str">
        <f t="shared" ref="BD299:BM299" si="816">IF(BD293="","",(BD293-BD295-BD298)*BD294/BD$46/365/$G$1)</f>
        <v/>
      </c>
      <c r="BE299" s="1569" t="str">
        <f t="shared" si="816"/>
        <v/>
      </c>
      <c r="BF299" s="1569" t="str">
        <f t="shared" si="816"/>
        <v/>
      </c>
      <c r="BG299" s="1569" t="str">
        <f t="shared" si="816"/>
        <v/>
      </c>
      <c r="BH299" s="1569" t="str">
        <f t="shared" si="816"/>
        <v/>
      </c>
      <c r="BI299" s="1569" t="str">
        <f t="shared" si="816"/>
        <v/>
      </c>
      <c r="BJ299" s="1569" t="str">
        <f t="shared" si="816"/>
        <v/>
      </c>
      <c r="BK299" s="1569" t="str">
        <f t="shared" si="816"/>
        <v/>
      </c>
      <c r="BL299" s="1569" t="str">
        <f t="shared" si="816"/>
        <v/>
      </c>
      <c r="BM299" s="1569" t="str">
        <f t="shared" si="816"/>
        <v/>
      </c>
      <c r="BN299" s="1569"/>
      <c r="BO299" s="1569"/>
      <c r="BP299" s="1569"/>
      <c r="BQ299" s="1569"/>
      <c r="BR299" s="1569"/>
      <c r="BS299" s="1569"/>
      <c r="BT299" s="1569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4" t="str">
        <f t="shared" si="817"/>
        <v/>
      </c>
      <c r="CG299" s="1324" t="str">
        <f t="shared" si="817"/>
        <v/>
      </c>
      <c r="CH299" s="1325" t="str">
        <f t="shared" si="817"/>
        <v/>
      </c>
      <c r="CI299" s="1325" t="str">
        <f t="shared" si="817"/>
        <v/>
      </c>
      <c r="CJ299" s="1324" t="str">
        <f t="shared" si="817"/>
        <v/>
      </c>
      <c r="CK299" s="1324" t="str">
        <f t="shared" si="817"/>
        <v/>
      </c>
      <c r="CL299" s="1324" t="str">
        <f t="shared" si="817"/>
        <v/>
      </c>
      <c r="CM299" s="1323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59"/>
      <c r="BE300" s="1559"/>
      <c r="BF300" s="1559"/>
      <c r="BG300" s="1559"/>
      <c r="BH300" s="1559"/>
      <c r="BI300" s="1559"/>
      <c r="BJ300" s="1559"/>
      <c r="BK300" s="1559"/>
      <c r="BL300" s="1559"/>
      <c r="BM300" s="1559"/>
      <c r="BN300" s="1559"/>
      <c r="BO300" s="1559"/>
      <c r="BP300" s="1559"/>
      <c r="BQ300" s="1559"/>
      <c r="BR300" s="1559"/>
      <c r="BS300" s="1559"/>
      <c r="BT300" s="1559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1" t="str">
        <f t="shared" si="817"/>
        <v/>
      </c>
      <c r="CF300" s="1321" t="str">
        <f t="shared" si="817"/>
        <v/>
      </c>
      <c r="CG300" s="1321" t="str">
        <f t="shared" si="817"/>
        <v/>
      </c>
      <c r="CH300" s="1322" t="str">
        <f t="shared" si="817"/>
        <v/>
      </c>
      <c r="CI300" s="1322" t="str">
        <f t="shared" si="817"/>
        <v/>
      </c>
      <c r="CJ300" s="1321" t="str">
        <f t="shared" si="817"/>
        <v/>
      </c>
      <c r="CK300" s="1321" t="str">
        <f t="shared" si="817"/>
        <v/>
      </c>
      <c r="CL300" s="1321" t="str">
        <f t="shared" si="817"/>
        <v/>
      </c>
      <c r="CM300" s="1320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59"/>
      <c r="BE301" s="1559"/>
      <c r="BF301" s="1559"/>
      <c r="BG301" s="1559"/>
      <c r="BH301" s="1559"/>
      <c r="BI301" s="1559"/>
      <c r="BJ301" s="1559"/>
      <c r="BK301" s="1559"/>
      <c r="BL301" s="1559"/>
      <c r="BM301" s="1559"/>
      <c r="BN301" s="1559"/>
      <c r="BO301" s="1559"/>
      <c r="BP301" s="1559"/>
      <c r="BQ301" s="1559"/>
      <c r="BR301" s="1559"/>
      <c r="BS301" s="1559"/>
      <c r="BT301" s="1559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47"/>
      <c r="CE301" s="1348"/>
      <c r="CF301" s="1348"/>
      <c r="CG301" s="1348"/>
      <c r="CH301" s="1348"/>
      <c r="CI301" s="1348"/>
      <c r="CJ301" s="1348"/>
      <c r="CK301" s="1348"/>
      <c r="CL301" s="1348"/>
      <c r="CM301" s="1347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59"/>
      <c r="BE302" s="1559"/>
      <c r="BF302" s="1559"/>
      <c r="BG302" s="1559"/>
      <c r="BH302" s="1559"/>
      <c r="BI302" s="1559"/>
      <c r="BJ302" s="1559"/>
      <c r="BK302" s="1559"/>
      <c r="BL302" s="1559"/>
      <c r="BM302" s="1559"/>
      <c r="BN302" s="1559"/>
      <c r="BO302" s="1559"/>
      <c r="BP302" s="1559"/>
      <c r="BQ302" s="1559"/>
      <c r="BR302" s="1559"/>
      <c r="BS302" s="1559"/>
      <c r="BT302" s="1559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0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1" t="str">
        <f t="shared" si="822"/>
        <v/>
      </c>
      <c r="CF302" s="1321" t="str">
        <f t="shared" si="822"/>
        <v/>
      </c>
      <c r="CG302" s="1321" t="str">
        <f t="shared" si="822"/>
        <v/>
      </c>
      <c r="CH302" s="1322" t="str">
        <f t="shared" si="822"/>
        <v/>
      </c>
      <c r="CI302" s="1322" t="str">
        <f t="shared" si="822"/>
        <v/>
      </c>
      <c r="CJ302" s="1321" t="str">
        <f t="shared" si="822"/>
        <v/>
      </c>
      <c r="CK302" s="1321" t="str">
        <f t="shared" si="822"/>
        <v/>
      </c>
      <c r="CL302" s="1321" t="str">
        <f t="shared" si="822"/>
        <v/>
      </c>
      <c r="CM302" s="1320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68" t="str">
        <f t="shared" ref="BD303:BM303" si="847">IF(BD300="","",BD300*BD302)</f>
        <v/>
      </c>
      <c r="BE303" s="1568" t="str">
        <f t="shared" si="847"/>
        <v/>
      </c>
      <c r="BF303" s="1568" t="str">
        <f t="shared" si="847"/>
        <v/>
      </c>
      <c r="BG303" s="1568" t="str">
        <f t="shared" si="847"/>
        <v/>
      </c>
      <c r="BH303" s="1568" t="str">
        <f t="shared" si="847"/>
        <v/>
      </c>
      <c r="BI303" s="1568" t="str">
        <f t="shared" si="847"/>
        <v/>
      </c>
      <c r="BJ303" s="1568" t="str">
        <f t="shared" si="847"/>
        <v/>
      </c>
      <c r="BK303" s="1568" t="str">
        <f t="shared" si="847"/>
        <v/>
      </c>
      <c r="BL303" s="1568" t="str">
        <f t="shared" si="847"/>
        <v/>
      </c>
      <c r="BM303" s="1568" t="str">
        <f t="shared" si="847"/>
        <v/>
      </c>
      <c r="BN303" s="1568"/>
      <c r="BO303" s="1568"/>
      <c r="BP303" s="1568"/>
      <c r="BQ303" s="1568"/>
      <c r="BR303" s="1568"/>
      <c r="BS303" s="1568"/>
      <c r="BT303" s="1568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0" t="str">
        <f t="shared" si="822"/>
        <v/>
      </c>
      <c r="CE303" s="1321" t="str">
        <f t="shared" si="822"/>
        <v/>
      </c>
      <c r="CF303" s="1321" t="str">
        <f t="shared" si="822"/>
        <v/>
      </c>
      <c r="CG303" s="1321" t="str">
        <f t="shared" si="822"/>
        <v/>
      </c>
      <c r="CH303" s="1322" t="str">
        <f t="shared" si="822"/>
        <v/>
      </c>
      <c r="CI303" s="1322" t="str">
        <f t="shared" si="822"/>
        <v/>
      </c>
      <c r="CJ303" s="1321" t="str">
        <f t="shared" si="822"/>
        <v/>
      </c>
      <c r="CK303" s="1321" t="str">
        <f t="shared" si="822"/>
        <v/>
      </c>
      <c r="CL303" s="1321" t="str">
        <f t="shared" si="822"/>
        <v/>
      </c>
      <c r="CM303" s="1320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2">
        <f>1530*$K$1</f>
        <v>6405.8040000000001</v>
      </c>
      <c r="BE304" s="1592">
        <f t="shared" ref="BE304:BM304" si="851">1530*$K$1</f>
        <v>6405.8040000000001</v>
      </c>
      <c r="BF304" s="1592">
        <f t="shared" si="851"/>
        <v>6405.8040000000001</v>
      </c>
      <c r="BG304" s="1592">
        <f t="shared" si="851"/>
        <v>6405.8040000000001</v>
      </c>
      <c r="BH304" s="1592">
        <f t="shared" si="851"/>
        <v>6405.8040000000001</v>
      </c>
      <c r="BI304" s="1592">
        <f t="shared" si="851"/>
        <v>6405.8040000000001</v>
      </c>
      <c r="BJ304" s="1592">
        <f t="shared" si="851"/>
        <v>6405.8040000000001</v>
      </c>
      <c r="BK304" s="1592">
        <f t="shared" si="851"/>
        <v>6405.8040000000001</v>
      </c>
      <c r="BL304" s="1592">
        <f t="shared" si="851"/>
        <v>6405.8040000000001</v>
      </c>
      <c r="BM304" s="1592">
        <f t="shared" si="851"/>
        <v>6405.8040000000001</v>
      </c>
      <c r="BN304" s="1592"/>
      <c r="BO304" s="1592"/>
      <c r="BP304" s="1592"/>
      <c r="BQ304" s="1592"/>
      <c r="BR304" s="1592"/>
      <c r="BS304" s="1592"/>
      <c r="BT304" s="1592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0">
        <f t="shared" si="822"/>
        <v>6405.8040000000001</v>
      </c>
      <c r="CE304" s="1321">
        <f t="shared" si="822"/>
        <v>6405.8040000000001</v>
      </c>
      <c r="CF304" s="1321">
        <f t="shared" si="822"/>
        <v>6405.8040000000001</v>
      </c>
      <c r="CG304" s="1321">
        <f t="shared" si="822"/>
        <v>6405.8040000000001</v>
      </c>
      <c r="CH304" s="1322">
        <f t="shared" si="822"/>
        <v>6405.8040000000001</v>
      </c>
      <c r="CI304" s="1322">
        <f t="shared" si="822"/>
        <v>6405.8040000000001</v>
      </c>
      <c r="CJ304" s="1321">
        <f t="shared" si="822"/>
        <v>6405.8040000000001</v>
      </c>
      <c r="CK304" s="1321">
        <f t="shared" si="822"/>
        <v>6405.8040000000001</v>
      </c>
      <c r="CL304" s="1321">
        <f t="shared" si="822"/>
        <v>6405.8040000000001</v>
      </c>
      <c r="CM304" s="1320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59"/>
      <c r="BE305" s="1559"/>
      <c r="BF305" s="1559"/>
      <c r="BG305" s="1559"/>
      <c r="BH305" s="1559"/>
      <c r="BI305" s="1559"/>
      <c r="BJ305" s="1559"/>
      <c r="BK305" s="1559"/>
      <c r="BL305" s="1559"/>
      <c r="BM305" s="1559"/>
      <c r="BN305" s="1559"/>
      <c r="BO305" s="1559"/>
      <c r="BP305" s="1559"/>
      <c r="BQ305" s="1559"/>
      <c r="BR305" s="1559"/>
      <c r="BS305" s="1559"/>
      <c r="BT305" s="1559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0" t="str">
        <f t="shared" si="822"/>
        <v/>
      </c>
      <c r="CE305" s="1321" t="str">
        <f t="shared" si="822"/>
        <v/>
      </c>
      <c r="CF305" s="1321" t="str">
        <f t="shared" si="822"/>
        <v/>
      </c>
      <c r="CG305" s="1321" t="str">
        <f t="shared" si="822"/>
        <v/>
      </c>
      <c r="CH305" s="1322" t="str">
        <f t="shared" si="822"/>
        <v/>
      </c>
      <c r="CI305" s="1322" t="str">
        <f t="shared" si="822"/>
        <v/>
      </c>
      <c r="CJ305" s="1321" t="str">
        <f t="shared" si="822"/>
        <v/>
      </c>
      <c r="CK305" s="1321" t="str">
        <f t="shared" si="822"/>
        <v/>
      </c>
      <c r="CL305" s="1321" t="str">
        <f t="shared" si="822"/>
        <v/>
      </c>
      <c r="CM305" s="1320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0"/>
      <c r="BE306" s="1560"/>
      <c r="BF306" s="1560"/>
      <c r="BG306" s="1560"/>
      <c r="BH306" s="1560"/>
      <c r="BI306" s="1560"/>
      <c r="BJ306" s="1560"/>
      <c r="BK306" s="1560"/>
      <c r="BL306" s="1560"/>
      <c r="BM306" s="1560"/>
      <c r="BN306" s="1560"/>
      <c r="BO306" s="1560"/>
      <c r="BP306" s="1560"/>
      <c r="BQ306" s="1560"/>
      <c r="BR306" s="1560"/>
      <c r="BS306" s="1560"/>
      <c r="BT306" s="1560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0" t="str">
        <f t="shared" si="822"/>
        <v/>
      </c>
      <c r="CE306" s="1321" t="str">
        <f t="shared" si="822"/>
        <v/>
      </c>
      <c r="CF306" s="1321" t="str">
        <f t="shared" si="822"/>
        <v/>
      </c>
      <c r="CG306" s="1321" t="str">
        <f t="shared" si="822"/>
        <v/>
      </c>
      <c r="CH306" s="1322" t="str">
        <f t="shared" si="822"/>
        <v/>
      </c>
      <c r="CI306" s="1322" t="str">
        <f t="shared" si="822"/>
        <v/>
      </c>
      <c r="CJ306" s="1321" t="str">
        <f t="shared" si="822"/>
        <v/>
      </c>
      <c r="CK306" s="1321" t="str">
        <f t="shared" si="822"/>
        <v/>
      </c>
      <c r="CL306" s="1321" t="str">
        <f t="shared" si="822"/>
        <v/>
      </c>
      <c r="CM306" s="1320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68" t="str">
        <f t="shared" ref="BD307:BM307" si="856">IF(BD305="","",BD305*BD306)</f>
        <v/>
      </c>
      <c r="BE307" s="1568" t="str">
        <f t="shared" si="856"/>
        <v/>
      </c>
      <c r="BF307" s="1568" t="str">
        <f t="shared" si="856"/>
        <v/>
      </c>
      <c r="BG307" s="1568" t="str">
        <f t="shared" si="856"/>
        <v/>
      </c>
      <c r="BH307" s="1568" t="str">
        <f t="shared" si="856"/>
        <v/>
      </c>
      <c r="BI307" s="1568" t="str">
        <f t="shared" si="856"/>
        <v/>
      </c>
      <c r="BJ307" s="1568" t="str">
        <f t="shared" si="856"/>
        <v/>
      </c>
      <c r="BK307" s="1568" t="str">
        <f t="shared" si="856"/>
        <v/>
      </c>
      <c r="BL307" s="1568" t="str">
        <f t="shared" si="856"/>
        <v/>
      </c>
      <c r="BM307" s="1568" t="str">
        <f t="shared" si="856"/>
        <v/>
      </c>
      <c r="BN307" s="1568"/>
      <c r="BO307" s="1568"/>
      <c r="BP307" s="1568"/>
      <c r="BQ307" s="1568"/>
      <c r="BR307" s="1568"/>
      <c r="BS307" s="1568"/>
      <c r="BT307" s="1568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0" t="str">
        <f t="shared" si="822"/>
        <v/>
      </c>
      <c r="CE307" s="1321" t="str">
        <f t="shared" si="822"/>
        <v/>
      </c>
      <c r="CF307" s="1321" t="str">
        <f t="shared" si="822"/>
        <v/>
      </c>
      <c r="CG307" s="1321" t="str">
        <f t="shared" si="822"/>
        <v/>
      </c>
      <c r="CH307" s="1322" t="str">
        <f t="shared" si="822"/>
        <v/>
      </c>
      <c r="CI307" s="1322" t="str">
        <f t="shared" si="822"/>
        <v/>
      </c>
      <c r="CJ307" s="1321" t="str">
        <f t="shared" si="822"/>
        <v/>
      </c>
      <c r="CK307" s="1321" t="str">
        <f t="shared" si="822"/>
        <v/>
      </c>
      <c r="CL307" s="1321" t="str">
        <f t="shared" si="822"/>
        <v/>
      </c>
      <c r="CM307" s="1320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0"/>
      <c r="BE308" s="1560"/>
      <c r="BF308" s="1560"/>
      <c r="BG308" s="1560"/>
      <c r="BH308" s="1560"/>
      <c r="BI308" s="1560"/>
      <c r="BJ308" s="1560"/>
      <c r="BK308" s="1560"/>
      <c r="BL308" s="1560"/>
      <c r="BM308" s="1560"/>
      <c r="BN308" s="1560"/>
      <c r="BO308" s="1560"/>
      <c r="BP308" s="1560"/>
      <c r="BQ308" s="1560"/>
      <c r="BR308" s="1560"/>
      <c r="BS308" s="1560"/>
      <c r="BT308" s="1560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0" t="str">
        <f t="shared" si="822"/>
        <v/>
      </c>
      <c r="CE308" s="1321" t="str">
        <f t="shared" si="822"/>
        <v/>
      </c>
      <c r="CF308" s="1321" t="str">
        <f t="shared" si="822"/>
        <v/>
      </c>
      <c r="CG308" s="1321" t="str">
        <f t="shared" si="822"/>
        <v/>
      </c>
      <c r="CH308" s="1322" t="str">
        <f t="shared" si="822"/>
        <v/>
      </c>
      <c r="CI308" s="1322" t="str">
        <f t="shared" si="822"/>
        <v/>
      </c>
      <c r="CJ308" s="1321" t="str">
        <f t="shared" si="822"/>
        <v/>
      </c>
      <c r="CK308" s="1321" t="str">
        <f t="shared" si="822"/>
        <v/>
      </c>
      <c r="CL308" s="1321" t="str">
        <f t="shared" si="822"/>
        <v/>
      </c>
      <c r="CM308" s="1320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69" t="str">
        <f t="shared" ref="BD309:BM309" si="860">IF(BD303="","",(BD303-BD305-BD308)*BD304/BD$46/365/$G$1)</f>
        <v/>
      </c>
      <c r="BE309" s="1569" t="str">
        <f t="shared" si="860"/>
        <v/>
      </c>
      <c r="BF309" s="1569" t="str">
        <f t="shared" si="860"/>
        <v/>
      </c>
      <c r="BG309" s="1569" t="str">
        <f t="shared" si="860"/>
        <v/>
      </c>
      <c r="BH309" s="1569" t="str">
        <f t="shared" si="860"/>
        <v/>
      </c>
      <c r="BI309" s="1569" t="str">
        <f t="shared" si="860"/>
        <v/>
      </c>
      <c r="BJ309" s="1569" t="str">
        <f t="shared" si="860"/>
        <v/>
      </c>
      <c r="BK309" s="1569" t="str">
        <f t="shared" si="860"/>
        <v/>
      </c>
      <c r="BL309" s="1569" t="str">
        <f t="shared" si="860"/>
        <v/>
      </c>
      <c r="BM309" s="1569" t="str">
        <f t="shared" si="860"/>
        <v/>
      </c>
      <c r="BN309" s="1569"/>
      <c r="BO309" s="1569"/>
      <c r="BP309" s="1569"/>
      <c r="BQ309" s="1569"/>
      <c r="BR309" s="1569"/>
      <c r="BS309" s="1569"/>
      <c r="BT309" s="1569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4" t="str">
        <f t="shared" si="861"/>
        <v/>
      </c>
      <c r="CG309" s="1324" t="str">
        <f t="shared" si="861"/>
        <v/>
      </c>
      <c r="CH309" s="1325" t="str">
        <f t="shared" si="861"/>
        <v/>
      </c>
      <c r="CI309" s="1325" t="str">
        <f t="shared" si="861"/>
        <v/>
      </c>
      <c r="CJ309" s="1324" t="str">
        <f t="shared" si="861"/>
        <v/>
      </c>
      <c r="CK309" s="1324" t="str">
        <f t="shared" si="861"/>
        <v/>
      </c>
      <c r="CL309" s="1324" t="str">
        <f t="shared" si="861"/>
        <v/>
      </c>
      <c r="CM309" s="1323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3"/>
      <c r="BE310" s="1583"/>
      <c r="BF310" s="1583"/>
      <c r="BG310" s="1583"/>
      <c r="BH310" s="1583"/>
      <c r="BI310" s="1583"/>
      <c r="BJ310" s="1583"/>
      <c r="BK310" s="1583"/>
      <c r="BL310" s="1583"/>
      <c r="BM310" s="1583"/>
      <c r="BN310" s="1583"/>
      <c r="BO310" s="1591"/>
      <c r="BP310" s="1583"/>
      <c r="BQ310" s="1591"/>
      <c r="BR310" s="1583"/>
      <c r="BS310" s="1583"/>
      <c r="BT310" s="1583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1" t="str">
        <f t="shared" si="861"/>
        <v/>
      </c>
      <c r="CF310" s="1321" t="str">
        <f t="shared" si="861"/>
        <v/>
      </c>
      <c r="CG310" s="1321" t="str">
        <f t="shared" si="861"/>
        <v/>
      </c>
      <c r="CH310" s="1322" t="str">
        <f t="shared" si="861"/>
        <v/>
      </c>
      <c r="CI310" s="1322" t="str">
        <f t="shared" si="861"/>
        <v/>
      </c>
      <c r="CJ310" s="1321" t="str">
        <f t="shared" si="861"/>
        <v/>
      </c>
      <c r="CK310" s="1321" t="str">
        <f t="shared" si="861"/>
        <v/>
      </c>
      <c r="CL310" s="1321" t="str">
        <f t="shared" si="861"/>
        <v/>
      </c>
      <c r="CM310" s="1320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3"/>
      <c r="BE311" s="1583"/>
      <c r="BF311" s="1583"/>
      <c r="BG311" s="1583"/>
      <c r="BH311" s="1583"/>
      <c r="BI311" s="1583"/>
      <c r="BJ311" s="1583"/>
      <c r="BK311" s="1583"/>
      <c r="BL311" s="1583"/>
      <c r="BM311" s="1583"/>
      <c r="BN311" s="1583"/>
      <c r="BO311" s="1591"/>
      <c r="BP311" s="1583"/>
      <c r="BQ311" s="1591"/>
      <c r="BR311" s="1583"/>
      <c r="BS311" s="1583"/>
      <c r="BT311" s="1583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7"/>
      <c r="CE311" s="1348"/>
      <c r="CF311" s="1348"/>
      <c r="CG311" s="1348"/>
      <c r="CH311" s="1348"/>
      <c r="CI311" s="1348"/>
      <c r="CJ311" s="1348"/>
      <c r="CK311" s="1348"/>
      <c r="CL311" s="1348"/>
      <c r="CM311" s="1347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3"/>
      <c r="BE312" s="1583"/>
      <c r="BF312" s="1583"/>
      <c r="BG312" s="1583"/>
      <c r="BH312" s="1583"/>
      <c r="BI312" s="1583"/>
      <c r="BJ312" s="1583"/>
      <c r="BK312" s="1583"/>
      <c r="BL312" s="1583"/>
      <c r="BM312" s="1583"/>
      <c r="BN312" s="1583"/>
      <c r="BO312" s="1591"/>
      <c r="BP312" s="1583"/>
      <c r="BQ312" s="1591"/>
      <c r="BR312" s="1583"/>
      <c r="BS312" s="1583"/>
      <c r="BT312" s="1583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0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866"/>
        <v/>
      </c>
      <c r="CF312" s="1321" t="str">
        <f t="shared" si="866"/>
        <v/>
      </c>
      <c r="CG312" s="1321" t="str">
        <f t="shared" si="866"/>
        <v/>
      </c>
      <c r="CH312" s="1322" t="str">
        <f t="shared" si="866"/>
        <v/>
      </c>
      <c r="CI312" s="1322" t="str">
        <f t="shared" si="866"/>
        <v/>
      </c>
      <c r="CJ312" s="1321" t="str">
        <f t="shared" si="866"/>
        <v/>
      </c>
      <c r="CK312" s="1321" t="str">
        <f t="shared" si="866"/>
        <v/>
      </c>
      <c r="CL312" s="1321" t="str">
        <f t="shared" si="866"/>
        <v/>
      </c>
      <c r="CM312" s="1320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68" t="str">
        <f t="shared" ref="BD313:BM313" si="891">IF(BD310="","",BD310*BD312)</f>
        <v/>
      </c>
      <c r="BE313" s="1568" t="str">
        <f t="shared" si="891"/>
        <v/>
      </c>
      <c r="BF313" s="1568" t="str">
        <f t="shared" si="891"/>
        <v/>
      </c>
      <c r="BG313" s="1568" t="str">
        <f t="shared" si="891"/>
        <v/>
      </c>
      <c r="BH313" s="1568" t="str">
        <f t="shared" si="891"/>
        <v/>
      </c>
      <c r="BI313" s="1568" t="str">
        <f t="shared" si="891"/>
        <v/>
      </c>
      <c r="BJ313" s="1568" t="str">
        <f t="shared" si="891"/>
        <v/>
      </c>
      <c r="BK313" s="1568" t="str">
        <f t="shared" si="891"/>
        <v/>
      </c>
      <c r="BL313" s="1568" t="str">
        <f t="shared" si="891"/>
        <v/>
      </c>
      <c r="BM313" s="1568" t="str">
        <f t="shared" si="891"/>
        <v/>
      </c>
      <c r="BN313" s="1568"/>
      <c r="BO313" s="1568"/>
      <c r="BP313" s="1568"/>
      <c r="BQ313" s="1568"/>
      <c r="BR313" s="1568"/>
      <c r="BS313" s="1568"/>
      <c r="BT313" s="1568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0" t="str">
        <f t="shared" si="866"/>
        <v/>
      </c>
      <c r="CE313" s="1321" t="str">
        <f t="shared" si="866"/>
        <v/>
      </c>
      <c r="CF313" s="1321" t="str">
        <f t="shared" si="866"/>
        <v/>
      </c>
      <c r="CG313" s="1321" t="str">
        <f t="shared" si="866"/>
        <v/>
      </c>
      <c r="CH313" s="1322" t="str">
        <f t="shared" si="866"/>
        <v/>
      </c>
      <c r="CI313" s="1322" t="str">
        <f t="shared" si="866"/>
        <v/>
      </c>
      <c r="CJ313" s="1321" t="str">
        <f t="shared" si="866"/>
        <v/>
      </c>
      <c r="CK313" s="1321" t="str">
        <f t="shared" si="866"/>
        <v/>
      </c>
      <c r="CL313" s="1321" t="str">
        <f t="shared" si="866"/>
        <v/>
      </c>
      <c r="CM313" s="1320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2">
        <f>230*$K$1</f>
        <v>962.96399999999994</v>
      </c>
      <c r="BE314" s="1592">
        <f t="shared" ref="BE314:BM314" si="895">230*$K$1</f>
        <v>962.96399999999994</v>
      </c>
      <c r="BF314" s="1592">
        <f t="shared" si="895"/>
        <v>962.96399999999994</v>
      </c>
      <c r="BG314" s="1592">
        <f t="shared" si="895"/>
        <v>962.96399999999994</v>
      </c>
      <c r="BH314" s="1592">
        <f t="shared" si="895"/>
        <v>962.96399999999994</v>
      </c>
      <c r="BI314" s="1592">
        <f t="shared" si="895"/>
        <v>962.96399999999994</v>
      </c>
      <c r="BJ314" s="1592">
        <f t="shared" si="895"/>
        <v>962.96399999999994</v>
      </c>
      <c r="BK314" s="1592">
        <f t="shared" si="895"/>
        <v>962.96399999999994</v>
      </c>
      <c r="BL314" s="1592">
        <f t="shared" si="895"/>
        <v>962.96399999999994</v>
      </c>
      <c r="BM314" s="1592">
        <f t="shared" si="895"/>
        <v>962.96399999999994</v>
      </c>
      <c r="BN314" s="1592"/>
      <c r="BO314" s="1592"/>
      <c r="BP314" s="1592"/>
      <c r="BQ314" s="1592"/>
      <c r="BR314" s="1592"/>
      <c r="BS314" s="1592"/>
      <c r="BT314" s="1592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0">
        <f t="shared" si="866"/>
        <v>962.96399999999994</v>
      </c>
      <c r="CE314" s="1321">
        <f t="shared" si="866"/>
        <v>962.96399999999994</v>
      </c>
      <c r="CF314" s="1321">
        <f t="shared" si="866"/>
        <v>962.96399999999994</v>
      </c>
      <c r="CG314" s="1321">
        <f t="shared" si="866"/>
        <v>962.96399999999994</v>
      </c>
      <c r="CH314" s="1322">
        <f t="shared" si="866"/>
        <v>962.96399999999994</v>
      </c>
      <c r="CI314" s="1322">
        <f t="shared" si="866"/>
        <v>962.96399999999994</v>
      </c>
      <c r="CJ314" s="1321">
        <f t="shared" si="866"/>
        <v>962.96399999999994</v>
      </c>
      <c r="CK314" s="1321">
        <f t="shared" si="866"/>
        <v>962.96399999999994</v>
      </c>
      <c r="CL314" s="1321">
        <f t="shared" si="866"/>
        <v>962.96399999999994</v>
      </c>
      <c r="CM314" s="1320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86"/>
      <c r="BP315" s="1559"/>
      <c r="BQ315" s="1586"/>
      <c r="BR315" s="1559"/>
      <c r="BS315" s="1559"/>
      <c r="BT315" s="1559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0" t="str">
        <f t="shared" si="866"/>
        <v/>
      </c>
      <c r="CE315" s="1321" t="str">
        <f t="shared" si="866"/>
        <v/>
      </c>
      <c r="CF315" s="1321" t="str">
        <f t="shared" si="866"/>
        <v/>
      </c>
      <c r="CG315" s="1321" t="str">
        <f t="shared" si="866"/>
        <v/>
      </c>
      <c r="CH315" s="1322" t="str">
        <f t="shared" si="866"/>
        <v/>
      </c>
      <c r="CI315" s="1322" t="str">
        <f t="shared" si="866"/>
        <v/>
      </c>
      <c r="CJ315" s="1321" t="str">
        <f t="shared" si="866"/>
        <v/>
      </c>
      <c r="CK315" s="1321" t="str">
        <f t="shared" si="866"/>
        <v/>
      </c>
      <c r="CL315" s="1321" t="str">
        <f t="shared" si="866"/>
        <v/>
      </c>
      <c r="CM315" s="1320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0"/>
      <c r="BE316" s="1560"/>
      <c r="BF316" s="1560"/>
      <c r="BG316" s="1560"/>
      <c r="BH316" s="1560"/>
      <c r="BI316" s="1560"/>
      <c r="BJ316" s="1560"/>
      <c r="BK316" s="1560"/>
      <c r="BL316" s="1560"/>
      <c r="BM316" s="1560"/>
      <c r="BN316" s="1560"/>
      <c r="BO316" s="1579"/>
      <c r="BP316" s="1560"/>
      <c r="BQ316" s="1579"/>
      <c r="BR316" s="1560"/>
      <c r="BS316" s="1560"/>
      <c r="BT316" s="1560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0" t="str">
        <f t="shared" si="866"/>
        <v/>
      </c>
      <c r="CE316" s="1321" t="str">
        <f t="shared" si="866"/>
        <v/>
      </c>
      <c r="CF316" s="1321" t="str">
        <f t="shared" si="866"/>
        <v/>
      </c>
      <c r="CG316" s="1321" t="str">
        <f t="shared" si="866"/>
        <v/>
      </c>
      <c r="CH316" s="1322" t="str">
        <f t="shared" si="866"/>
        <v/>
      </c>
      <c r="CI316" s="1322" t="str">
        <f t="shared" si="866"/>
        <v/>
      </c>
      <c r="CJ316" s="1321" t="str">
        <f t="shared" si="866"/>
        <v/>
      </c>
      <c r="CK316" s="1321" t="str">
        <f t="shared" si="866"/>
        <v/>
      </c>
      <c r="CL316" s="1321" t="str">
        <f t="shared" si="866"/>
        <v/>
      </c>
      <c r="CM316" s="1320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68" t="str">
        <f t="shared" ref="BD317:BM317" si="900">IF(BD315="","",BD315*BD316)</f>
        <v/>
      </c>
      <c r="BE317" s="1568" t="str">
        <f t="shared" si="900"/>
        <v/>
      </c>
      <c r="BF317" s="1568" t="str">
        <f t="shared" si="900"/>
        <v/>
      </c>
      <c r="BG317" s="1568" t="str">
        <f t="shared" si="900"/>
        <v/>
      </c>
      <c r="BH317" s="1568" t="str">
        <f t="shared" si="900"/>
        <v/>
      </c>
      <c r="BI317" s="1568" t="str">
        <f t="shared" si="900"/>
        <v/>
      </c>
      <c r="BJ317" s="1568" t="str">
        <f t="shared" si="900"/>
        <v/>
      </c>
      <c r="BK317" s="1568" t="str">
        <f t="shared" si="900"/>
        <v/>
      </c>
      <c r="BL317" s="1568" t="str">
        <f t="shared" si="900"/>
        <v/>
      </c>
      <c r="BM317" s="1568" t="str">
        <f t="shared" si="900"/>
        <v/>
      </c>
      <c r="BN317" s="1568"/>
      <c r="BO317" s="1568"/>
      <c r="BP317" s="1568"/>
      <c r="BQ317" s="1568"/>
      <c r="BR317" s="1568"/>
      <c r="BS317" s="1568"/>
      <c r="BT317" s="1568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0" t="str">
        <f t="shared" si="866"/>
        <v/>
      </c>
      <c r="CE317" s="1321" t="str">
        <f t="shared" si="866"/>
        <v/>
      </c>
      <c r="CF317" s="1321" t="str">
        <f t="shared" si="866"/>
        <v/>
      </c>
      <c r="CG317" s="1321" t="str">
        <f t="shared" si="866"/>
        <v/>
      </c>
      <c r="CH317" s="1322" t="str">
        <f t="shared" si="866"/>
        <v/>
      </c>
      <c r="CI317" s="1322" t="str">
        <f t="shared" si="866"/>
        <v/>
      </c>
      <c r="CJ317" s="1321" t="str">
        <f t="shared" si="866"/>
        <v/>
      </c>
      <c r="CK317" s="1321" t="str">
        <f t="shared" si="866"/>
        <v/>
      </c>
      <c r="CL317" s="1321" t="str">
        <f t="shared" si="866"/>
        <v/>
      </c>
      <c r="CM317" s="1320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0"/>
      <c r="BE318" s="1560"/>
      <c r="BF318" s="1560"/>
      <c r="BG318" s="1560"/>
      <c r="BH318" s="1560"/>
      <c r="BI318" s="1560"/>
      <c r="BJ318" s="1560"/>
      <c r="BK318" s="1560"/>
      <c r="BL318" s="1560"/>
      <c r="BM318" s="1560"/>
      <c r="BN318" s="1560"/>
      <c r="BO318" s="1560"/>
      <c r="BP318" s="1560"/>
      <c r="BQ318" s="1560"/>
      <c r="BR318" s="1560"/>
      <c r="BS318" s="1560"/>
      <c r="BT318" s="1560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0" t="str">
        <f t="shared" si="866"/>
        <v/>
      </c>
      <c r="CE318" s="1321" t="str">
        <f t="shared" si="866"/>
        <v/>
      </c>
      <c r="CF318" s="1321" t="str">
        <f t="shared" si="866"/>
        <v/>
      </c>
      <c r="CG318" s="1321" t="str">
        <f t="shared" si="866"/>
        <v/>
      </c>
      <c r="CH318" s="1322" t="str">
        <f t="shared" si="866"/>
        <v/>
      </c>
      <c r="CI318" s="1322" t="str">
        <f t="shared" si="866"/>
        <v/>
      </c>
      <c r="CJ318" s="1321" t="str">
        <f t="shared" si="866"/>
        <v/>
      </c>
      <c r="CK318" s="1321" t="str">
        <f t="shared" si="866"/>
        <v/>
      </c>
      <c r="CL318" s="1321" t="str">
        <f t="shared" si="866"/>
        <v/>
      </c>
      <c r="CM318" s="1320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69" t="str">
        <f t="shared" ref="BD319:BM319" si="904">IF(BD313="","",(BD313-BD315-BD318)*BD314/BD$46/365/$G$1)</f>
        <v/>
      </c>
      <c r="BE319" s="1569" t="str">
        <f t="shared" si="904"/>
        <v/>
      </c>
      <c r="BF319" s="1569" t="str">
        <f t="shared" si="904"/>
        <v/>
      </c>
      <c r="BG319" s="1569" t="str">
        <f t="shared" si="904"/>
        <v/>
      </c>
      <c r="BH319" s="1569" t="str">
        <f t="shared" si="904"/>
        <v/>
      </c>
      <c r="BI319" s="1569" t="str">
        <f t="shared" si="904"/>
        <v/>
      </c>
      <c r="BJ319" s="1569" t="str">
        <f t="shared" si="904"/>
        <v/>
      </c>
      <c r="BK319" s="1569" t="str">
        <f t="shared" si="904"/>
        <v/>
      </c>
      <c r="BL319" s="1569" t="str">
        <f t="shared" si="904"/>
        <v/>
      </c>
      <c r="BM319" s="1569" t="str">
        <f t="shared" si="904"/>
        <v/>
      </c>
      <c r="BN319" s="1569"/>
      <c r="BO319" s="1569"/>
      <c r="BP319" s="1569"/>
      <c r="BQ319" s="1569"/>
      <c r="BR319" s="1569"/>
      <c r="BS319" s="1569"/>
      <c r="BT319" s="1569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4" t="str">
        <f t="shared" si="905"/>
        <v/>
      </c>
      <c r="CG319" s="1324" t="str">
        <f t="shared" si="905"/>
        <v/>
      </c>
      <c r="CH319" s="1325" t="str">
        <f t="shared" si="905"/>
        <v/>
      </c>
      <c r="CI319" s="1325" t="str">
        <f t="shared" si="905"/>
        <v/>
      </c>
      <c r="CJ319" s="1324" t="str">
        <f t="shared" si="905"/>
        <v/>
      </c>
      <c r="CK319" s="1324" t="str">
        <f t="shared" si="905"/>
        <v/>
      </c>
      <c r="CL319" s="1324" t="str">
        <f t="shared" si="905"/>
        <v/>
      </c>
      <c r="CM319" s="1323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0"/>
      <c r="BE320" s="1590"/>
      <c r="BF320" s="1590"/>
      <c r="BG320" s="1590"/>
      <c r="BH320" s="1590"/>
      <c r="BI320" s="1590"/>
      <c r="BJ320" s="1590"/>
      <c r="BK320" s="1590"/>
      <c r="BL320" s="1590"/>
      <c r="BM320" s="1590"/>
      <c r="BN320" s="1590"/>
      <c r="BO320" s="1590"/>
      <c r="BP320" s="1590"/>
      <c r="BQ320" s="1590"/>
      <c r="BR320" s="1590"/>
      <c r="BS320" s="1590"/>
      <c r="BT320" s="1590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1" t="str">
        <f t="shared" si="905"/>
        <v/>
      </c>
      <c r="CF320" s="1321" t="str">
        <f t="shared" si="905"/>
        <v/>
      </c>
      <c r="CG320" s="1321" t="str">
        <f t="shared" si="905"/>
        <v/>
      </c>
      <c r="CH320" s="1322" t="str">
        <f t="shared" si="905"/>
        <v/>
      </c>
      <c r="CI320" s="1322" t="str">
        <f t="shared" si="905"/>
        <v/>
      </c>
      <c r="CJ320" s="1321" t="str">
        <f t="shared" si="905"/>
        <v/>
      </c>
      <c r="CK320" s="1321" t="str">
        <f t="shared" si="905"/>
        <v/>
      </c>
      <c r="CL320" s="1321" t="str">
        <f t="shared" si="905"/>
        <v/>
      </c>
      <c r="CM320" s="1320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0"/>
      <c r="BE321" s="1590"/>
      <c r="BF321" s="1590"/>
      <c r="BG321" s="1590"/>
      <c r="BH321" s="1590"/>
      <c r="BI321" s="1590"/>
      <c r="BJ321" s="1590"/>
      <c r="BK321" s="1590"/>
      <c r="BL321" s="1590"/>
      <c r="BM321" s="1590"/>
      <c r="BN321" s="1590"/>
      <c r="BO321" s="1590"/>
      <c r="BP321" s="1590"/>
      <c r="BQ321" s="1590"/>
      <c r="BR321" s="1590"/>
      <c r="BS321" s="1590"/>
      <c r="BT321" s="1590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47"/>
      <c r="CE321" s="1348"/>
      <c r="CF321" s="1348"/>
      <c r="CG321" s="1348"/>
      <c r="CH321" s="1348"/>
      <c r="CI321" s="1348"/>
      <c r="CJ321" s="1348"/>
      <c r="CK321" s="1348"/>
      <c r="CL321" s="1348"/>
      <c r="CM321" s="1347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0"/>
      <c r="BE322" s="1590"/>
      <c r="BF322" s="1590"/>
      <c r="BG322" s="1590"/>
      <c r="BH322" s="1590"/>
      <c r="BI322" s="1590"/>
      <c r="BJ322" s="1590"/>
      <c r="BK322" s="1590"/>
      <c r="BL322" s="1590"/>
      <c r="BM322" s="1590"/>
      <c r="BN322" s="1590"/>
      <c r="BO322" s="1590"/>
      <c r="BP322" s="1590"/>
      <c r="BQ322" s="1590"/>
      <c r="BR322" s="1590"/>
      <c r="BS322" s="1590"/>
      <c r="BT322" s="1590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0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1" t="str">
        <f t="shared" si="910"/>
        <v/>
      </c>
      <c r="CF322" s="1321" t="str">
        <f t="shared" si="910"/>
        <v/>
      </c>
      <c r="CG322" s="1321" t="str">
        <f t="shared" si="910"/>
        <v/>
      </c>
      <c r="CH322" s="1322" t="str">
        <f t="shared" si="910"/>
        <v/>
      </c>
      <c r="CI322" s="1322" t="str">
        <f t="shared" si="910"/>
        <v/>
      </c>
      <c r="CJ322" s="1321" t="str">
        <f t="shared" si="910"/>
        <v/>
      </c>
      <c r="CK322" s="1321" t="str">
        <f t="shared" si="910"/>
        <v/>
      </c>
      <c r="CL322" s="1321" t="str">
        <f t="shared" si="910"/>
        <v/>
      </c>
      <c r="CM322" s="1320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68" t="str">
        <f t="shared" ref="BD323:BM323" si="935">IF(BD320="","",BD320*BD322)</f>
        <v/>
      </c>
      <c r="BE323" s="1568" t="str">
        <f t="shared" si="935"/>
        <v/>
      </c>
      <c r="BF323" s="1568" t="str">
        <f t="shared" si="935"/>
        <v/>
      </c>
      <c r="BG323" s="1568" t="str">
        <f t="shared" si="935"/>
        <v/>
      </c>
      <c r="BH323" s="1568" t="str">
        <f t="shared" si="935"/>
        <v/>
      </c>
      <c r="BI323" s="1568" t="str">
        <f t="shared" si="935"/>
        <v/>
      </c>
      <c r="BJ323" s="1568" t="str">
        <f t="shared" si="935"/>
        <v/>
      </c>
      <c r="BK323" s="1568" t="str">
        <f t="shared" si="935"/>
        <v/>
      </c>
      <c r="BL323" s="1568" t="str">
        <f t="shared" si="935"/>
        <v/>
      </c>
      <c r="BM323" s="1568" t="str">
        <f t="shared" si="935"/>
        <v/>
      </c>
      <c r="BN323" s="1568"/>
      <c r="BO323" s="1568"/>
      <c r="BP323" s="1568"/>
      <c r="BQ323" s="1568"/>
      <c r="BR323" s="1568"/>
      <c r="BS323" s="1568"/>
      <c r="BT323" s="1568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0" t="str">
        <f t="shared" si="910"/>
        <v/>
      </c>
      <c r="CE323" s="1321" t="str">
        <f t="shared" si="910"/>
        <v/>
      </c>
      <c r="CF323" s="1321" t="str">
        <f t="shared" si="910"/>
        <v/>
      </c>
      <c r="CG323" s="1321" t="str">
        <f t="shared" si="910"/>
        <v/>
      </c>
      <c r="CH323" s="1322" t="str">
        <f t="shared" si="910"/>
        <v/>
      </c>
      <c r="CI323" s="1322" t="str">
        <f t="shared" si="910"/>
        <v/>
      </c>
      <c r="CJ323" s="1321" t="str">
        <f t="shared" si="910"/>
        <v/>
      </c>
      <c r="CK323" s="1321" t="str">
        <f t="shared" si="910"/>
        <v/>
      </c>
      <c r="CL323" s="1321" t="str">
        <f t="shared" si="910"/>
        <v/>
      </c>
      <c r="CM323" s="1320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2">
        <f>750*$K$1</f>
        <v>3140.1</v>
      </c>
      <c r="BE324" s="1592">
        <f t="shared" ref="BE324:BM324" si="939">750*$K$1</f>
        <v>3140.1</v>
      </c>
      <c r="BF324" s="1592">
        <f t="shared" si="939"/>
        <v>3140.1</v>
      </c>
      <c r="BG324" s="1592">
        <f t="shared" si="939"/>
        <v>3140.1</v>
      </c>
      <c r="BH324" s="1592">
        <f t="shared" si="939"/>
        <v>3140.1</v>
      </c>
      <c r="BI324" s="1592">
        <f t="shared" si="939"/>
        <v>3140.1</v>
      </c>
      <c r="BJ324" s="1592">
        <f t="shared" si="939"/>
        <v>3140.1</v>
      </c>
      <c r="BK324" s="1592">
        <f t="shared" si="939"/>
        <v>3140.1</v>
      </c>
      <c r="BL324" s="1592">
        <f t="shared" si="939"/>
        <v>3140.1</v>
      </c>
      <c r="BM324" s="1592">
        <f t="shared" si="939"/>
        <v>3140.1</v>
      </c>
      <c r="BN324" s="1592"/>
      <c r="BO324" s="1592"/>
      <c r="BP324" s="1592"/>
      <c r="BQ324" s="1592"/>
      <c r="BR324" s="1592"/>
      <c r="BS324" s="1592"/>
      <c r="BT324" s="1592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0">
        <f t="shared" si="910"/>
        <v>3140.1</v>
      </c>
      <c r="CE324" s="1321">
        <f t="shared" si="910"/>
        <v>3140.1</v>
      </c>
      <c r="CF324" s="1321">
        <f t="shared" si="910"/>
        <v>3140.1</v>
      </c>
      <c r="CG324" s="1321">
        <f t="shared" si="910"/>
        <v>3140.1</v>
      </c>
      <c r="CH324" s="1322">
        <f t="shared" si="910"/>
        <v>3140.1</v>
      </c>
      <c r="CI324" s="1322">
        <f t="shared" si="910"/>
        <v>3140.1</v>
      </c>
      <c r="CJ324" s="1321">
        <f t="shared" si="910"/>
        <v>3140.1</v>
      </c>
      <c r="CK324" s="1321">
        <f t="shared" si="910"/>
        <v>3140.1</v>
      </c>
      <c r="CL324" s="1321">
        <f t="shared" si="910"/>
        <v>3140.1</v>
      </c>
      <c r="CM324" s="1320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59"/>
      <c r="BE325" s="1559"/>
      <c r="BF325" s="1559"/>
      <c r="BG325" s="1559"/>
      <c r="BH325" s="1559"/>
      <c r="BI325" s="1559"/>
      <c r="BJ325" s="1559"/>
      <c r="BK325" s="1559"/>
      <c r="BL325" s="1559"/>
      <c r="BM325" s="1559"/>
      <c r="BN325" s="1559"/>
      <c r="BO325" s="1559"/>
      <c r="BP325" s="1559"/>
      <c r="BQ325" s="1559"/>
      <c r="BR325" s="1559"/>
      <c r="BS325" s="1559"/>
      <c r="BT325" s="1559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0" t="str">
        <f t="shared" si="910"/>
        <v/>
      </c>
      <c r="CE325" s="1321" t="str">
        <f t="shared" si="910"/>
        <v/>
      </c>
      <c r="CF325" s="1321" t="str">
        <f t="shared" si="910"/>
        <v/>
      </c>
      <c r="CG325" s="1321" t="str">
        <f t="shared" si="910"/>
        <v/>
      </c>
      <c r="CH325" s="1322" t="str">
        <f t="shared" si="910"/>
        <v/>
      </c>
      <c r="CI325" s="1322" t="str">
        <f t="shared" si="910"/>
        <v/>
      </c>
      <c r="CJ325" s="1321" t="str">
        <f t="shared" si="910"/>
        <v/>
      </c>
      <c r="CK325" s="1321" t="str">
        <f t="shared" si="910"/>
        <v/>
      </c>
      <c r="CL325" s="1321" t="str">
        <f t="shared" si="910"/>
        <v/>
      </c>
      <c r="CM325" s="1320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0"/>
      <c r="BE326" s="1560"/>
      <c r="BF326" s="1560"/>
      <c r="BG326" s="1560"/>
      <c r="BH326" s="1560"/>
      <c r="BI326" s="1560"/>
      <c r="BJ326" s="1560"/>
      <c r="BK326" s="1560"/>
      <c r="BL326" s="1560"/>
      <c r="BM326" s="1560"/>
      <c r="BN326" s="1560"/>
      <c r="BO326" s="1560"/>
      <c r="BP326" s="1560"/>
      <c r="BQ326" s="1560"/>
      <c r="BR326" s="1560"/>
      <c r="BS326" s="1560"/>
      <c r="BT326" s="1560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0" t="str">
        <f t="shared" si="910"/>
        <v/>
      </c>
      <c r="CE326" s="1321" t="str">
        <f t="shared" si="910"/>
        <v/>
      </c>
      <c r="CF326" s="1321" t="str">
        <f t="shared" si="910"/>
        <v/>
      </c>
      <c r="CG326" s="1321" t="str">
        <f t="shared" si="910"/>
        <v/>
      </c>
      <c r="CH326" s="1322" t="str">
        <f t="shared" si="910"/>
        <v/>
      </c>
      <c r="CI326" s="1322" t="str">
        <f t="shared" si="910"/>
        <v/>
      </c>
      <c r="CJ326" s="1321" t="str">
        <f t="shared" si="910"/>
        <v/>
      </c>
      <c r="CK326" s="1321" t="str">
        <f t="shared" si="910"/>
        <v/>
      </c>
      <c r="CL326" s="1321" t="str">
        <f t="shared" si="910"/>
        <v/>
      </c>
      <c r="CM326" s="1320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68" t="str">
        <f t="shared" ref="BD327:BM327" si="944">IF(BD325="","",BD325*BD326)</f>
        <v/>
      </c>
      <c r="BE327" s="1568" t="str">
        <f t="shared" si="944"/>
        <v/>
      </c>
      <c r="BF327" s="1568" t="str">
        <f t="shared" si="944"/>
        <v/>
      </c>
      <c r="BG327" s="1568" t="str">
        <f t="shared" si="944"/>
        <v/>
      </c>
      <c r="BH327" s="1568" t="str">
        <f t="shared" si="944"/>
        <v/>
      </c>
      <c r="BI327" s="1568" t="str">
        <f t="shared" si="944"/>
        <v/>
      </c>
      <c r="BJ327" s="1568" t="str">
        <f t="shared" si="944"/>
        <v/>
      </c>
      <c r="BK327" s="1568" t="str">
        <f t="shared" si="944"/>
        <v/>
      </c>
      <c r="BL327" s="1568" t="str">
        <f t="shared" si="944"/>
        <v/>
      </c>
      <c r="BM327" s="1568" t="str">
        <f t="shared" si="944"/>
        <v/>
      </c>
      <c r="BN327" s="1568"/>
      <c r="BO327" s="1568"/>
      <c r="BP327" s="1568"/>
      <c r="BQ327" s="1568"/>
      <c r="BR327" s="1568"/>
      <c r="BS327" s="1568"/>
      <c r="BT327" s="1568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0" t="str">
        <f t="shared" si="910"/>
        <v/>
      </c>
      <c r="CE327" s="1321" t="str">
        <f t="shared" si="910"/>
        <v/>
      </c>
      <c r="CF327" s="1321" t="str">
        <f t="shared" si="910"/>
        <v/>
      </c>
      <c r="CG327" s="1321" t="str">
        <f t="shared" si="910"/>
        <v/>
      </c>
      <c r="CH327" s="1322" t="str">
        <f t="shared" si="910"/>
        <v/>
      </c>
      <c r="CI327" s="1322" t="str">
        <f t="shared" si="910"/>
        <v/>
      </c>
      <c r="CJ327" s="1321" t="str">
        <f t="shared" si="910"/>
        <v/>
      </c>
      <c r="CK327" s="1321" t="str">
        <f t="shared" si="910"/>
        <v/>
      </c>
      <c r="CL327" s="1321" t="str">
        <f t="shared" si="910"/>
        <v/>
      </c>
      <c r="CM327" s="1320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0"/>
      <c r="BE328" s="1560"/>
      <c r="BF328" s="1560"/>
      <c r="BG328" s="1560"/>
      <c r="BH328" s="1560"/>
      <c r="BI328" s="1560"/>
      <c r="BJ328" s="1560"/>
      <c r="BK328" s="1560"/>
      <c r="BL328" s="1560"/>
      <c r="BM328" s="1560"/>
      <c r="BN328" s="1560"/>
      <c r="BO328" s="1560"/>
      <c r="BP328" s="1560"/>
      <c r="BQ328" s="1560"/>
      <c r="BR328" s="1560"/>
      <c r="BS328" s="1560"/>
      <c r="BT328" s="1560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0" t="str">
        <f t="shared" si="910"/>
        <v/>
      </c>
      <c r="CE328" s="1321" t="str">
        <f t="shared" si="910"/>
        <v/>
      </c>
      <c r="CF328" s="1321" t="str">
        <f t="shared" si="910"/>
        <v/>
      </c>
      <c r="CG328" s="1321" t="str">
        <f t="shared" si="910"/>
        <v/>
      </c>
      <c r="CH328" s="1322" t="str">
        <f t="shared" si="910"/>
        <v/>
      </c>
      <c r="CI328" s="1322" t="str">
        <f t="shared" si="910"/>
        <v/>
      </c>
      <c r="CJ328" s="1321" t="str">
        <f t="shared" si="910"/>
        <v/>
      </c>
      <c r="CK328" s="1321" t="str">
        <f t="shared" si="910"/>
        <v/>
      </c>
      <c r="CL328" s="1321" t="str">
        <f t="shared" si="910"/>
        <v/>
      </c>
      <c r="CM328" s="1320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69" t="str">
        <f t="shared" ref="BD329:BM329" si="948">IF(BD323="","",(BD323-BD325-BD328)*BD324/BD$46/365/$G$1)</f>
        <v/>
      </c>
      <c r="BE329" s="1569" t="str">
        <f t="shared" si="948"/>
        <v/>
      </c>
      <c r="BF329" s="1569" t="str">
        <f t="shared" si="948"/>
        <v/>
      </c>
      <c r="BG329" s="1569" t="str">
        <f t="shared" si="948"/>
        <v/>
      </c>
      <c r="BH329" s="1569" t="str">
        <f t="shared" si="948"/>
        <v/>
      </c>
      <c r="BI329" s="1569" t="str">
        <f t="shared" si="948"/>
        <v/>
      </c>
      <c r="BJ329" s="1569" t="str">
        <f t="shared" si="948"/>
        <v/>
      </c>
      <c r="BK329" s="1569" t="str">
        <f t="shared" si="948"/>
        <v/>
      </c>
      <c r="BL329" s="1569" t="str">
        <f t="shared" si="948"/>
        <v/>
      </c>
      <c r="BM329" s="1569" t="str">
        <f t="shared" si="948"/>
        <v/>
      </c>
      <c r="BN329" s="1569"/>
      <c r="BO329" s="1569"/>
      <c r="BP329" s="1569"/>
      <c r="BQ329" s="1569"/>
      <c r="BR329" s="1569"/>
      <c r="BS329" s="1569"/>
      <c r="BT329" s="1569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4" t="str">
        <f t="shared" si="949"/>
        <v/>
      </c>
      <c r="CG329" s="1324" t="str">
        <f t="shared" si="949"/>
        <v/>
      </c>
      <c r="CH329" s="1325" t="str">
        <f t="shared" si="949"/>
        <v/>
      </c>
      <c r="CI329" s="1325" t="str">
        <f t="shared" si="949"/>
        <v/>
      </c>
      <c r="CJ329" s="1324" t="str">
        <f t="shared" si="949"/>
        <v/>
      </c>
      <c r="CK329" s="1324" t="str">
        <f t="shared" si="949"/>
        <v/>
      </c>
      <c r="CL329" s="1324" t="str">
        <f t="shared" si="949"/>
        <v/>
      </c>
      <c r="CM329" s="1323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0"/>
      <c r="BE330" s="1590"/>
      <c r="BF330" s="1590"/>
      <c r="BG330" s="1590"/>
      <c r="BH330" s="1590"/>
      <c r="BI330" s="1590"/>
      <c r="BJ330" s="1590"/>
      <c r="BK330" s="1590"/>
      <c r="BL330" s="1590"/>
      <c r="BM330" s="1590"/>
      <c r="BN330" s="1590"/>
      <c r="BO330" s="1590"/>
      <c r="BP330" s="1590"/>
      <c r="BQ330" s="1590"/>
      <c r="BR330" s="1590"/>
      <c r="BS330" s="1590"/>
      <c r="BT330" s="1590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1" t="str">
        <f t="shared" si="949"/>
        <v/>
      </c>
      <c r="CF330" s="1321" t="str">
        <f t="shared" si="949"/>
        <v/>
      </c>
      <c r="CG330" s="1321" t="str">
        <f t="shared" si="949"/>
        <v/>
      </c>
      <c r="CH330" s="1322" t="str">
        <f t="shared" si="949"/>
        <v/>
      </c>
      <c r="CI330" s="1322" t="str">
        <f t="shared" si="949"/>
        <v/>
      </c>
      <c r="CJ330" s="1321" t="str">
        <f t="shared" si="949"/>
        <v/>
      </c>
      <c r="CK330" s="1321" t="str">
        <f t="shared" si="949"/>
        <v/>
      </c>
      <c r="CL330" s="1321" t="str">
        <f t="shared" si="949"/>
        <v/>
      </c>
      <c r="CM330" s="1320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595"/>
      <c r="BE331" s="1595"/>
      <c r="BF331" s="1595"/>
      <c r="BG331" s="1595"/>
      <c r="BH331" s="1595"/>
      <c r="BI331" s="1595"/>
      <c r="BJ331" s="1595"/>
      <c r="BK331" s="1595"/>
      <c r="BL331" s="1595"/>
      <c r="BM331" s="1595"/>
      <c r="BN331" s="1595"/>
      <c r="BO331" s="1595"/>
      <c r="BP331" s="1595"/>
      <c r="BQ331" s="1595"/>
      <c r="BR331" s="1595"/>
      <c r="BS331" s="1595"/>
      <c r="BT331" s="1595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47"/>
      <c r="CE331" s="1348"/>
      <c r="CF331" s="1348"/>
      <c r="CG331" s="1348"/>
      <c r="CH331" s="1348"/>
      <c r="CI331" s="1348"/>
      <c r="CJ331" s="1348"/>
      <c r="CK331" s="1348"/>
      <c r="CL331" s="1348"/>
      <c r="CM331" s="1347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0"/>
      <c r="BE332" s="1590"/>
      <c r="BF332" s="1590"/>
      <c r="BG332" s="1590"/>
      <c r="BH332" s="1590"/>
      <c r="BI332" s="1590"/>
      <c r="BJ332" s="1590"/>
      <c r="BK332" s="1590"/>
      <c r="BL332" s="1590"/>
      <c r="BM332" s="1590"/>
      <c r="BN332" s="1590"/>
      <c r="BO332" s="1590"/>
      <c r="BP332" s="1590"/>
      <c r="BQ332" s="1590"/>
      <c r="BR332" s="1590"/>
      <c r="BS332" s="1590"/>
      <c r="BT332" s="1590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0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954"/>
        <v/>
      </c>
      <c r="CF332" s="1321" t="str">
        <f t="shared" si="954"/>
        <v/>
      </c>
      <c r="CG332" s="1321" t="str">
        <f t="shared" si="954"/>
        <v/>
      </c>
      <c r="CH332" s="1322" t="str">
        <f t="shared" si="954"/>
        <v/>
      </c>
      <c r="CI332" s="1322" t="str">
        <f t="shared" si="954"/>
        <v/>
      </c>
      <c r="CJ332" s="1321" t="str">
        <f t="shared" si="954"/>
        <v/>
      </c>
      <c r="CK332" s="1321" t="str">
        <f t="shared" si="954"/>
        <v/>
      </c>
      <c r="CL332" s="1321" t="str">
        <f t="shared" si="954"/>
        <v/>
      </c>
      <c r="CM332" s="1320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68" t="str">
        <f t="shared" ref="BD333:BM333" si="979">IF(BD330="","",BD330*BD332)</f>
        <v/>
      </c>
      <c r="BE333" s="1568" t="str">
        <f t="shared" si="979"/>
        <v/>
      </c>
      <c r="BF333" s="1568" t="str">
        <f t="shared" si="979"/>
        <v/>
      </c>
      <c r="BG333" s="1568" t="str">
        <f t="shared" si="979"/>
        <v/>
      </c>
      <c r="BH333" s="1568" t="str">
        <f t="shared" si="979"/>
        <v/>
      </c>
      <c r="BI333" s="1568" t="str">
        <f t="shared" si="979"/>
        <v/>
      </c>
      <c r="BJ333" s="1568" t="str">
        <f t="shared" si="979"/>
        <v/>
      </c>
      <c r="BK333" s="1568" t="str">
        <f t="shared" si="979"/>
        <v/>
      </c>
      <c r="BL333" s="1568" t="str">
        <f t="shared" si="979"/>
        <v/>
      </c>
      <c r="BM333" s="1568" t="str">
        <f t="shared" si="979"/>
        <v/>
      </c>
      <c r="BN333" s="1568"/>
      <c r="BO333" s="1568"/>
      <c r="BP333" s="1568"/>
      <c r="BQ333" s="1568"/>
      <c r="BR333" s="1568"/>
      <c r="BS333" s="1568"/>
      <c r="BT333" s="1568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0" t="str">
        <f t="shared" si="954"/>
        <v/>
      </c>
      <c r="CE333" s="1321" t="str">
        <f t="shared" si="954"/>
        <v/>
      </c>
      <c r="CF333" s="1321" t="str">
        <f t="shared" si="954"/>
        <v/>
      </c>
      <c r="CG333" s="1321" t="str">
        <f t="shared" si="954"/>
        <v/>
      </c>
      <c r="CH333" s="1322" t="str">
        <f t="shared" si="954"/>
        <v/>
      </c>
      <c r="CI333" s="1322" t="str">
        <f t="shared" si="954"/>
        <v/>
      </c>
      <c r="CJ333" s="1321" t="str">
        <f t="shared" si="954"/>
        <v/>
      </c>
      <c r="CK333" s="1321" t="str">
        <f t="shared" si="954"/>
        <v/>
      </c>
      <c r="CL333" s="1321" t="str">
        <f t="shared" si="954"/>
        <v/>
      </c>
      <c r="CM333" s="1320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3"/>
      <c r="BE334" s="1583"/>
      <c r="BF334" s="1583"/>
      <c r="BG334" s="1583"/>
      <c r="BH334" s="1583"/>
      <c r="BI334" s="1583"/>
      <c r="BJ334" s="1583"/>
      <c r="BK334" s="1583"/>
      <c r="BL334" s="1583"/>
      <c r="BM334" s="1583"/>
      <c r="BN334" s="1583"/>
      <c r="BO334" s="1583"/>
      <c r="BP334" s="1583"/>
      <c r="BQ334" s="1583"/>
      <c r="BR334" s="1583"/>
      <c r="BS334" s="1583"/>
      <c r="BT334" s="1583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0" t="str">
        <f t="shared" si="954"/>
        <v/>
      </c>
      <c r="CE334" s="1321" t="str">
        <f t="shared" si="954"/>
        <v/>
      </c>
      <c r="CF334" s="1321" t="str">
        <f t="shared" si="954"/>
        <v/>
      </c>
      <c r="CG334" s="1321" t="str">
        <f t="shared" si="954"/>
        <v/>
      </c>
      <c r="CH334" s="1322" t="str">
        <f t="shared" si="954"/>
        <v/>
      </c>
      <c r="CI334" s="1322" t="str">
        <f t="shared" si="954"/>
        <v/>
      </c>
      <c r="CJ334" s="1321" t="str">
        <f t="shared" si="954"/>
        <v/>
      </c>
      <c r="CK334" s="1321" t="str">
        <f t="shared" si="954"/>
        <v/>
      </c>
      <c r="CL334" s="1321" t="str">
        <f t="shared" si="954"/>
        <v/>
      </c>
      <c r="CM334" s="1320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0" t="str">
        <f t="shared" si="954"/>
        <v/>
      </c>
      <c r="CE335" s="1321" t="str">
        <f t="shared" si="954"/>
        <v/>
      </c>
      <c r="CF335" s="1321" t="str">
        <f t="shared" si="954"/>
        <v/>
      </c>
      <c r="CG335" s="1321" t="str">
        <f t="shared" si="954"/>
        <v/>
      </c>
      <c r="CH335" s="1322" t="str">
        <f t="shared" si="954"/>
        <v/>
      </c>
      <c r="CI335" s="1322" t="str">
        <f t="shared" si="954"/>
        <v/>
      </c>
      <c r="CJ335" s="1321" t="str">
        <f t="shared" si="954"/>
        <v/>
      </c>
      <c r="CK335" s="1321" t="str">
        <f t="shared" si="954"/>
        <v/>
      </c>
      <c r="CL335" s="1321" t="str">
        <f t="shared" si="954"/>
        <v/>
      </c>
      <c r="CM335" s="1320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0"/>
      <c r="BE336" s="1560"/>
      <c r="BF336" s="1560"/>
      <c r="BG336" s="1560"/>
      <c r="BH336" s="1560"/>
      <c r="BI336" s="1560"/>
      <c r="BJ336" s="1560"/>
      <c r="BK336" s="1560"/>
      <c r="BL336" s="1560"/>
      <c r="BM336" s="1560"/>
      <c r="BN336" s="1560"/>
      <c r="BO336" s="1560"/>
      <c r="BP336" s="1560"/>
      <c r="BQ336" s="1560"/>
      <c r="BR336" s="1560"/>
      <c r="BS336" s="1560"/>
      <c r="BT336" s="1560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0" t="str">
        <f t="shared" si="954"/>
        <v/>
      </c>
      <c r="CE336" s="1321" t="str">
        <f t="shared" si="954"/>
        <v/>
      </c>
      <c r="CF336" s="1321" t="str">
        <f t="shared" si="954"/>
        <v/>
      </c>
      <c r="CG336" s="1321" t="str">
        <f t="shared" si="954"/>
        <v/>
      </c>
      <c r="CH336" s="1322" t="str">
        <f t="shared" si="954"/>
        <v/>
      </c>
      <c r="CI336" s="1322" t="str">
        <f t="shared" si="954"/>
        <v/>
      </c>
      <c r="CJ336" s="1321" t="str">
        <f t="shared" si="954"/>
        <v/>
      </c>
      <c r="CK336" s="1321" t="str">
        <f t="shared" si="954"/>
        <v/>
      </c>
      <c r="CL336" s="1321" t="str">
        <f t="shared" si="954"/>
        <v/>
      </c>
      <c r="CM336" s="1320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68" t="str">
        <f t="shared" ref="BD337:BM337" si="983">IF(BD335="","",BD335*BD336)</f>
        <v/>
      </c>
      <c r="BE337" s="1568" t="str">
        <f t="shared" si="983"/>
        <v/>
      </c>
      <c r="BF337" s="1568" t="str">
        <f t="shared" si="983"/>
        <v/>
      </c>
      <c r="BG337" s="1568" t="str">
        <f t="shared" si="983"/>
        <v/>
      </c>
      <c r="BH337" s="1568" t="str">
        <f t="shared" si="983"/>
        <v/>
      </c>
      <c r="BI337" s="1568" t="str">
        <f t="shared" si="983"/>
        <v/>
      </c>
      <c r="BJ337" s="1568" t="str">
        <f t="shared" si="983"/>
        <v/>
      </c>
      <c r="BK337" s="1568" t="str">
        <f t="shared" si="983"/>
        <v/>
      </c>
      <c r="BL337" s="1568" t="str">
        <f t="shared" si="983"/>
        <v/>
      </c>
      <c r="BM337" s="1568" t="str">
        <f t="shared" si="983"/>
        <v/>
      </c>
      <c r="BN337" s="1568"/>
      <c r="BO337" s="1568"/>
      <c r="BP337" s="1568"/>
      <c r="BQ337" s="1568"/>
      <c r="BR337" s="1568"/>
      <c r="BS337" s="1568"/>
      <c r="BT337" s="1568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0" t="str">
        <f t="shared" si="954"/>
        <v/>
      </c>
      <c r="CE337" s="1321" t="str">
        <f t="shared" si="954"/>
        <v/>
      </c>
      <c r="CF337" s="1321" t="str">
        <f t="shared" si="954"/>
        <v/>
      </c>
      <c r="CG337" s="1321" t="str">
        <f t="shared" si="954"/>
        <v/>
      </c>
      <c r="CH337" s="1322" t="str">
        <f t="shared" si="954"/>
        <v/>
      </c>
      <c r="CI337" s="1322" t="str">
        <f t="shared" si="954"/>
        <v/>
      </c>
      <c r="CJ337" s="1321" t="str">
        <f t="shared" si="954"/>
        <v/>
      </c>
      <c r="CK337" s="1321" t="str">
        <f t="shared" si="954"/>
        <v/>
      </c>
      <c r="CL337" s="1321" t="str">
        <f t="shared" si="954"/>
        <v/>
      </c>
      <c r="CM337" s="1320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0"/>
      <c r="BE338" s="1560"/>
      <c r="BF338" s="1560"/>
      <c r="BG338" s="1560"/>
      <c r="BH338" s="1560"/>
      <c r="BI338" s="1560"/>
      <c r="BJ338" s="1560"/>
      <c r="BK338" s="1560"/>
      <c r="BL338" s="1560"/>
      <c r="BM338" s="1560"/>
      <c r="BN338" s="1560"/>
      <c r="BO338" s="1560"/>
      <c r="BP338" s="1560"/>
      <c r="BQ338" s="1560"/>
      <c r="BR338" s="1560"/>
      <c r="BS338" s="1560"/>
      <c r="BT338" s="1560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0" t="str">
        <f t="shared" si="954"/>
        <v/>
      </c>
      <c r="CE338" s="1321" t="str">
        <f t="shared" si="954"/>
        <v/>
      </c>
      <c r="CF338" s="1321" t="str">
        <f t="shared" si="954"/>
        <v/>
      </c>
      <c r="CG338" s="1321" t="str">
        <f t="shared" si="954"/>
        <v/>
      </c>
      <c r="CH338" s="1322" t="str">
        <f t="shared" si="954"/>
        <v/>
      </c>
      <c r="CI338" s="1322" t="str">
        <f t="shared" si="954"/>
        <v/>
      </c>
      <c r="CJ338" s="1321" t="str">
        <f t="shared" si="954"/>
        <v/>
      </c>
      <c r="CK338" s="1321" t="str">
        <f t="shared" si="954"/>
        <v/>
      </c>
      <c r="CL338" s="1321" t="str">
        <f t="shared" si="954"/>
        <v/>
      </c>
      <c r="CM338" s="1320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69" t="str">
        <f t="shared" ref="BD339:BM339" si="987">IF(BD333="","",(BD333-BD335-BD338)*BD334/BD$46/365/$G$1)</f>
        <v/>
      </c>
      <c r="BE339" s="1569" t="str">
        <f t="shared" si="987"/>
        <v/>
      </c>
      <c r="BF339" s="1569" t="str">
        <f t="shared" si="987"/>
        <v/>
      </c>
      <c r="BG339" s="1569" t="str">
        <f t="shared" si="987"/>
        <v/>
      </c>
      <c r="BH339" s="1569" t="str">
        <f t="shared" si="987"/>
        <v/>
      </c>
      <c r="BI339" s="1569" t="str">
        <f t="shared" si="987"/>
        <v/>
      </c>
      <c r="BJ339" s="1569" t="str">
        <f t="shared" si="987"/>
        <v/>
      </c>
      <c r="BK339" s="1569" t="str">
        <f t="shared" si="987"/>
        <v/>
      </c>
      <c r="BL339" s="1569" t="str">
        <f t="shared" si="987"/>
        <v/>
      </c>
      <c r="BM339" s="1569" t="str">
        <f t="shared" si="987"/>
        <v/>
      </c>
      <c r="BN339" s="1569"/>
      <c r="BO339" s="1569"/>
      <c r="BP339" s="1569"/>
      <c r="BQ339" s="1569"/>
      <c r="BR339" s="1569"/>
      <c r="BS339" s="1569"/>
      <c r="BT339" s="1569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4" t="str">
        <f t="shared" si="988"/>
        <v/>
      </c>
      <c r="CG339" s="1324" t="str">
        <f t="shared" si="988"/>
        <v/>
      </c>
      <c r="CH339" s="1325" t="str">
        <f t="shared" si="988"/>
        <v/>
      </c>
      <c r="CI339" s="1325" t="str">
        <f t="shared" si="988"/>
        <v/>
      </c>
      <c r="CJ339" s="1324" t="str">
        <f t="shared" si="988"/>
        <v/>
      </c>
      <c r="CK339" s="1324" t="str">
        <f t="shared" si="988"/>
        <v/>
      </c>
      <c r="CL339" s="1324" t="str">
        <f t="shared" si="988"/>
        <v/>
      </c>
      <c r="CM339" s="1323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0"/>
      <c r="BE340" s="1590"/>
      <c r="BF340" s="1590"/>
      <c r="BG340" s="1590"/>
      <c r="BH340" s="1590"/>
      <c r="BI340" s="1590"/>
      <c r="BJ340" s="1590"/>
      <c r="BK340" s="1590"/>
      <c r="BL340" s="1590"/>
      <c r="BM340" s="1590"/>
      <c r="BN340" s="1590"/>
      <c r="BO340" s="1590"/>
      <c r="BP340" s="1590"/>
      <c r="BQ340" s="1590"/>
      <c r="BR340" s="1590"/>
      <c r="BS340" s="1590"/>
      <c r="BT340" s="1590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1" t="str">
        <f t="shared" si="988"/>
        <v/>
      </c>
      <c r="CF340" s="1321" t="str">
        <f t="shared" si="988"/>
        <v/>
      </c>
      <c r="CG340" s="1321" t="str">
        <f t="shared" si="988"/>
        <v/>
      </c>
      <c r="CH340" s="1322" t="str">
        <f t="shared" si="988"/>
        <v/>
      </c>
      <c r="CI340" s="1322" t="str">
        <f t="shared" si="988"/>
        <v/>
      </c>
      <c r="CJ340" s="1321" t="str">
        <f t="shared" si="988"/>
        <v/>
      </c>
      <c r="CK340" s="1321" t="str">
        <f t="shared" si="988"/>
        <v/>
      </c>
      <c r="CL340" s="1321" t="str">
        <f t="shared" si="988"/>
        <v/>
      </c>
      <c r="CM340" s="1320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0"/>
      <c r="BE341" s="1590"/>
      <c r="BF341" s="1590"/>
      <c r="BG341" s="1590"/>
      <c r="BH341" s="1590"/>
      <c r="BI341" s="1590"/>
      <c r="BJ341" s="1590"/>
      <c r="BK341" s="1590"/>
      <c r="BL341" s="1590"/>
      <c r="BM341" s="1590"/>
      <c r="BN341" s="1590"/>
      <c r="BO341" s="1590"/>
      <c r="BP341" s="1590"/>
      <c r="BQ341" s="1590"/>
      <c r="BR341" s="1590"/>
      <c r="BS341" s="1590"/>
      <c r="BT341" s="1590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47"/>
      <c r="CE341" s="1348"/>
      <c r="CF341" s="1348"/>
      <c r="CG341" s="1348"/>
      <c r="CH341" s="1348"/>
      <c r="CI341" s="1348"/>
      <c r="CJ341" s="1348"/>
      <c r="CK341" s="1348"/>
      <c r="CL341" s="1348"/>
      <c r="CM341" s="1347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0"/>
      <c r="BE342" s="1590"/>
      <c r="BF342" s="1590"/>
      <c r="BG342" s="1590"/>
      <c r="BH342" s="1590"/>
      <c r="BI342" s="1590"/>
      <c r="BJ342" s="1590"/>
      <c r="BK342" s="1590"/>
      <c r="BL342" s="1590"/>
      <c r="BM342" s="1590"/>
      <c r="BN342" s="1590"/>
      <c r="BO342" s="1590"/>
      <c r="BP342" s="1590"/>
      <c r="BQ342" s="1590"/>
      <c r="BR342" s="1590"/>
      <c r="BS342" s="1590"/>
      <c r="BT342" s="1590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0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993"/>
        <v/>
      </c>
      <c r="CF342" s="1321" t="str">
        <f t="shared" si="993"/>
        <v/>
      </c>
      <c r="CG342" s="1321" t="str">
        <f t="shared" si="993"/>
        <v/>
      </c>
      <c r="CH342" s="1322" t="str">
        <f t="shared" si="993"/>
        <v/>
      </c>
      <c r="CI342" s="1322" t="str">
        <f t="shared" si="993"/>
        <v/>
      </c>
      <c r="CJ342" s="1321" t="str">
        <f t="shared" si="993"/>
        <v/>
      </c>
      <c r="CK342" s="1321" t="str">
        <f t="shared" si="993"/>
        <v/>
      </c>
      <c r="CL342" s="1321" t="str">
        <f t="shared" si="993"/>
        <v/>
      </c>
      <c r="CM342" s="1320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68" t="str">
        <f t="shared" ref="BD343:BM343" si="1018">IF(BD340="","",BD340*BD342)</f>
        <v/>
      </c>
      <c r="BE343" s="1568" t="str">
        <f t="shared" si="1018"/>
        <v/>
      </c>
      <c r="BF343" s="1568" t="str">
        <f t="shared" si="1018"/>
        <v/>
      </c>
      <c r="BG343" s="1568" t="str">
        <f t="shared" si="1018"/>
        <v/>
      </c>
      <c r="BH343" s="1568" t="str">
        <f t="shared" si="1018"/>
        <v/>
      </c>
      <c r="BI343" s="1568" t="str">
        <f t="shared" si="1018"/>
        <v/>
      </c>
      <c r="BJ343" s="1568" t="str">
        <f t="shared" si="1018"/>
        <v/>
      </c>
      <c r="BK343" s="1568" t="str">
        <f t="shared" si="1018"/>
        <v/>
      </c>
      <c r="BL343" s="1568" t="str">
        <f t="shared" si="1018"/>
        <v/>
      </c>
      <c r="BM343" s="1568" t="str">
        <f t="shared" si="1018"/>
        <v/>
      </c>
      <c r="BN343" s="1568"/>
      <c r="BO343" s="1568"/>
      <c r="BP343" s="1568"/>
      <c r="BQ343" s="1568"/>
      <c r="BR343" s="1568"/>
      <c r="BS343" s="1568"/>
      <c r="BT343" s="1568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0" t="str">
        <f t="shared" si="993"/>
        <v/>
      </c>
      <c r="CE343" s="1321" t="str">
        <f t="shared" si="993"/>
        <v/>
      </c>
      <c r="CF343" s="1321" t="str">
        <f t="shared" si="993"/>
        <v/>
      </c>
      <c r="CG343" s="1321" t="str">
        <f t="shared" si="993"/>
        <v/>
      </c>
      <c r="CH343" s="1322" t="str">
        <f t="shared" si="993"/>
        <v/>
      </c>
      <c r="CI343" s="1322" t="str">
        <f t="shared" si="993"/>
        <v/>
      </c>
      <c r="CJ343" s="1321" t="str">
        <f t="shared" si="993"/>
        <v/>
      </c>
      <c r="CK343" s="1321" t="str">
        <f t="shared" si="993"/>
        <v/>
      </c>
      <c r="CL343" s="1321" t="str">
        <f t="shared" si="993"/>
        <v/>
      </c>
      <c r="CM343" s="1320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2">
        <f>5790*$K$1</f>
        <v>24241.572</v>
      </c>
      <c r="BE344" s="1592">
        <f t="shared" ref="BE344:BM344" si="1022">5790*$K$1</f>
        <v>24241.572</v>
      </c>
      <c r="BF344" s="1592">
        <f t="shared" si="1022"/>
        <v>24241.572</v>
      </c>
      <c r="BG344" s="1592">
        <f t="shared" si="1022"/>
        <v>24241.572</v>
      </c>
      <c r="BH344" s="1592">
        <f t="shared" si="1022"/>
        <v>24241.572</v>
      </c>
      <c r="BI344" s="1592">
        <f t="shared" si="1022"/>
        <v>24241.572</v>
      </c>
      <c r="BJ344" s="1592">
        <f t="shared" si="1022"/>
        <v>24241.572</v>
      </c>
      <c r="BK344" s="1592">
        <f t="shared" si="1022"/>
        <v>24241.572</v>
      </c>
      <c r="BL344" s="1592">
        <f t="shared" si="1022"/>
        <v>24241.572</v>
      </c>
      <c r="BM344" s="1592">
        <f t="shared" si="1022"/>
        <v>24241.572</v>
      </c>
      <c r="BN344" s="1592"/>
      <c r="BO344" s="1592"/>
      <c r="BP344" s="1592"/>
      <c r="BQ344" s="1592"/>
      <c r="BR344" s="1592"/>
      <c r="BS344" s="1592"/>
      <c r="BT344" s="1592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0">
        <f t="shared" si="993"/>
        <v>24241.572</v>
      </c>
      <c r="CE344" s="1321">
        <f t="shared" si="993"/>
        <v>24241.572</v>
      </c>
      <c r="CF344" s="1321">
        <f t="shared" si="993"/>
        <v>24241.572</v>
      </c>
      <c r="CG344" s="1321">
        <f t="shared" si="993"/>
        <v>24241.572</v>
      </c>
      <c r="CH344" s="1322">
        <f t="shared" si="993"/>
        <v>24241.572</v>
      </c>
      <c r="CI344" s="1322">
        <f t="shared" si="993"/>
        <v>24241.572</v>
      </c>
      <c r="CJ344" s="1321">
        <f t="shared" si="993"/>
        <v>24241.572</v>
      </c>
      <c r="CK344" s="1321">
        <f t="shared" si="993"/>
        <v>24241.572</v>
      </c>
      <c r="CL344" s="1321">
        <f t="shared" si="993"/>
        <v>24241.572</v>
      </c>
      <c r="CM344" s="1320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0" t="str">
        <f t="shared" si="993"/>
        <v/>
      </c>
      <c r="CE345" s="1321" t="str">
        <f t="shared" si="993"/>
        <v/>
      </c>
      <c r="CF345" s="1321" t="str">
        <f t="shared" si="993"/>
        <v/>
      </c>
      <c r="CG345" s="1321" t="str">
        <f t="shared" si="993"/>
        <v/>
      </c>
      <c r="CH345" s="1322" t="str">
        <f t="shared" si="993"/>
        <v/>
      </c>
      <c r="CI345" s="1322" t="str">
        <f t="shared" si="993"/>
        <v/>
      </c>
      <c r="CJ345" s="1321" t="str">
        <f t="shared" si="993"/>
        <v/>
      </c>
      <c r="CK345" s="1321" t="str">
        <f t="shared" si="993"/>
        <v/>
      </c>
      <c r="CL345" s="1321" t="str">
        <f t="shared" si="993"/>
        <v/>
      </c>
      <c r="CM345" s="1320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0"/>
      <c r="BE346" s="1560"/>
      <c r="BF346" s="1560"/>
      <c r="BG346" s="1560"/>
      <c r="BH346" s="1560"/>
      <c r="BI346" s="1560"/>
      <c r="BJ346" s="1560"/>
      <c r="BK346" s="1560"/>
      <c r="BL346" s="1560"/>
      <c r="BM346" s="1560"/>
      <c r="BN346" s="1560"/>
      <c r="BO346" s="1560"/>
      <c r="BP346" s="1560"/>
      <c r="BQ346" s="1560"/>
      <c r="BR346" s="1560"/>
      <c r="BS346" s="1560"/>
      <c r="BT346" s="1560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0" t="str">
        <f t="shared" si="993"/>
        <v/>
      </c>
      <c r="CE346" s="1321" t="str">
        <f t="shared" si="993"/>
        <v/>
      </c>
      <c r="CF346" s="1321" t="str">
        <f t="shared" si="993"/>
        <v/>
      </c>
      <c r="CG346" s="1321" t="str">
        <f t="shared" si="993"/>
        <v/>
      </c>
      <c r="CH346" s="1322" t="str">
        <f t="shared" si="993"/>
        <v/>
      </c>
      <c r="CI346" s="1322" t="str">
        <f t="shared" si="993"/>
        <v/>
      </c>
      <c r="CJ346" s="1321" t="str">
        <f t="shared" si="993"/>
        <v/>
      </c>
      <c r="CK346" s="1321" t="str">
        <f t="shared" si="993"/>
        <v/>
      </c>
      <c r="CL346" s="1321" t="str">
        <f t="shared" si="993"/>
        <v/>
      </c>
      <c r="CM346" s="1320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68" t="str">
        <f t="shared" ref="BD347:BM347" si="1027">IF(BD345="","",BD345*BD346)</f>
        <v/>
      </c>
      <c r="BE347" s="1568" t="str">
        <f t="shared" si="1027"/>
        <v/>
      </c>
      <c r="BF347" s="1568" t="str">
        <f t="shared" si="1027"/>
        <v/>
      </c>
      <c r="BG347" s="1568" t="str">
        <f t="shared" si="1027"/>
        <v/>
      </c>
      <c r="BH347" s="1568" t="str">
        <f t="shared" si="1027"/>
        <v/>
      </c>
      <c r="BI347" s="1568" t="str">
        <f t="shared" si="1027"/>
        <v/>
      </c>
      <c r="BJ347" s="1568" t="str">
        <f t="shared" si="1027"/>
        <v/>
      </c>
      <c r="BK347" s="1568" t="str">
        <f t="shared" si="1027"/>
        <v/>
      </c>
      <c r="BL347" s="1568" t="str">
        <f t="shared" si="1027"/>
        <v/>
      </c>
      <c r="BM347" s="1568" t="str">
        <f t="shared" si="1027"/>
        <v/>
      </c>
      <c r="BN347" s="1568"/>
      <c r="BO347" s="1568"/>
      <c r="BP347" s="1568"/>
      <c r="BQ347" s="1568"/>
      <c r="BR347" s="1568"/>
      <c r="BS347" s="1568"/>
      <c r="BT347" s="1568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0" t="str">
        <f t="shared" si="993"/>
        <v/>
      </c>
      <c r="CE347" s="1321" t="str">
        <f t="shared" si="993"/>
        <v/>
      </c>
      <c r="CF347" s="1321" t="str">
        <f t="shared" si="993"/>
        <v/>
      </c>
      <c r="CG347" s="1321" t="str">
        <f t="shared" si="993"/>
        <v/>
      </c>
      <c r="CH347" s="1322" t="str">
        <f t="shared" si="993"/>
        <v/>
      </c>
      <c r="CI347" s="1322" t="str">
        <f t="shared" si="993"/>
        <v/>
      </c>
      <c r="CJ347" s="1321" t="str">
        <f t="shared" si="993"/>
        <v/>
      </c>
      <c r="CK347" s="1321" t="str">
        <f t="shared" si="993"/>
        <v/>
      </c>
      <c r="CL347" s="1321" t="str">
        <f t="shared" si="993"/>
        <v/>
      </c>
      <c r="CM347" s="1320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0"/>
      <c r="BE348" s="1560"/>
      <c r="BF348" s="1560"/>
      <c r="BG348" s="1560"/>
      <c r="BH348" s="1560"/>
      <c r="BI348" s="1560"/>
      <c r="BJ348" s="1560"/>
      <c r="BK348" s="1560"/>
      <c r="BL348" s="1560"/>
      <c r="BM348" s="1560"/>
      <c r="BN348" s="1560"/>
      <c r="BO348" s="1560"/>
      <c r="BP348" s="1560"/>
      <c r="BQ348" s="1560"/>
      <c r="BR348" s="1560"/>
      <c r="BS348" s="1560"/>
      <c r="BT348" s="1560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0" t="str">
        <f t="shared" si="993"/>
        <v/>
      </c>
      <c r="CE348" s="1321" t="str">
        <f t="shared" si="993"/>
        <v/>
      </c>
      <c r="CF348" s="1321" t="str">
        <f t="shared" si="993"/>
        <v/>
      </c>
      <c r="CG348" s="1321" t="str">
        <f t="shared" si="993"/>
        <v/>
      </c>
      <c r="CH348" s="1322" t="str">
        <f t="shared" si="993"/>
        <v/>
      </c>
      <c r="CI348" s="1322" t="str">
        <f t="shared" si="993"/>
        <v/>
      </c>
      <c r="CJ348" s="1321" t="str">
        <f t="shared" si="993"/>
        <v/>
      </c>
      <c r="CK348" s="1321" t="str">
        <f t="shared" si="993"/>
        <v/>
      </c>
      <c r="CL348" s="1321" t="str">
        <f t="shared" si="993"/>
        <v/>
      </c>
      <c r="CM348" s="1320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69" t="str">
        <f t="shared" ref="BD349:BM349" si="1031">IF(BD343="","",(BD343-BD345-BD348)*BD344/BD$46/365/$G$1)</f>
        <v/>
      </c>
      <c r="BE349" s="1569" t="str">
        <f t="shared" si="1031"/>
        <v/>
      </c>
      <c r="BF349" s="1569" t="str">
        <f t="shared" si="1031"/>
        <v/>
      </c>
      <c r="BG349" s="1569" t="str">
        <f t="shared" si="1031"/>
        <v/>
      </c>
      <c r="BH349" s="1569" t="str">
        <f t="shared" si="1031"/>
        <v/>
      </c>
      <c r="BI349" s="1569" t="str">
        <f t="shared" si="1031"/>
        <v/>
      </c>
      <c r="BJ349" s="1569" t="str">
        <f t="shared" si="1031"/>
        <v/>
      </c>
      <c r="BK349" s="1569" t="str">
        <f t="shared" si="1031"/>
        <v/>
      </c>
      <c r="BL349" s="1569" t="str">
        <f t="shared" si="1031"/>
        <v/>
      </c>
      <c r="BM349" s="1569" t="str">
        <f t="shared" si="1031"/>
        <v/>
      </c>
      <c r="BN349" s="1569"/>
      <c r="BO349" s="1569"/>
      <c r="BP349" s="1569"/>
      <c r="BQ349" s="1569"/>
      <c r="BR349" s="1569"/>
      <c r="BS349" s="1569"/>
      <c r="BT349" s="1569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1032"/>
        <v/>
      </c>
      <c r="CG349" s="1324" t="str">
        <f t="shared" si="1032"/>
        <v/>
      </c>
      <c r="CH349" s="1325" t="str">
        <f t="shared" si="1032"/>
        <v/>
      </c>
      <c r="CI349" s="1325" t="str">
        <f t="shared" si="1032"/>
        <v/>
      </c>
      <c r="CJ349" s="1324" t="str">
        <f t="shared" si="1032"/>
        <v/>
      </c>
      <c r="CK349" s="1324" t="str">
        <f t="shared" si="1032"/>
        <v/>
      </c>
      <c r="CL349" s="1324" t="str">
        <f t="shared" si="1032"/>
        <v/>
      </c>
      <c r="CM349" s="1323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0"/>
      <c r="BE350" s="1590"/>
      <c r="BF350" s="1590"/>
      <c r="BG350" s="1590"/>
      <c r="BH350" s="1590"/>
      <c r="BI350" s="1590"/>
      <c r="BJ350" s="1590"/>
      <c r="BK350" s="1590"/>
      <c r="BL350" s="1590"/>
      <c r="BM350" s="1590"/>
      <c r="BN350" s="1590"/>
      <c r="BO350" s="1590"/>
      <c r="BP350" s="1590"/>
      <c r="BQ350" s="1590"/>
      <c r="BR350" s="1590"/>
      <c r="BS350" s="1590"/>
      <c r="BT350" s="1590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1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1" t="str">
        <f t="shared" si="1033"/>
        <v/>
      </c>
      <c r="CG350" s="1321" t="str">
        <f t="shared" si="1033"/>
        <v/>
      </c>
      <c r="CH350" s="1322" t="str">
        <f t="shared" si="1033"/>
        <v/>
      </c>
      <c r="CI350" s="1322" t="str">
        <f t="shared" si="1033"/>
        <v/>
      </c>
      <c r="CJ350" s="1321" t="str">
        <f t="shared" si="1033"/>
        <v/>
      </c>
      <c r="CK350" s="1321" t="str">
        <f t="shared" si="1033"/>
        <v/>
      </c>
      <c r="CL350" s="1321" t="str">
        <f t="shared" si="1033"/>
        <v/>
      </c>
      <c r="CM350" s="1320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0"/>
      <c r="BE351" s="1590"/>
      <c r="BF351" s="1590"/>
      <c r="BG351" s="1590"/>
      <c r="BH351" s="1590"/>
      <c r="BI351" s="1590"/>
      <c r="BJ351" s="1590"/>
      <c r="BK351" s="1590"/>
      <c r="BL351" s="1590"/>
      <c r="BM351" s="1590"/>
      <c r="BN351" s="1590"/>
      <c r="BO351" s="1590"/>
      <c r="BP351" s="1590"/>
      <c r="BQ351" s="1590"/>
      <c r="BR351" s="1590"/>
      <c r="BS351" s="1590"/>
      <c r="BT351" s="1590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47"/>
      <c r="CE351" s="1348"/>
      <c r="CF351" s="1348"/>
      <c r="CG351" s="1348"/>
      <c r="CH351" s="1348"/>
      <c r="CI351" s="1348"/>
      <c r="CJ351" s="1348"/>
      <c r="CK351" s="1348"/>
      <c r="CL351" s="1348"/>
      <c r="CM351" s="1347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0"/>
      <c r="BE352" s="1590"/>
      <c r="BF352" s="1590"/>
      <c r="BG352" s="1590"/>
      <c r="BH352" s="1590"/>
      <c r="BI352" s="1590"/>
      <c r="BJ352" s="1590"/>
      <c r="BK352" s="1590"/>
      <c r="BL352" s="1590"/>
      <c r="BM352" s="1590"/>
      <c r="BN352" s="1590"/>
      <c r="BO352" s="1590"/>
      <c r="BP352" s="1590"/>
      <c r="BQ352" s="1590"/>
      <c r="BR352" s="1590"/>
      <c r="BS352" s="1590"/>
      <c r="BT352" s="1590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0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038"/>
        <v/>
      </c>
      <c r="CF352" s="1321" t="str">
        <f t="shared" si="1038"/>
        <v/>
      </c>
      <c r="CG352" s="1321" t="str">
        <f t="shared" si="1038"/>
        <v/>
      </c>
      <c r="CH352" s="1322" t="str">
        <f t="shared" si="1038"/>
        <v/>
      </c>
      <c r="CI352" s="1322" t="str">
        <f t="shared" si="1038"/>
        <v/>
      </c>
      <c r="CJ352" s="1321" t="str">
        <f t="shared" si="1038"/>
        <v/>
      </c>
      <c r="CK352" s="1321" t="str">
        <f t="shared" si="1038"/>
        <v/>
      </c>
      <c r="CL352" s="1321" t="str">
        <f t="shared" si="1038"/>
        <v/>
      </c>
      <c r="CM352" s="1320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68" t="str">
        <f t="shared" ref="BD353:BM353" si="1063">IF(BD350="","",BD350*BD352)</f>
        <v/>
      </c>
      <c r="BE353" s="1568" t="str">
        <f t="shared" si="1063"/>
        <v/>
      </c>
      <c r="BF353" s="1568" t="str">
        <f t="shared" si="1063"/>
        <v/>
      </c>
      <c r="BG353" s="1568" t="str">
        <f t="shared" si="1063"/>
        <v/>
      </c>
      <c r="BH353" s="1568" t="str">
        <f t="shared" si="1063"/>
        <v/>
      </c>
      <c r="BI353" s="1568" t="str">
        <f t="shared" si="1063"/>
        <v/>
      </c>
      <c r="BJ353" s="1568" t="str">
        <f t="shared" si="1063"/>
        <v/>
      </c>
      <c r="BK353" s="1568" t="str">
        <f t="shared" si="1063"/>
        <v/>
      </c>
      <c r="BL353" s="1568" t="str">
        <f t="shared" si="1063"/>
        <v/>
      </c>
      <c r="BM353" s="1568" t="str">
        <f t="shared" si="1063"/>
        <v/>
      </c>
      <c r="BN353" s="1568"/>
      <c r="BO353" s="1568"/>
      <c r="BP353" s="1568"/>
      <c r="BQ353" s="1568"/>
      <c r="BR353" s="1568"/>
      <c r="BS353" s="1568"/>
      <c r="BT353" s="1568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0" t="str">
        <f t="shared" si="1038"/>
        <v/>
      </c>
      <c r="CE353" s="1321" t="str">
        <f t="shared" si="1038"/>
        <v/>
      </c>
      <c r="CF353" s="1321" t="str">
        <f t="shared" si="1038"/>
        <v/>
      </c>
      <c r="CG353" s="1321" t="str">
        <f t="shared" si="1038"/>
        <v/>
      </c>
      <c r="CH353" s="1322" t="str">
        <f t="shared" si="1038"/>
        <v/>
      </c>
      <c r="CI353" s="1322" t="str">
        <f t="shared" si="1038"/>
        <v/>
      </c>
      <c r="CJ353" s="1321" t="str">
        <f t="shared" si="1038"/>
        <v/>
      </c>
      <c r="CK353" s="1321" t="str">
        <f t="shared" si="1038"/>
        <v/>
      </c>
      <c r="CL353" s="1321" t="str">
        <f t="shared" si="1038"/>
        <v/>
      </c>
      <c r="CM353" s="1320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2">
        <f>3670*$K$1</f>
        <v>15365.555999999999</v>
      </c>
      <c r="BE354" s="1592">
        <f t="shared" ref="BE354:BM354" si="1067">3670*$K$1</f>
        <v>15365.555999999999</v>
      </c>
      <c r="BF354" s="1592">
        <f t="shared" si="1067"/>
        <v>15365.555999999999</v>
      </c>
      <c r="BG354" s="1592">
        <f t="shared" si="1067"/>
        <v>15365.555999999999</v>
      </c>
      <c r="BH354" s="1592">
        <f t="shared" si="1067"/>
        <v>15365.555999999999</v>
      </c>
      <c r="BI354" s="1592">
        <f t="shared" si="1067"/>
        <v>15365.555999999999</v>
      </c>
      <c r="BJ354" s="1592">
        <f t="shared" si="1067"/>
        <v>15365.555999999999</v>
      </c>
      <c r="BK354" s="1592">
        <f t="shared" si="1067"/>
        <v>15365.555999999999</v>
      </c>
      <c r="BL354" s="1592">
        <f t="shared" si="1067"/>
        <v>15365.555999999999</v>
      </c>
      <c r="BM354" s="1592">
        <f t="shared" si="1067"/>
        <v>15365.555999999999</v>
      </c>
      <c r="BN354" s="1592"/>
      <c r="BO354" s="1592"/>
      <c r="BP354" s="1592"/>
      <c r="BQ354" s="1592"/>
      <c r="BR354" s="1592"/>
      <c r="BS354" s="1592"/>
      <c r="BT354" s="1592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0">
        <f t="shared" si="1038"/>
        <v>15365.555999999999</v>
      </c>
      <c r="CE354" s="1321">
        <f t="shared" si="1038"/>
        <v>15365.555999999999</v>
      </c>
      <c r="CF354" s="1321">
        <f t="shared" si="1038"/>
        <v>15365.555999999999</v>
      </c>
      <c r="CG354" s="1321">
        <f t="shared" si="1038"/>
        <v>15365.555999999999</v>
      </c>
      <c r="CH354" s="1322">
        <f t="shared" si="1038"/>
        <v>15365.555999999999</v>
      </c>
      <c r="CI354" s="1322">
        <f t="shared" si="1038"/>
        <v>15365.555999999999</v>
      </c>
      <c r="CJ354" s="1321">
        <f t="shared" si="1038"/>
        <v>15365.555999999999</v>
      </c>
      <c r="CK354" s="1321">
        <f t="shared" si="1038"/>
        <v>15365.555999999999</v>
      </c>
      <c r="CL354" s="1321">
        <f t="shared" si="1038"/>
        <v>15365.555999999999</v>
      </c>
      <c r="CM354" s="1320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59"/>
      <c r="BE355" s="1559"/>
      <c r="BF355" s="1559"/>
      <c r="BG355" s="1559"/>
      <c r="BH355" s="1559"/>
      <c r="BI355" s="1559"/>
      <c r="BJ355" s="1559"/>
      <c r="BK355" s="1559"/>
      <c r="BL355" s="1559"/>
      <c r="BM355" s="1559"/>
      <c r="BN355" s="1559"/>
      <c r="BO355" s="1559"/>
      <c r="BP355" s="1559"/>
      <c r="BQ355" s="1559"/>
      <c r="BR355" s="1559"/>
      <c r="BS355" s="1559"/>
      <c r="BT355" s="1559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0" t="str">
        <f t="shared" si="1038"/>
        <v/>
      </c>
      <c r="CE355" s="1321" t="str">
        <f t="shared" si="1038"/>
        <v/>
      </c>
      <c r="CF355" s="1321" t="str">
        <f t="shared" si="1038"/>
        <v/>
      </c>
      <c r="CG355" s="1321" t="str">
        <f t="shared" si="1038"/>
        <v/>
      </c>
      <c r="CH355" s="1322" t="str">
        <f t="shared" si="1038"/>
        <v/>
      </c>
      <c r="CI355" s="1322" t="str">
        <f t="shared" si="1038"/>
        <v/>
      </c>
      <c r="CJ355" s="1321" t="str">
        <f t="shared" si="1038"/>
        <v/>
      </c>
      <c r="CK355" s="1321" t="str">
        <f t="shared" si="1038"/>
        <v/>
      </c>
      <c r="CL355" s="1321" t="str">
        <f t="shared" si="1038"/>
        <v/>
      </c>
      <c r="CM355" s="1320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0"/>
      <c r="BE356" s="1560"/>
      <c r="BF356" s="1560"/>
      <c r="BG356" s="1560"/>
      <c r="BH356" s="1560"/>
      <c r="BI356" s="1560"/>
      <c r="BJ356" s="1560"/>
      <c r="BK356" s="1560"/>
      <c r="BL356" s="1560"/>
      <c r="BM356" s="1560"/>
      <c r="BN356" s="1560"/>
      <c r="BO356" s="1560"/>
      <c r="BP356" s="1560"/>
      <c r="BQ356" s="1560"/>
      <c r="BR356" s="1560"/>
      <c r="BS356" s="1560"/>
      <c r="BT356" s="1560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0" t="str">
        <f t="shared" si="1038"/>
        <v/>
      </c>
      <c r="CE356" s="1321" t="str">
        <f t="shared" si="1038"/>
        <v/>
      </c>
      <c r="CF356" s="1321" t="str">
        <f t="shared" si="1038"/>
        <v/>
      </c>
      <c r="CG356" s="1321" t="str">
        <f t="shared" si="1038"/>
        <v/>
      </c>
      <c r="CH356" s="1322" t="str">
        <f t="shared" si="1038"/>
        <v/>
      </c>
      <c r="CI356" s="1322" t="str">
        <f t="shared" si="1038"/>
        <v/>
      </c>
      <c r="CJ356" s="1321" t="str">
        <f t="shared" si="1038"/>
        <v/>
      </c>
      <c r="CK356" s="1321" t="str">
        <f t="shared" si="1038"/>
        <v/>
      </c>
      <c r="CL356" s="1321" t="str">
        <f t="shared" si="1038"/>
        <v/>
      </c>
      <c r="CM356" s="1320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68" t="str">
        <f t="shared" ref="BD357:BM357" si="1072">IF(BD355="","",BD355*BD356)</f>
        <v/>
      </c>
      <c r="BE357" s="1568" t="str">
        <f t="shared" si="1072"/>
        <v/>
      </c>
      <c r="BF357" s="1568" t="str">
        <f t="shared" si="1072"/>
        <v/>
      </c>
      <c r="BG357" s="1568" t="str">
        <f t="shared" si="1072"/>
        <v/>
      </c>
      <c r="BH357" s="1568" t="str">
        <f t="shared" si="1072"/>
        <v/>
      </c>
      <c r="BI357" s="1568" t="str">
        <f t="shared" si="1072"/>
        <v/>
      </c>
      <c r="BJ357" s="1568" t="str">
        <f t="shared" si="1072"/>
        <v/>
      </c>
      <c r="BK357" s="1568" t="str">
        <f t="shared" si="1072"/>
        <v/>
      </c>
      <c r="BL357" s="1568" t="str">
        <f t="shared" si="1072"/>
        <v/>
      </c>
      <c r="BM357" s="1568" t="str">
        <f t="shared" si="1072"/>
        <v/>
      </c>
      <c r="BN357" s="1568"/>
      <c r="BO357" s="1568"/>
      <c r="BP357" s="1568"/>
      <c r="BQ357" s="1568"/>
      <c r="BR357" s="1568"/>
      <c r="BS357" s="1568"/>
      <c r="BT357" s="1568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0" t="str">
        <f t="shared" si="1038"/>
        <v/>
      </c>
      <c r="CE357" s="1321" t="str">
        <f t="shared" si="1038"/>
        <v/>
      </c>
      <c r="CF357" s="1321" t="str">
        <f t="shared" si="1038"/>
        <v/>
      </c>
      <c r="CG357" s="1321" t="str">
        <f t="shared" si="1038"/>
        <v/>
      </c>
      <c r="CH357" s="1322" t="str">
        <f t="shared" si="1038"/>
        <v/>
      </c>
      <c r="CI357" s="1322" t="str">
        <f t="shared" si="1038"/>
        <v/>
      </c>
      <c r="CJ357" s="1321" t="str">
        <f t="shared" si="1038"/>
        <v/>
      </c>
      <c r="CK357" s="1321" t="str">
        <f t="shared" si="1038"/>
        <v/>
      </c>
      <c r="CL357" s="1321" t="str">
        <f t="shared" si="1038"/>
        <v/>
      </c>
      <c r="CM357" s="1320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0"/>
      <c r="BE358" s="1560"/>
      <c r="BF358" s="1560"/>
      <c r="BG358" s="1560"/>
      <c r="BH358" s="1560"/>
      <c r="BI358" s="1560"/>
      <c r="BJ358" s="1560"/>
      <c r="BK358" s="1560"/>
      <c r="BL358" s="1560"/>
      <c r="BM358" s="1560"/>
      <c r="BN358" s="1560"/>
      <c r="BO358" s="1560"/>
      <c r="BP358" s="1560"/>
      <c r="BQ358" s="1560"/>
      <c r="BR358" s="1560"/>
      <c r="BS358" s="1560"/>
      <c r="BT358" s="1560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0" t="str">
        <f t="shared" si="1038"/>
        <v/>
      </c>
      <c r="CE358" s="1321" t="str">
        <f t="shared" si="1038"/>
        <v/>
      </c>
      <c r="CF358" s="1321" t="str">
        <f t="shared" si="1038"/>
        <v/>
      </c>
      <c r="CG358" s="1321" t="str">
        <f t="shared" si="1038"/>
        <v/>
      </c>
      <c r="CH358" s="1322" t="str">
        <f t="shared" si="1038"/>
        <v/>
      </c>
      <c r="CI358" s="1322" t="str">
        <f t="shared" si="1038"/>
        <v/>
      </c>
      <c r="CJ358" s="1321" t="str">
        <f t="shared" si="1038"/>
        <v/>
      </c>
      <c r="CK358" s="1321" t="str">
        <f t="shared" si="1038"/>
        <v/>
      </c>
      <c r="CL358" s="1321" t="str">
        <f t="shared" si="1038"/>
        <v/>
      </c>
      <c r="CM358" s="1320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69" t="str">
        <f t="shared" ref="BD359:BM359" si="1076">IF(BD353="","",(BD353-BD355-BD358)*BD354/BD$46/365/$G$1)</f>
        <v/>
      </c>
      <c r="BE359" s="1569" t="str">
        <f t="shared" si="1076"/>
        <v/>
      </c>
      <c r="BF359" s="1569" t="str">
        <f t="shared" si="1076"/>
        <v/>
      </c>
      <c r="BG359" s="1569" t="str">
        <f t="shared" si="1076"/>
        <v/>
      </c>
      <c r="BH359" s="1569" t="str">
        <f t="shared" si="1076"/>
        <v/>
      </c>
      <c r="BI359" s="1569" t="str">
        <f t="shared" si="1076"/>
        <v/>
      </c>
      <c r="BJ359" s="1569" t="str">
        <f t="shared" si="1076"/>
        <v/>
      </c>
      <c r="BK359" s="1569" t="str">
        <f t="shared" si="1076"/>
        <v/>
      </c>
      <c r="BL359" s="1569" t="str">
        <f t="shared" si="1076"/>
        <v/>
      </c>
      <c r="BM359" s="1569" t="str">
        <f t="shared" si="1076"/>
        <v/>
      </c>
      <c r="BN359" s="1569"/>
      <c r="BO359" s="1569"/>
      <c r="BP359" s="1569"/>
      <c r="BQ359" s="1569"/>
      <c r="BR359" s="1569"/>
      <c r="BS359" s="1569"/>
      <c r="BT359" s="1569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4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4" t="str">
        <f t="shared" si="1077"/>
        <v/>
      </c>
      <c r="CG359" s="1324" t="str">
        <f t="shared" si="1077"/>
        <v/>
      </c>
      <c r="CH359" s="1325" t="str">
        <f t="shared" si="1077"/>
        <v/>
      </c>
      <c r="CI359" s="1325" t="str">
        <f t="shared" si="1077"/>
        <v/>
      </c>
      <c r="CJ359" s="1324" t="str">
        <f t="shared" si="1077"/>
        <v/>
      </c>
      <c r="CK359" s="1324" t="str">
        <f t="shared" si="1077"/>
        <v/>
      </c>
      <c r="CL359" s="1324" t="str">
        <f t="shared" si="1077"/>
        <v/>
      </c>
      <c r="CM359" s="1323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85"/>
      <c r="BE360" s="1585"/>
      <c r="BF360" s="1585"/>
      <c r="BG360" s="1585"/>
      <c r="BH360" s="1585"/>
      <c r="BI360" s="1585"/>
      <c r="BJ360" s="1585"/>
      <c r="BK360" s="1585"/>
      <c r="BL360" s="1585"/>
      <c r="BM360" s="1585"/>
      <c r="BN360" s="1585"/>
      <c r="BO360" s="1585"/>
      <c r="BP360" s="1585"/>
      <c r="BQ360" s="1585"/>
      <c r="BR360" s="1585"/>
      <c r="BS360" s="1585"/>
      <c r="BT360" s="1585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49"/>
      <c r="CE360" s="1349"/>
      <c r="CF360" s="1349"/>
      <c r="CG360" s="1349"/>
      <c r="CH360" s="1349"/>
      <c r="CI360" s="1349"/>
      <c r="CJ360" s="1349"/>
      <c r="CK360" s="1349"/>
      <c r="CL360" s="1349"/>
      <c r="CM360" s="1349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0"/>
      <c r="BE361" s="1590"/>
      <c r="BF361" s="1590"/>
      <c r="BG361" s="1590"/>
      <c r="BH361" s="1590"/>
      <c r="BI361" s="1590"/>
      <c r="BJ361" s="1590"/>
      <c r="BK361" s="1590"/>
      <c r="BL361" s="1590"/>
      <c r="BM361" s="1590"/>
      <c r="BN361" s="1590"/>
      <c r="BO361" s="1590"/>
      <c r="BP361" s="1590"/>
      <c r="BQ361" s="1590"/>
      <c r="BR361" s="1590"/>
      <c r="BS361" s="1590"/>
      <c r="BT361" s="1590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0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1" t="str">
        <f t="shared" si="1078"/>
        <v/>
      </c>
      <c r="CF361" s="1321" t="str">
        <f t="shared" si="1078"/>
        <v/>
      </c>
      <c r="CG361" s="1321" t="str">
        <f t="shared" si="1078"/>
        <v/>
      </c>
      <c r="CH361" s="1322" t="str">
        <f t="shared" si="1078"/>
        <v/>
      </c>
      <c r="CI361" s="1322" t="str">
        <f t="shared" si="1078"/>
        <v/>
      </c>
      <c r="CJ361" s="1321" t="str">
        <f t="shared" si="1078"/>
        <v/>
      </c>
      <c r="CK361" s="1321" t="str">
        <f t="shared" si="1078"/>
        <v/>
      </c>
      <c r="CL361" s="1321" t="str">
        <f t="shared" si="1078"/>
        <v/>
      </c>
      <c r="CM361" s="1320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0"/>
      <c r="BE362" s="1590"/>
      <c r="BF362" s="1590"/>
      <c r="BG362" s="1590"/>
      <c r="BH362" s="1590"/>
      <c r="BI362" s="1590"/>
      <c r="BJ362" s="1590"/>
      <c r="BK362" s="1590"/>
      <c r="BL362" s="1590"/>
      <c r="BM362" s="1590"/>
      <c r="BN362" s="1590"/>
      <c r="BO362" s="1590"/>
      <c r="BP362" s="1590"/>
      <c r="BQ362" s="1590"/>
      <c r="BR362" s="1590"/>
      <c r="BS362" s="1590"/>
      <c r="BT362" s="1590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47"/>
      <c r="CE362" s="1348"/>
      <c r="CF362" s="1348"/>
      <c r="CG362" s="1348"/>
      <c r="CH362" s="1348"/>
      <c r="CI362" s="1348"/>
      <c r="CJ362" s="1348"/>
      <c r="CK362" s="1348"/>
      <c r="CL362" s="1348"/>
      <c r="CM362" s="1347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0"/>
      <c r="BE363" s="1590"/>
      <c r="BF363" s="1590"/>
      <c r="BG363" s="1590"/>
      <c r="BH363" s="1590"/>
      <c r="BI363" s="1590"/>
      <c r="BJ363" s="1590"/>
      <c r="BK363" s="1590"/>
      <c r="BL363" s="1590"/>
      <c r="BM363" s="1590"/>
      <c r="BN363" s="1590"/>
      <c r="BO363" s="1590"/>
      <c r="BP363" s="1590"/>
      <c r="BQ363" s="1590"/>
      <c r="BR363" s="1590"/>
      <c r="BS363" s="1590"/>
      <c r="BT363" s="1590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0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084"/>
        <v/>
      </c>
      <c r="CF363" s="1321" t="str">
        <f t="shared" si="1084"/>
        <v/>
      </c>
      <c r="CG363" s="1321" t="str">
        <f t="shared" si="1084"/>
        <v/>
      </c>
      <c r="CH363" s="1322" t="str">
        <f t="shared" si="1084"/>
        <v/>
      </c>
      <c r="CI363" s="1322" t="str">
        <f t="shared" si="1084"/>
        <v/>
      </c>
      <c r="CJ363" s="1321" t="str">
        <f t="shared" si="1084"/>
        <v/>
      </c>
      <c r="CK363" s="1321" t="str">
        <f t="shared" si="1084"/>
        <v/>
      </c>
      <c r="CL363" s="1321" t="str">
        <f t="shared" si="1084"/>
        <v/>
      </c>
      <c r="CM363" s="1320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68" t="str">
        <f t="shared" ref="BD364:BM364" si="1109">IF(BD361="","",BD361*BD363)</f>
        <v/>
      </c>
      <c r="BE364" s="1568" t="str">
        <f t="shared" si="1109"/>
        <v/>
      </c>
      <c r="BF364" s="1568" t="str">
        <f t="shared" si="1109"/>
        <v/>
      </c>
      <c r="BG364" s="1568" t="str">
        <f t="shared" si="1109"/>
        <v/>
      </c>
      <c r="BH364" s="1568" t="str">
        <f t="shared" si="1109"/>
        <v/>
      </c>
      <c r="BI364" s="1568" t="str">
        <f t="shared" si="1109"/>
        <v/>
      </c>
      <c r="BJ364" s="1568" t="str">
        <f t="shared" si="1109"/>
        <v/>
      </c>
      <c r="BK364" s="1568" t="str">
        <f t="shared" si="1109"/>
        <v/>
      </c>
      <c r="BL364" s="1568" t="str">
        <f t="shared" si="1109"/>
        <v/>
      </c>
      <c r="BM364" s="1568" t="str">
        <f t="shared" si="1109"/>
        <v/>
      </c>
      <c r="BN364" s="1568"/>
      <c r="BO364" s="1568"/>
      <c r="BP364" s="1568"/>
      <c r="BQ364" s="1568"/>
      <c r="BR364" s="1568"/>
      <c r="BS364" s="1568"/>
      <c r="BT364" s="1568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0" t="str">
        <f t="shared" si="1084"/>
        <v/>
      </c>
      <c r="CE364" s="1321" t="str">
        <f t="shared" si="1084"/>
        <v/>
      </c>
      <c r="CF364" s="1321" t="str">
        <f t="shared" si="1084"/>
        <v/>
      </c>
      <c r="CG364" s="1321" t="str">
        <f t="shared" si="1084"/>
        <v/>
      </c>
      <c r="CH364" s="1322" t="str">
        <f t="shared" si="1084"/>
        <v/>
      </c>
      <c r="CI364" s="1322" t="str">
        <f t="shared" si="1084"/>
        <v/>
      </c>
      <c r="CJ364" s="1321" t="str">
        <f t="shared" si="1084"/>
        <v/>
      </c>
      <c r="CK364" s="1321" t="str">
        <f t="shared" si="1084"/>
        <v/>
      </c>
      <c r="CL364" s="1321" t="str">
        <f t="shared" si="1084"/>
        <v/>
      </c>
      <c r="CM364" s="1320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3"/>
      <c r="BE365" s="1583"/>
      <c r="BF365" s="1583"/>
      <c r="BG365" s="1583"/>
      <c r="BH365" s="1583"/>
      <c r="BI365" s="1583"/>
      <c r="BJ365" s="1583"/>
      <c r="BK365" s="1583"/>
      <c r="BL365" s="1583"/>
      <c r="BM365" s="1583"/>
      <c r="BN365" s="1583"/>
      <c r="BO365" s="1583"/>
      <c r="BP365" s="1583"/>
      <c r="BQ365" s="1583"/>
      <c r="BR365" s="1583"/>
      <c r="BS365" s="1583"/>
      <c r="BT365" s="1583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0" t="str">
        <f t="shared" si="1084"/>
        <v/>
      </c>
      <c r="CE365" s="1321" t="str">
        <f t="shared" si="1084"/>
        <v/>
      </c>
      <c r="CF365" s="1321" t="str">
        <f t="shared" si="1084"/>
        <v/>
      </c>
      <c r="CG365" s="1321" t="str">
        <f t="shared" si="1084"/>
        <v/>
      </c>
      <c r="CH365" s="1322" t="str">
        <f t="shared" si="1084"/>
        <v/>
      </c>
      <c r="CI365" s="1322" t="str">
        <f t="shared" si="1084"/>
        <v/>
      </c>
      <c r="CJ365" s="1321" t="str">
        <f t="shared" si="1084"/>
        <v/>
      </c>
      <c r="CK365" s="1321" t="str">
        <f t="shared" si="1084"/>
        <v/>
      </c>
      <c r="CL365" s="1321" t="str">
        <f t="shared" si="1084"/>
        <v/>
      </c>
      <c r="CM365" s="1320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0" t="str">
        <f t="shared" si="1084"/>
        <v/>
      </c>
      <c r="CE366" s="1321" t="str">
        <f t="shared" si="1084"/>
        <v/>
      </c>
      <c r="CF366" s="1321" t="str">
        <f t="shared" si="1084"/>
        <v/>
      </c>
      <c r="CG366" s="1321" t="str">
        <f t="shared" si="1084"/>
        <v/>
      </c>
      <c r="CH366" s="1322" t="str">
        <f t="shared" si="1084"/>
        <v/>
      </c>
      <c r="CI366" s="1322" t="str">
        <f t="shared" si="1084"/>
        <v/>
      </c>
      <c r="CJ366" s="1321" t="str">
        <f t="shared" si="1084"/>
        <v/>
      </c>
      <c r="CK366" s="1321" t="str">
        <f t="shared" si="1084"/>
        <v/>
      </c>
      <c r="CL366" s="1321" t="str">
        <f t="shared" si="1084"/>
        <v/>
      </c>
      <c r="CM366" s="1320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0"/>
      <c r="BE367" s="1560"/>
      <c r="BF367" s="1560"/>
      <c r="BG367" s="1560"/>
      <c r="BH367" s="1560"/>
      <c r="BI367" s="1560"/>
      <c r="BJ367" s="1560"/>
      <c r="BK367" s="1560"/>
      <c r="BL367" s="1560"/>
      <c r="BM367" s="1560"/>
      <c r="BN367" s="1560"/>
      <c r="BO367" s="1560"/>
      <c r="BP367" s="1560"/>
      <c r="BQ367" s="1560"/>
      <c r="BR367" s="1560"/>
      <c r="BS367" s="1560"/>
      <c r="BT367" s="1560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0" t="str">
        <f t="shared" si="1084"/>
        <v/>
      </c>
      <c r="CE367" s="1321" t="str">
        <f t="shared" si="1084"/>
        <v/>
      </c>
      <c r="CF367" s="1321" t="str">
        <f t="shared" si="1084"/>
        <v/>
      </c>
      <c r="CG367" s="1321" t="str">
        <f t="shared" si="1084"/>
        <v/>
      </c>
      <c r="CH367" s="1322" t="str">
        <f t="shared" si="1084"/>
        <v/>
      </c>
      <c r="CI367" s="1322" t="str">
        <f t="shared" si="1084"/>
        <v/>
      </c>
      <c r="CJ367" s="1321" t="str">
        <f t="shared" si="1084"/>
        <v/>
      </c>
      <c r="CK367" s="1321" t="str">
        <f t="shared" si="1084"/>
        <v/>
      </c>
      <c r="CL367" s="1321" t="str">
        <f t="shared" si="1084"/>
        <v/>
      </c>
      <c r="CM367" s="1320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68" t="str">
        <f t="shared" ref="BD368:BM368" si="1113">IF(BD366="","",BD366*BD367)</f>
        <v/>
      </c>
      <c r="BE368" s="1568" t="str">
        <f t="shared" si="1113"/>
        <v/>
      </c>
      <c r="BF368" s="1568" t="str">
        <f t="shared" si="1113"/>
        <v/>
      </c>
      <c r="BG368" s="1568" t="str">
        <f t="shared" si="1113"/>
        <v/>
      </c>
      <c r="BH368" s="1568" t="str">
        <f t="shared" si="1113"/>
        <v/>
      </c>
      <c r="BI368" s="1568" t="str">
        <f t="shared" si="1113"/>
        <v/>
      </c>
      <c r="BJ368" s="1568" t="str">
        <f t="shared" si="1113"/>
        <v/>
      </c>
      <c r="BK368" s="1568" t="str">
        <f t="shared" si="1113"/>
        <v/>
      </c>
      <c r="BL368" s="1568" t="str">
        <f t="shared" si="1113"/>
        <v/>
      </c>
      <c r="BM368" s="1568" t="str">
        <f t="shared" si="1113"/>
        <v/>
      </c>
      <c r="BN368" s="1568"/>
      <c r="BO368" s="1568"/>
      <c r="BP368" s="1568"/>
      <c r="BQ368" s="1568"/>
      <c r="BR368" s="1568"/>
      <c r="BS368" s="1568"/>
      <c r="BT368" s="1568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0" t="str">
        <f t="shared" si="1084"/>
        <v/>
      </c>
      <c r="CE368" s="1321" t="str">
        <f t="shared" si="1084"/>
        <v/>
      </c>
      <c r="CF368" s="1321" t="str">
        <f t="shared" si="1084"/>
        <v/>
      </c>
      <c r="CG368" s="1321" t="str">
        <f t="shared" si="1084"/>
        <v/>
      </c>
      <c r="CH368" s="1322" t="str">
        <f t="shared" si="1084"/>
        <v/>
      </c>
      <c r="CI368" s="1322" t="str">
        <f t="shared" si="1084"/>
        <v/>
      </c>
      <c r="CJ368" s="1321" t="str">
        <f t="shared" si="1084"/>
        <v/>
      </c>
      <c r="CK368" s="1321" t="str">
        <f t="shared" si="1084"/>
        <v/>
      </c>
      <c r="CL368" s="1321" t="str">
        <f t="shared" si="1084"/>
        <v/>
      </c>
      <c r="CM368" s="1320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0"/>
      <c r="BE369" s="1560"/>
      <c r="BF369" s="1560"/>
      <c r="BG369" s="1560"/>
      <c r="BH369" s="1560"/>
      <c r="BI369" s="1560"/>
      <c r="BJ369" s="1560"/>
      <c r="BK369" s="1560"/>
      <c r="BL369" s="1560"/>
      <c r="BM369" s="1560"/>
      <c r="BN369" s="1560"/>
      <c r="BO369" s="1560"/>
      <c r="BP369" s="1560"/>
      <c r="BQ369" s="1560"/>
      <c r="BR369" s="1560"/>
      <c r="BS369" s="1560"/>
      <c r="BT369" s="1560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0" t="str">
        <f t="shared" si="1084"/>
        <v/>
      </c>
      <c r="CE369" s="1321" t="str">
        <f t="shared" si="1084"/>
        <v/>
      </c>
      <c r="CF369" s="1321" t="str">
        <f t="shared" si="1084"/>
        <v/>
      </c>
      <c r="CG369" s="1321" t="str">
        <f t="shared" si="1084"/>
        <v/>
      </c>
      <c r="CH369" s="1322" t="str">
        <f t="shared" si="1084"/>
        <v/>
      </c>
      <c r="CI369" s="1322" t="str">
        <f t="shared" si="1084"/>
        <v/>
      </c>
      <c r="CJ369" s="1321" t="str">
        <f t="shared" si="1084"/>
        <v/>
      </c>
      <c r="CK369" s="1321" t="str">
        <f t="shared" si="1084"/>
        <v/>
      </c>
      <c r="CL369" s="1321" t="str">
        <f t="shared" si="1084"/>
        <v/>
      </c>
      <c r="CM369" s="1320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69" t="str">
        <f t="shared" ref="BD370:BM370" si="1117">IF(BD364="","",(BD364-BD366-BD369)*BD365/BD$46/365/$G$1)</f>
        <v/>
      </c>
      <c r="BE370" s="1569" t="str">
        <f t="shared" si="1117"/>
        <v/>
      </c>
      <c r="BF370" s="1569" t="str">
        <f t="shared" si="1117"/>
        <v/>
      </c>
      <c r="BG370" s="1569" t="str">
        <f t="shared" si="1117"/>
        <v/>
      </c>
      <c r="BH370" s="1569" t="str">
        <f t="shared" si="1117"/>
        <v/>
      </c>
      <c r="BI370" s="1569" t="str">
        <f t="shared" si="1117"/>
        <v/>
      </c>
      <c r="BJ370" s="1569" t="str">
        <f t="shared" si="1117"/>
        <v/>
      </c>
      <c r="BK370" s="1569" t="str">
        <f t="shared" si="1117"/>
        <v/>
      </c>
      <c r="BL370" s="1569" t="str">
        <f t="shared" si="1117"/>
        <v/>
      </c>
      <c r="BM370" s="1569" t="str">
        <f t="shared" si="1117"/>
        <v/>
      </c>
      <c r="BN370" s="1569"/>
      <c r="BO370" s="1569"/>
      <c r="BP370" s="1569"/>
      <c r="BQ370" s="1569"/>
      <c r="BR370" s="1569"/>
      <c r="BS370" s="1569"/>
      <c r="BT370" s="1569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4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4" t="str">
        <f t="shared" si="1118"/>
        <v/>
      </c>
      <c r="CG370" s="1324" t="str">
        <f t="shared" si="1118"/>
        <v/>
      </c>
      <c r="CH370" s="1325" t="str">
        <f t="shared" si="1118"/>
        <v/>
      </c>
      <c r="CI370" s="1325" t="str">
        <f t="shared" si="1118"/>
        <v/>
      </c>
      <c r="CJ370" s="1324" t="str">
        <f t="shared" si="1118"/>
        <v/>
      </c>
      <c r="CK370" s="1324" t="str">
        <f t="shared" si="1118"/>
        <v/>
      </c>
      <c r="CL370" s="1324" t="str">
        <f t="shared" si="1118"/>
        <v/>
      </c>
      <c r="CM370" s="1323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85"/>
      <c r="BE371" s="1585"/>
      <c r="BF371" s="1585"/>
      <c r="BG371" s="1585"/>
      <c r="BH371" s="1585"/>
      <c r="BI371" s="1585"/>
      <c r="BJ371" s="1585"/>
      <c r="BK371" s="1585"/>
      <c r="BL371" s="1585"/>
      <c r="BM371" s="1585"/>
      <c r="BN371" s="1585"/>
      <c r="BO371" s="1585"/>
      <c r="BP371" s="1585"/>
      <c r="BQ371" s="1585"/>
      <c r="BR371" s="1585"/>
      <c r="BS371" s="1585"/>
      <c r="BT371" s="1585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49"/>
      <c r="CE371" s="1349"/>
      <c r="CF371" s="1349"/>
      <c r="CG371" s="1349"/>
      <c r="CH371" s="1349"/>
      <c r="CI371" s="1349"/>
      <c r="CJ371" s="1349"/>
      <c r="CK371" s="1349"/>
      <c r="CL371" s="1349"/>
      <c r="CM371" s="1349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0"/>
      <c r="BE372" s="1590"/>
      <c r="BF372" s="1590"/>
      <c r="BG372" s="1590"/>
      <c r="BH372" s="1590"/>
      <c r="BI372" s="1590"/>
      <c r="BJ372" s="1590"/>
      <c r="BK372" s="1590"/>
      <c r="BL372" s="1590"/>
      <c r="BM372" s="1590"/>
      <c r="BN372" s="1590"/>
      <c r="BO372" s="1590"/>
      <c r="BP372" s="1590"/>
      <c r="BQ372" s="1590"/>
      <c r="BR372" s="1590"/>
      <c r="BS372" s="1590"/>
      <c r="BT372" s="1590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0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1" t="str">
        <f t="shared" si="1119"/>
        <v/>
      </c>
      <c r="CF372" s="1321" t="str">
        <f t="shared" si="1119"/>
        <v/>
      </c>
      <c r="CG372" s="1321" t="str">
        <f t="shared" si="1119"/>
        <v/>
      </c>
      <c r="CH372" s="1322" t="str">
        <f t="shared" si="1119"/>
        <v/>
      </c>
      <c r="CI372" s="1322" t="str">
        <f t="shared" si="1119"/>
        <v/>
      </c>
      <c r="CJ372" s="1321" t="str">
        <f t="shared" si="1119"/>
        <v/>
      </c>
      <c r="CK372" s="1321" t="str">
        <f t="shared" si="1119"/>
        <v/>
      </c>
      <c r="CL372" s="1321" t="str">
        <f t="shared" si="1119"/>
        <v/>
      </c>
      <c r="CM372" s="1320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0"/>
      <c r="BE373" s="1590"/>
      <c r="BF373" s="1590"/>
      <c r="BG373" s="1590"/>
      <c r="BH373" s="1590"/>
      <c r="BI373" s="1590"/>
      <c r="BJ373" s="1590"/>
      <c r="BK373" s="1590"/>
      <c r="BL373" s="1590"/>
      <c r="BM373" s="1590"/>
      <c r="BN373" s="1590"/>
      <c r="BO373" s="1590"/>
      <c r="BP373" s="1590"/>
      <c r="BQ373" s="1590"/>
      <c r="BR373" s="1590"/>
      <c r="BS373" s="1590"/>
      <c r="BT373" s="1590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47"/>
      <c r="CE373" s="1348"/>
      <c r="CF373" s="1348"/>
      <c r="CG373" s="1348"/>
      <c r="CH373" s="1348"/>
      <c r="CI373" s="1348"/>
      <c r="CJ373" s="1348"/>
      <c r="CK373" s="1348"/>
      <c r="CL373" s="1348"/>
      <c r="CM373" s="1347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0"/>
      <c r="BE374" s="1590"/>
      <c r="BF374" s="1590"/>
      <c r="BG374" s="1590"/>
      <c r="BH374" s="1590"/>
      <c r="BI374" s="1590"/>
      <c r="BJ374" s="1590"/>
      <c r="BK374" s="1590"/>
      <c r="BL374" s="1590"/>
      <c r="BM374" s="1590"/>
      <c r="BN374" s="1590"/>
      <c r="BO374" s="1590"/>
      <c r="BP374" s="1590"/>
      <c r="BQ374" s="1590"/>
      <c r="BR374" s="1590"/>
      <c r="BS374" s="1590"/>
      <c r="BT374" s="1590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0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125"/>
        <v/>
      </c>
      <c r="CF374" s="1321" t="str">
        <f t="shared" si="1125"/>
        <v/>
      </c>
      <c r="CG374" s="1321" t="str">
        <f t="shared" si="1125"/>
        <v/>
      </c>
      <c r="CH374" s="1322" t="str">
        <f t="shared" si="1125"/>
        <v/>
      </c>
      <c r="CI374" s="1322" t="str">
        <f t="shared" si="1125"/>
        <v/>
      </c>
      <c r="CJ374" s="1321" t="str">
        <f t="shared" si="1125"/>
        <v/>
      </c>
      <c r="CK374" s="1321" t="str">
        <f t="shared" si="1125"/>
        <v/>
      </c>
      <c r="CL374" s="1321" t="str">
        <f t="shared" si="1125"/>
        <v/>
      </c>
      <c r="CM374" s="1320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68" t="str">
        <f t="shared" ref="BD375:BM375" si="1150">IF(BD372="","",BD372*BD374)</f>
        <v/>
      </c>
      <c r="BE375" s="1568" t="str">
        <f t="shared" si="1150"/>
        <v/>
      </c>
      <c r="BF375" s="1568" t="str">
        <f t="shared" si="1150"/>
        <v/>
      </c>
      <c r="BG375" s="1568" t="str">
        <f t="shared" si="1150"/>
        <v/>
      </c>
      <c r="BH375" s="1568" t="str">
        <f t="shared" si="1150"/>
        <v/>
      </c>
      <c r="BI375" s="1568" t="str">
        <f t="shared" si="1150"/>
        <v/>
      </c>
      <c r="BJ375" s="1568" t="str">
        <f t="shared" si="1150"/>
        <v/>
      </c>
      <c r="BK375" s="1568" t="str">
        <f t="shared" si="1150"/>
        <v/>
      </c>
      <c r="BL375" s="1568" t="str">
        <f t="shared" si="1150"/>
        <v/>
      </c>
      <c r="BM375" s="1568" t="str">
        <f t="shared" si="1150"/>
        <v/>
      </c>
      <c r="BN375" s="1568"/>
      <c r="BO375" s="1568"/>
      <c r="BP375" s="1568"/>
      <c r="BQ375" s="1568"/>
      <c r="BR375" s="1568"/>
      <c r="BS375" s="1568"/>
      <c r="BT375" s="1568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0" t="str">
        <f t="shared" si="1125"/>
        <v/>
      </c>
      <c r="CE375" s="1321" t="str">
        <f t="shared" si="1125"/>
        <v/>
      </c>
      <c r="CF375" s="1321" t="str">
        <f t="shared" si="1125"/>
        <v/>
      </c>
      <c r="CG375" s="1321" t="str">
        <f t="shared" si="1125"/>
        <v/>
      </c>
      <c r="CH375" s="1322" t="str">
        <f t="shared" si="1125"/>
        <v/>
      </c>
      <c r="CI375" s="1322" t="str">
        <f t="shared" si="1125"/>
        <v/>
      </c>
      <c r="CJ375" s="1321" t="str">
        <f t="shared" si="1125"/>
        <v/>
      </c>
      <c r="CK375" s="1321" t="str">
        <f t="shared" si="1125"/>
        <v/>
      </c>
      <c r="CL375" s="1321" t="str">
        <f t="shared" si="1125"/>
        <v/>
      </c>
      <c r="CM375" s="1320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2">
        <f>260*$K$1</f>
        <v>1088.568</v>
      </c>
      <c r="BE376" s="1592">
        <f t="shared" ref="BE376:BM376" si="1154">260*$K$1</f>
        <v>1088.568</v>
      </c>
      <c r="BF376" s="1592">
        <f t="shared" si="1154"/>
        <v>1088.568</v>
      </c>
      <c r="BG376" s="1592">
        <f t="shared" si="1154"/>
        <v>1088.568</v>
      </c>
      <c r="BH376" s="1592">
        <f t="shared" si="1154"/>
        <v>1088.568</v>
      </c>
      <c r="BI376" s="1592">
        <f t="shared" si="1154"/>
        <v>1088.568</v>
      </c>
      <c r="BJ376" s="1592">
        <f t="shared" si="1154"/>
        <v>1088.568</v>
      </c>
      <c r="BK376" s="1592">
        <f t="shared" si="1154"/>
        <v>1088.568</v>
      </c>
      <c r="BL376" s="1592">
        <f t="shared" si="1154"/>
        <v>1088.568</v>
      </c>
      <c r="BM376" s="1592">
        <f t="shared" si="1154"/>
        <v>1088.568</v>
      </c>
      <c r="BN376" s="1592"/>
      <c r="BO376" s="1592"/>
      <c r="BP376" s="1592"/>
      <c r="BQ376" s="1592"/>
      <c r="BR376" s="1592"/>
      <c r="BS376" s="1592"/>
      <c r="BT376" s="1592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0">
        <f t="shared" si="1125"/>
        <v>1088.568</v>
      </c>
      <c r="CE376" s="1321">
        <f t="shared" si="1125"/>
        <v>1088.568</v>
      </c>
      <c r="CF376" s="1321">
        <f t="shared" si="1125"/>
        <v>1088.568</v>
      </c>
      <c r="CG376" s="1321">
        <f t="shared" si="1125"/>
        <v>1088.568</v>
      </c>
      <c r="CH376" s="1322">
        <f t="shared" si="1125"/>
        <v>1088.568</v>
      </c>
      <c r="CI376" s="1322">
        <f t="shared" si="1125"/>
        <v>1088.568</v>
      </c>
      <c r="CJ376" s="1321">
        <f t="shared" si="1125"/>
        <v>1088.568</v>
      </c>
      <c r="CK376" s="1321">
        <f t="shared" si="1125"/>
        <v>1088.568</v>
      </c>
      <c r="CL376" s="1321">
        <f t="shared" si="1125"/>
        <v>1088.568</v>
      </c>
      <c r="CM376" s="1320">
        <f t="shared" si="1125"/>
        <v>1088.568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0" t="str">
        <f t="shared" si="1125"/>
        <v/>
      </c>
      <c r="CE377" s="1321" t="str">
        <f t="shared" si="1125"/>
        <v/>
      </c>
      <c r="CF377" s="1321" t="str">
        <f t="shared" si="1125"/>
        <v/>
      </c>
      <c r="CG377" s="1321" t="str">
        <f t="shared" si="1125"/>
        <v/>
      </c>
      <c r="CH377" s="1322" t="str">
        <f t="shared" si="1125"/>
        <v/>
      </c>
      <c r="CI377" s="1322" t="str">
        <f t="shared" si="1125"/>
        <v/>
      </c>
      <c r="CJ377" s="1321" t="str">
        <f t="shared" si="1125"/>
        <v/>
      </c>
      <c r="CK377" s="1321" t="str">
        <f t="shared" si="1125"/>
        <v/>
      </c>
      <c r="CL377" s="1321" t="str">
        <f t="shared" si="1125"/>
        <v/>
      </c>
      <c r="CM377" s="1320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0"/>
      <c r="BE378" s="1560"/>
      <c r="BF378" s="1560"/>
      <c r="BG378" s="1560"/>
      <c r="BH378" s="1560"/>
      <c r="BI378" s="1560"/>
      <c r="BJ378" s="1560"/>
      <c r="BK378" s="1560"/>
      <c r="BL378" s="1560"/>
      <c r="BM378" s="1560"/>
      <c r="BN378" s="1560"/>
      <c r="BO378" s="1560"/>
      <c r="BP378" s="1560"/>
      <c r="BQ378" s="1560"/>
      <c r="BR378" s="1560"/>
      <c r="BS378" s="1560"/>
      <c r="BT378" s="1560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0" t="str">
        <f t="shared" si="1125"/>
        <v/>
      </c>
      <c r="CE378" s="1321" t="str">
        <f t="shared" si="1125"/>
        <v/>
      </c>
      <c r="CF378" s="1321" t="str">
        <f t="shared" si="1125"/>
        <v/>
      </c>
      <c r="CG378" s="1321" t="str">
        <f t="shared" si="1125"/>
        <v/>
      </c>
      <c r="CH378" s="1322" t="str">
        <f t="shared" si="1125"/>
        <v/>
      </c>
      <c r="CI378" s="1322" t="str">
        <f t="shared" si="1125"/>
        <v/>
      </c>
      <c r="CJ378" s="1321" t="str">
        <f t="shared" si="1125"/>
        <v/>
      </c>
      <c r="CK378" s="1321" t="str">
        <f t="shared" si="1125"/>
        <v/>
      </c>
      <c r="CL378" s="1321" t="str">
        <f t="shared" si="1125"/>
        <v/>
      </c>
      <c r="CM378" s="1320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68" t="str">
        <f t="shared" ref="BD379:BM379" si="1159">IF(BD377="","",BD377*BD378)</f>
        <v/>
      </c>
      <c r="BE379" s="1568" t="str">
        <f t="shared" si="1159"/>
        <v/>
      </c>
      <c r="BF379" s="1568" t="str">
        <f t="shared" si="1159"/>
        <v/>
      </c>
      <c r="BG379" s="1568" t="str">
        <f t="shared" si="1159"/>
        <v/>
      </c>
      <c r="BH379" s="1568" t="str">
        <f t="shared" si="1159"/>
        <v/>
      </c>
      <c r="BI379" s="1568" t="str">
        <f t="shared" si="1159"/>
        <v/>
      </c>
      <c r="BJ379" s="1568" t="str">
        <f t="shared" si="1159"/>
        <v/>
      </c>
      <c r="BK379" s="1568" t="str">
        <f t="shared" si="1159"/>
        <v/>
      </c>
      <c r="BL379" s="1568" t="str">
        <f t="shared" si="1159"/>
        <v/>
      </c>
      <c r="BM379" s="1568" t="str">
        <f t="shared" si="1159"/>
        <v/>
      </c>
      <c r="BN379" s="1568"/>
      <c r="BO379" s="1568"/>
      <c r="BP379" s="1568"/>
      <c r="BQ379" s="1568"/>
      <c r="BR379" s="1568"/>
      <c r="BS379" s="1568"/>
      <c r="BT379" s="1568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0" t="str">
        <f t="shared" si="1125"/>
        <v/>
      </c>
      <c r="CE379" s="1321" t="str">
        <f t="shared" si="1125"/>
        <v/>
      </c>
      <c r="CF379" s="1321" t="str">
        <f t="shared" si="1125"/>
        <v/>
      </c>
      <c r="CG379" s="1321" t="str">
        <f t="shared" si="1125"/>
        <v/>
      </c>
      <c r="CH379" s="1322" t="str">
        <f t="shared" si="1125"/>
        <v/>
      </c>
      <c r="CI379" s="1322" t="str">
        <f t="shared" si="1125"/>
        <v/>
      </c>
      <c r="CJ379" s="1321" t="str">
        <f t="shared" si="1125"/>
        <v/>
      </c>
      <c r="CK379" s="1321" t="str">
        <f t="shared" si="1125"/>
        <v/>
      </c>
      <c r="CL379" s="1321" t="str">
        <f t="shared" si="1125"/>
        <v/>
      </c>
      <c r="CM379" s="1320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0"/>
      <c r="BE380" s="1560"/>
      <c r="BF380" s="1560"/>
      <c r="BG380" s="1560"/>
      <c r="BH380" s="1560"/>
      <c r="BI380" s="1560"/>
      <c r="BJ380" s="1560"/>
      <c r="BK380" s="1560"/>
      <c r="BL380" s="1560"/>
      <c r="BM380" s="1560"/>
      <c r="BN380" s="1560"/>
      <c r="BO380" s="1560"/>
      <c r="BP380" s="1560"/>
      <c r="BQ380" s="1560"/>
      <c r="BR380" s="1560"/>
      <c r="BS380" s="1560"/>
      <c r="BT380" s="1560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0" t="str">
        <f t="shared" si="1125"/>
        <v/>
      </c>
      <c r="CE380" s="1321" t="str">
        <f t="shared" si="1125"/>
        <v/>
      </c>
      <c r="CF380" s="1321" t="str">
        <f t="shared" si="1125"/>
        <v/>
      </c>
      <c r="CG380" s="1321" t="str">
        <f t="shared" si="1125"/>
        <v/>
      </c>
      <c r="CH380" s="1322" t="str">
        <f t="shared" si="1125"/>
        <v/>
      </c>
      <c r="CI380" s="1322" t="str">
        <f t="shared" si="1125"/>
        <v/>
      </c>
      <c r="CJ380" s="1321" t="str">
        <f t="shared" si="1125"/>
        <v/>
      </c>
      <c r="CK380" s="1321" t="str">
        <f t="shared" si="1125"/>
        <v/>
      </c>
      <c r="CL380" s="1321" t="str">
        <f t="shared" si="1125"/>
        <v/>
      </c>
      <c r="CM380" s="1320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69" t="str">
        <f t="shared" ref="BD381:BM381" si="1163">IF(BD375="","",(BD375-BD377-BD380)*BD376/BD$46/365/$G$1)</f>
        <v/>
      </c>
      <c r="BE381" s="1569" t="str">
        <f t="shared" si="1163"/>
        <v/>
      </c>
      <c r="BF381" s="1569" t="str">
        <f t="shared" si="1163"/>
        <v/>
      </c>
      <c r="BG381" s="1569" t="str">
        <f t="shared" si="1163"/>
        <v/>
      </c>
      <c r="BH381" s="1569" t="str">
        <f t="shared" si="1163"/>
        <v/>
      </c>
      <c r="BI381" s="1569" t="str">
        <f t="shared" si="1163"/>
        <v/>
      </c>
      <c r="BJ381" s="1569" t="str">
        <f t="shared" si="1163"/>
        <v/>
      </c>
      <c r="BK381" s="1569" t="str">
        <f t="shared" si="1163"/>
        <v/>
      </c>
      <c r="BL381" s="1569" t="str">
        <f t="shared" si="1163"/>
        <v/>
      </c>
      <c r="BM381" s="1569" t="str">
        <f t="shared" si="1163"/>
        <v/>
      </c>
      <c r="BN381" s="1569"/>
      <c r="BO381" s="1569"/>
      <c r="BP381" s="1569"/>
      <c r="BQ381" s="1569"/>
      <c r="BR381" s="1569"/>
      <c r="BS381" s="1569"/>
      <c r="BT381" s="1569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4" t="str">
        <f t="shared" si="1164"/>
        <v/>
      </c>
      <c r="CG381" s="1324" t="str">
        <f t="shared" si="1164"/>
        <v/>
      </c>
      <c r="CH381" s="1325" t="str">
        <f t="shared" si="1164"/>
        <v/>
      </c>
      <c r="CI381" s="1325" t="str">
        <f t="shared" si="1164"/>
        <v/>
      </c>
      <c r="CJ381" s="1324" t="str">
        <f t="shared" si="1164"/>
        <v/>
      </c>
      <c r="CK381" s="1324" t="str">
        <f t="shared" si="1164"/>
        <v/>
      </c>
      <c r="CL381" s="1324" t="str">
        <f t="shared" si="1164"/>
        <v/>
      </c>
      <c r="CM381" s="1323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596"/>
      <c r="BE382" s="1596"/>
      <c r="BF382" s="1596"/>
      <c r="BG382" s="1596"/>
      <c r="BH382" s="1596"/>
      <c r="BI382" s="1596"/>
      <c r="BJ382" s="1596"/>
      <c r="BK382" s="1596"/>
      <c r="BL382" s="1596"/>
      <c r="BM382" s="1596"/>
      <c r="BN382" s="1596"/>
      <c r="BO382" s="1596"/>
      <c r="BP382" s="1596"/>
      <c r="BQ382" s="1596"/>
      <c r="BR382" s="1596"/>
      <c r="BS382" s="1596"/>
      <c r="BT382" s="1596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49"/>
      <c r="CE382" s="1349"/>
      <c r="CF382" s="1349"/>
      <c r="CG382" s="1349"/>
      <c r="CH382" s="1349"/>
      <c r="CI382" s="1349"/>
      <c r="CJ382" s="1349"/>
      <c r="CK382" s="1349"/>
      <c r="CL382" s="1349"/>
      <c r="CM382" s="1349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0"/>
      <c r="BE383" s="1590"/>
      <c r="BF383" s="1590"/>
      <c r="BG383" s="1590"/>
      <c r="BH383" s="1590"/>
      <c r="BI383" s="1590"/>
      <c r="BJ383" s="1590"/>
      <c r="BK383" s="1590"/>
      <c r="BL383" s="1590"/>
      <c r="BM383" s="1590"/>
      <c r="BN383" s="1590"/>
      <c r="BO383" s="1590"/>
      <c r="BP383" s="1590"/>
      <c r="BQ383" s="1590"/>
      <c r="BR383" s="1590"/>
      <c r="BS383" s="1590"/>
      <c r="BT383" s="1590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47"/>
      <c r="CE383" s="1348"/>
      <c r="CF383" s="1348"/>
      <c r="CG383" s="1348"/>
      <c r="CH383" s="1348"/>
      <c r="CI383" s="1348"/>
      <c r="CJ383" s="1348"/>
      <c r="CK383" s="1348"/>
      <c r="CL383" s="1348"/>
      <c r="CM383" s="1347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0"/>
      <c r="BE384" s="1590"/>
      <c r="BF384" s="1590"/>
      <c r="BG384" s="1590"/>
      <c r="BH384" s="1590"/>
      <c r="BI384" s="1590"/>
      <c r="BJ384" s="1590"/>
      <c r="BK384" s="1590"/>
      <c r="BL384" s="1590"/>
      <c r="BM384" s="1590"/>
      <c r="BN384" s="1590"/>
      <c r="BO384" s="1590"/>
      <c r="BP384" s="1590"/>
      <c r="BQ384" s="1590"/>
      <c r="BR384" s="1590"/>
      <c r="BS384" s="1590"/>
      <c r="BT384" s="1590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0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1" t="str">
        <f t="shared" si="1169"/>
        <v/>
      </c>
      <c r="CF384" s="1321" t="str">
        <f t="shared" si="1169"/>
        <v/>
      </c>
      <c r="CG384" s="1321" t="str">
        <f t="shared" si="1169"/>
        <v/>
      </c>
      <c r="CH384" s="1322" t="str">
        <f t="shared" si="1169"/>
        <v/>
      </c>
      <c r="CI384" s="1322" t="str">
        <f t="shared" si="1169"/>
        <v/>
      </c>
      <c r="CJ384" s="1321" t="str">
        <f t="shared" si="1169"/>
        <v/>
      </c>
      <c r="CK384" s="1321" t="str">
        <f t="shared" si="1169"/>
        <v/>
      </c>
      <c r="CL384" s="1321" t="str">
        <f t="shared" si="1169"/>
        <v/>
      </c>
      <c r="CM384" s="1320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68" t="str">
        <f t="shared" ref="BD385:BM385" si="1194">IF(BD382="","",BD382*BD384)</f>
        <v/>
      </c>
      <c r="BE385" s="1568" t="str">
        <f t="shared" si="1194"/>
        <v/>
      </c>
      <c r="BF385" s="1568" t="str">
        <f t="shared" si="1194"/>
        <v/>
      </c>
      <c r="BG385" s="1568" t="str">
        <f t="shared" si="1194"/>
        <v/>
      </c>
      <c r="BH385" s="1568" t="str">
        <f t="shared" si="1194"/>
        <v/>
      </c>
      <c r="BI385" s="1568" t="str">
        <f t="shared" si="1194"/>
        <v/>
      </c>
      <c r="BJ385" s="1568" t="str">
        <f t="shared" si="1194"/>
        <v/>
      </c>
      <c r="BK385" s="1568" t="str">
        <f t="shared" si="1194"/>
        <v/>
      </c>
      <c r="BL385" s="1568" t="str">
        <f t="shared" si="1194"/>
        <v/>
      </c>
      <c r="BM385" s="1568" t="str">
        <f t="shared" si="1194"/>
        <v/>
      </c>
      <c r="BN385" s="1568"/>
      <c r="BO385" s="1568"/>
      <c r="BP385" s="1568"/>
      <c r="BQ385" s="1568"/>
      <c r="BR385" s="1568"/>
      <c r="BS385" s="1568"/>
      <c r="BT385" s="1568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0" t="str">
        <f t="shared" si="1169"/>
        <v/>
      </c>
      <c r="CE385" s="1321" t="str">
        <f t="shared" si="1169"/>
        <v/>
      </c>
      <c r="CF385" s="1321" t="str">
        <f t="shared" si="1169"/>
        <v/>
      </c>
      <c r="CG385" s="1321" t="str">
        <f t="shared" si="1169"/>
        <v/>
      </c>
      <c r="CH385" s="1322" t="str">
        <f t="shared" si="1169"/>
        <v/>
      </c>
      <c r="CI385" s="1322" t="str">
        <f t="shared" si="1169"/>
        <v/>
      </c>
      <c r="CJ385" s="1321" t="str">
        <f t="shared" si="1169"/>
        <v/>
      </c>
      <c r="CK385" s="1321" t="str">
        <f t="shared" si="1169"/>
        <v/>
      </c>
      <c r="CL385" s="1321" t="str">
        <f t="shared" si="1169"/>
        <v/>
      </c>
      <c r="CM385" s="1320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3"/>
      <c r="BE386" s="1583"/>
      <c r="BF386" s="1583"/>
      <c r="BG386" s="1583"/>
      <c r="BH386" s="1583"/>
      <c r="BI386" s="1583"/>
      <c r="BJ386" s="1583"/>
      <c r="BK386" s="1583"/>
      <c r="BL386" s="1583"/>
      <c r="BM386" s="1583"/>
      <c r="BN386" s="1583"/>
      <c r="BO386" s="1583"/>
      <c r="BP386" s="1583"/>
      <c r="BQ386" s="1583"/>
      <c r="BR386" s="1583"/>
      <c r="BS386" s="1583"/>
      <c r="BT386" s="1583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0" t="str">
        <f t="shared" si="1169"/>
        <v/>
      </c>
      <c r="CE386" s="1321" t="str">
        <f t="shared" si="1169"/>
        <v/>
      </c>
      <c r="CF386" s="1321" t="str">
        <f t="shared" si="1169"/>
        <v/>
      </c>
      <c r="CG386" s="1321" t="str">
        <f t="shared" si="1169"/>
        <v/>
      </c>
      <c r="CH386" s="1322" t="str">
        <f t="shared" si="1169"/>
        <v/>
      </c>
      <c r="CI386" s="1322" t="str">
        <f t="shared" si="1169"/>
        <v/>
      </c>
      <c r="CJ386" s="1321" t="str">
        <f t="shared" si="1169"/>
        <v/>
      </c>
      <c r="CK386" s="1321" t="str">
        <f t="shared" si="1169"/>
        <v/>
      </c>
      <c r="CL386" s="1321" t="str">
        <f t="shared" si="1169"/>
        <v/>
      </c>
      <c r="CM386" s="1320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0" t="str">
        <f t="shared" si="1169"/>
        <v/>
      </c>
      <c r="CE387" s="1321" t="str">
        <f t="shared" si="1169"/>
        <v/>
      </c>
      <c r="CF387" s="1321" t="str">
        <f t="shared" si="1169"/>
        <v/>
      </c>
      <c r="CG387" s="1321" t="str">
        <f t="shared" si="1169"/>
        <v/>
      </c>
      <c r="CH387" s="1322" t="str">
        <f t="shared" si="1169"/>
        <v/>
      </c>
      <c r="CI387" s="1322" t="str">
        <f t="shared" si="1169"/>
        <v/>
      </c>
      <c r="CJ387" s="1321" t="str">
        <f t="shared" si="1169"/>
        <v/>
      </c>
      <c r="CK387" s="1321" t="str">
        <f t="shared" si="1169"/>
        <v/>
      </c>
      <c r="CL387" s="1321" t="str">
        <f t="shared" si="1169"/>
        <v/>
      </c>
      <c r="CM387" s="1320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0"/>
      <c r="BE388" s="1560"/>
      <c r="BF388" s="1560"/>
      <c r="BG388" s="1560"/>
      <c r="BH388" s="1560"/>
      <c r="BI388" s="1560"/>
      <c r="BJ388" s="1560"/>
      <c r="BK388" s="1560"/>
      <c r="BL388" s="1560"/>
      <c r="BM388" s="1560"/>
      <c r="BN388" s="1560"/>
      <c r="BO388" s="1560"/>
      <c r="BP388" s="1560"/>
      <c r="BQ388" s="1560"/>
      <c r="BR388" s="1560"/>
      <c r="BS388" s="1560"/>
      <c r="BT388" s="1560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0" t="str">
        <f t="shared" si="1169"/>
        <v/>
      </c>
      <c r="CE388" s="1321" t="str">
        <f t="shared" si="1169"/>
        <v/>
      </c>
      <c r="CF388" s="1321" t="str">
        <f t="shared" si="1169"/>
        <v/>
      </c>
      <c r="CG388" s="1321" t="str">
        <f t="shared" si="1169"/>
        <v/>
      </c>
      <c r="CH388" s="1322" t="str">
        <f t="shared" si="1169"/>
        <v/>
      </c>
      <c r="CI388" s="1322" t="str">
        <f t="shared" si="1169"/>
        <v/>
      </c>
      <c r="CJ388" s="1321" t="str">
        <f t="shared" si="1169"/>
        <v/>
      </c>
      <c r="CK388" s="1321" t="str">
        <f t="shared" si="1169"/>
        <v/>
      </c>
      <c r="CL388" s="1321" t="str">
        <f t="shared" si="1169"/>
        <v/>
      </c>
      <c r="CM388" s="1320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68" t="str">
        <f t="shared" ref="BD389:BM389" si="1198">IF(BD387="","",BD387*BD388)</f>
        <v/>
      </c>
      <c r="BE389" s="1568" t="str">
        <f t="shared" si="1198"/>
        <v/>
      </c>
      <c r="BF389" s="1568" t="str">
        <f t="shared" si="1198"/>
        <v/>
      </c>
      <c r="BG389" s="1568" t="str">
        <f t="shared" si="1198"/>
        <v/>
      </c>
      <c r="BH389" s="1568" t="str">
        <f t="shared" si="1198"/>
        <v/>
      </c>
      <c r="BI389" s="1568" t="str">
        <f t="shared" si="1198"/>
        <v/>
      </c>
      <c r="BJ389" s="1568" t="str">
        <f t="shared" si="1198"/>
        <v/>
      </c>
      <c r="BK389" s="1568" t="str">
        <f t="shared" si="1198"/>
        <v/>
      </c>
      <c r="BL389" s="1568" t="str">
        <f t="shared" si="1198"/>
        <v/>
      </c>
      <c r="BM389" s="1568" t="str">
        <f t="shared" si="1198"/>
        <v/>
      </c>
      <c r="BN389" s="1568"/>
      <c r="BO389" s="1568"/>
      <c r="BP389" s="1568"/>
      <c r="BQ389" s="1568"/>
      <c r="BR389" s="1568"/>
      <c r="BS389" s="1568"/>
      <c r="BT389" s="1568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0" t="str">
        <f t="shared" si="1169"/>
        <v/>
      </c>
      <c r="CE389" s="1321" t="str">
        <f t="shared" si="1169"/>
        <v/>
      </c>
      <c r="CF389" s="1321" t="str">
        <f t="shared" si="1169"/>
        <v/>
      </c>
      <c r="CG389" s="1321" t="str">
        <f t="shared" si="1169"/>
        <v/>
      </c>
      <c r="CH389" s="1322" t="str">
        <f t="shared" si="1169"/>
        <v/>
      </c>
      <c r="CI389" s="1322" t="str">
        <f t="shared" si="1169"/>
        <v/>
      </c>
      <c r="CJ389" s="1321" t="str">
        <f t="shared" si="1169"/>
        <v/>
      </c>
      <c r="CK389" s="1321" t="str">
        <f t="shared" si="1169"/>
        <v/>
      </c>
      <c r="CL389" s="1321" t="str">
        <f t="shared" si="1169"/>
        <v/>
      </c>
      <c r="CM389" s="1320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0"/>
      <c r="BE390" s="1560"/>
      <c r="BF390" s="1560"/>
      <c r="BG390" s="1560"/>
      <c r="BH390" s="1560"/>
      <c r="BI390" s="1560"/>
      <c r="BJ390" s="1560"/>
      <c r="BK390" s="1560"/>
      <c r="BL390" s="1560"/>
      <c r="BM390" s="1560"/>
      <c r="BN390" s="1560"/>
      <c r="BO390" s="1560"/>
      <c r="BP390" s="1560"/>
      <c r="BQ390" s="1560"/>
      <c r="BR390" s="1560"/>
      <c r="BS390" s="1560"/>
      <c r="BT390" s="1560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0" t="str">
        <f t="shared" si="1169"/>
        <v/>
      </c>
      <c r="CE390" s="1321" t="str">
        <f t="shared" si="1169"/>
        <v/>
      </c>
      <c r="CF390" s="1321" t="str">
        <f t="shared" si="1169"/>
        <v/>
      </c>
      <c r="CG390" s="1321" t="str">
        <f t="shared" si="1169"/>
        <v/>
      </c>
      <c r="CH390" s="1322" t="str">
        <f t="shared" si="1169"/>
        <v/>
      </c>
      <c r="CI390" s="1322" t="str">
        <f t="shared" si="1169"/>
        <v/>
      </c>
      <c r="CJ390" s="1321" t="str">
        <f t="shared" si="1169"/>
        <v/>
      </c>
      <c r="CK390" s="1321" t="str">
        <f t="shared" si="1169"/>
        <v/>
      </c>
      <c r="CL390" s="1321" t="str">
        <f t="shared" si="1169"/>
        <v/>
      </c>
      <c r="CM390" s="1320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69" t="str">
        <f t="shared" ref="BD391:BM391" si="1202">IF(BD385="","",(BD385-BD387-BD390)*BD386/BD$46/365/$G$1)</f>
        <v/>
      </c>
      <c r="BE391" s="1569" t="str">
        <f t="shared" si="1202"/>
        <v/>
      </c>
      <c r="BF391" s="1569" t="str">
        <f t="shared" si="1202"/>
        <v/>
      </c>
      <c r="BG391" s="1569" t="str">
        <f t="shared" si="1202"/>
        <v/>
      </c>
      <c r="BH391" s="1569" t="str">
        <f t="shared" si="1202"/>
        <v/>
      </c>
      <c r="BI391" s="1569" t="str">
        <f t="shared" si="1202"/>
        <v/>
      </c>
      <c r="BJ391" s="1569" t="str">
        <f t="shared" si="1202"/>
        <v/>
      </c>
      <c r="BK391" s="1569" t="str">
        <f t="shared" si="1202"/>
        <v/>
      </c>
      <c r="BL391" s="1569" t="str">
        <f t="shared" si="1202"/>
        <v/>
      </c>
      <c r="BM391" s="1569" t="str">
        <f t="shared" si="1202"/>
        <v/>
      </c>
      <c r="BN391" s="1569"/>
      <c r="BO391" s="1569"/>
      <c r="BP391" s="1569"/>
      <c r="BQ391" s="1569"/>
      <c r="BR391" s="1569"/>
      <c r="BS391" s="1569"/>
      <c r="BT391" s="1569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3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4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04"/>
        <v/>
      </c>
      <c r="CG391" s="1324" t="str">
        <f t="shared" si="1204"/>
        <v/>
      </c>
      <c r="CH391" s="1325" t="str">
        <f t="shared" si="1204"/>
        <v/>
      </c>
      <c r="CI391" s="1325" t="str">
        <f t="shared" si="1204"/>
        <v/>
      </c>
      <c r="CJ391" s="1324" t="str">
        <f t="shared" si="1204"/>
        <v/>
      </c>
      <c r="CK391" s="1324" t="str">
        <f t="shared" si="1204"/>
        <v/>
      </c>
      <c r="CL391" s="1324" t="str">
        <f t="shared" si="1204"/>
        <v/>
      </c>
      <c r="CM391" s="1323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919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67"/>
      <c r="BE392" s="1567"/>
      <c r="BF392" s="1567"/>
      <c r="BG392" s="1567">
        <v>20</v>
      </c>
      <c r="BH392" s="1567"/>
      <c r="BI392" s="1567"/>
      <c r="BJ392" s="1567"/>
      <c r="BK392" s="1567"/>
      <c r="BL392" s="1567"/>
      <c r="BM392" s="1567">
        <v>20</v>
      </c>
      <c r="BN392" s="1567"/>
      <c r="BO392" s="1567"/>
      <c r="BP392" s="1567"/>
      <c r="BQ392" s="1567"/>
      <c r="BR392" s="1567"/>
      <c r="BS392" s="1567"/>
      <c r="BT392" s="1567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0" t="str">
        <f t="shared" si="1203"/>
        <v/>
      </c>
      <c r="CE392" s="1321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1" t="str">
        <f t="shared" si="1205"/>
        <v/>
      </c>
      <c r="CG392" s="1321" t="str">
        <f t="shared" si="1205"/>
        <v/>
      </c>
      <c r="CH392" s="1322">
        <f t="shared" si="1205"/>
        <v>20</v>
      </c>
      <c r="CI392" s="1322">
        <f t="shared" si="1205"/>
        <v>20</v>
      </c>
      <c r="CJ392" s="1321" t="str">
        <f t="shared" si="1205"/>
        <v/>
      </c>
      <c r="CK392" s="1321" t="str">
        <f t="shared" si="1205"/>
        <v/>
      </c>
      <c r="CL392" s="1321" t="str">
        <f t="shared" si="1205"/>
        <v/>
      </c>
      <c r="CM392" s="1320" t="str">
        <f t="shared" si="1205"/>
        <v/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67"/>
      <c r="BE393" s="1567"/>
      <c r="BF393" s="1567"/>
      <c r="BG393" s="1567">
        <v>13</v>
      </c>
      <c r="BH393" s="1567"/>
      <c r="BI393" s="1567"/>
      <c r="BJ393" s="1567"/>
      <c r="BK393" s="1567"/>
      <c r="BL393" s="1567"/>
      <c r="BM393" s="1567">
        <v>12</v>
      </c>
      <c r="BN393" s="1567"/>
      <c r="BO393" s="1567"/>
      <c r="BP393" s="1567"/>
      <c r="BQ393" s="1567"/>
      <c r="BR393" s="1567"/>
      <c r="BS393" s="1567"/>
      <c r="BT393" s="1567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0" t="str">
        <f t="shared" si="1203"/>
        <v/>
      </c>
      <c r="CE393" s="1321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1" t="str">
        <f t="shared" si="1206"/>
        <v/>
      </c>
      <c r="CG393" s="1321" t="str">
        <f t="shared" si="1206"/>
        <v/>
      </c>
      <c r="CH393" s="1322">
        <f t="shared" si="1206"/>
        <v>12</v>
      </c>
      <c r="CI393" s="1322">
        <f t="shared" si="1206"/>
        <v>13</v>
      </c>
      <c r="CJ393" s="1321" t="str">
        <f t="shared" si="1206"/>
        <v/>
      </c>
      <c r="CK393" s="1321" t="str">
        <f t="shared" si="1206"/>
        <v/>
      </c>
      <c r="CL393" s="1321" t="str">
        <f t="shared" si="1206"/>
        <v/>
      </c>
      <c r="CM393" s="1320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68" t="str">
        <f t="shared" ref="BD394:BM394" si="1210">IF(BD392="","",BD392*BD393)</f>
        <v/>
      </c>
      <c r="BE394" s="1568" t="str">
        <f t="shared" si="1210"/>
        <v/>
      </c>
      <c r="BF394" s="1568" t="str">
        <f t="shared" si="1210"/>
        <v/>
      </c>
      <c r="BG394" s="1568">
        <f t="shared" si="1210"/>
        <v>260</v>
      </c>
      <c r="BH394" s="1568" t="str">
        <f t="shared" si="1210"/>
        <v/>
      </c>
      <c r="BI394" s="1568" t="str">
        <f t="shared" si="1210"/>
        <v/>
      </c>
      <c r="BJ394" s="1568" t="str">
        <f t="shared" si="1210"/>
        <v/>
      </c>
      <c r="BK394" s="1568" t="str">
        <f t="shared" si="1210"/>
        <v/>
      </c>
      <c r="BL394" s="1568" t="str">
        <f t="shared" si="1210"/>
        <v/>
      </c>
      <c r="BM394" s="1568">
        <f t="shared" si="1210"/>
        <v>240</v>
      </c>
      <c r="BN394" s="1568"/>
      <c r="BO394" s="1568"/>
      <c r="BP394" s="1568"/>
      <c r="BQ394" s="1568"/>
      <c r="BR394" s="1568"/>
      <c r="BS394" s="1568"/>
      <c r="BT394" s="1568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0" t="str">
        <f t="shared" si="1203"/>
        <v/>
      </c>
      <c r="CE394" s="1321" t="str">
        <f t="shared" si="1206"/>
        <v/>
      </c>
      <c r="CF394" s="1321" t="str">
        <f t="shared" si="1206"/>
        <v/>
      </c>
      <c r="CG394" s="1321" t="str">
        <f t="shared" si="1206"/>
        <v/>
      </c>
      <c r="CH394" s="1322">
        <f t="shared" si="1206"/>
        <v>240</v>
      </c>
      <c r="CI394" s="1322">
        <f t="shared" si="1206"/>
        <v>260</v>
      </c>
      <c r="CJ394" s="1321" t="str">
        <f t="shared" si="1206"/>
        <v/>
      </c>
      <c r="CK394" s="1321" t="str">
        <f t="shared" si="1206"/>
        <v/>
      </c>
      <c r="CL394" s="1321" t="str">
        <f t="shared" si="1206"/>
        <v/>
      </c>
      <c r="CM394" s="1320" t="str">
        <f t="shared" si="1206"/>
        <v/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67"/>
      <c r="BE395" s="1567">
        <v>10</v>
      </c>
      <c r="BF395" s="1567">
        <v>15</v>
      </c>
      <c r="BG395" s="1567">
        <v>25</v>
      </c>
      <c r="BH395" s="1567"/>
      <c r="BI395" s="1567">
        <v>10</v>
      </c>
      <c r="BJ395" s="1567"/>
      <c r="BK395" s="1567">
        <v>5</v>
      </c>
      <c r="BL395" s="1567"/>
      <c r="BM395" s="1567"/>
      <c r="BN395" s="1567"/>
      <c r="BO395" s="1567"/>
      <c r="BP395" s="1567"/>
      <c r="BQ395" s="1567"/>
      <c r="BR395" s="1567"/>
      <c r="BS395" s="1567"/>
      <c r="BT395" s="1567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0" t="str">
        <f t="shared" si="1203"/>
        <v/>
      </c>
      <c r="CE395" s="1321" t="str">
        <f t="shared" si="1206"/>
        <v/>
      </c>
      <c r="CF395" s="1321">
        <f t="shared" si="1206"/>
        <v>5</v>
      </c>
      <c r="CG395" s="1321">
        <f t="shared" si="1206"/>
        <v>10</v>
      </c>
      <c r="CH395" s="1322">
        <f t="shared" si="1206"/>
        <v>10</v>
      </c>
      <c r="CI395" s="1322">
        <f t="shared" si="1206"/>
        <v>15</v>
      </c>
      <c r="CJ395" s="1321">
        <f t="shared" si="1206"/>
        <v>25</v>
      </c>
      <c r="CK395" s="1321" t="str">
        <f t="shared" si="1206"/>
        <v/>
      </c>
      <c r="CL395" s="1321" t="str">
        <f t="shared" si="1206"/>
        <v/>
      </c>
      <c r="CM395" s="1320" t="str">
        <f t="shared" si="1206"/>
        <v/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67"/>
      <c r="BE396" s="1567">
        <v>8</v>
      </c>
      <c r="BF396" s="1567">
        <v>10</v>
      </c>
      <c r="BG396" s="1567">
        <v>8</v>
      </c>
      <c r="BH396" s="1567"/>
      <c r="BI396" s="1567">
        <v>8</v>
      </c>
      <c r="BJ396" s="1567"/>
      <c r="BK396" s="1567">
        <v>8</v>
      </c>
      <c r="BL396" s="1567"/>
      <c r="BM396" s="1567"/>
      <c r="BN396" s="1567"/>
      <c r="BO396" s="1567"/>
      <c r="BP396" s="1567"/>
      <c r="BQ396" s="1567"/>
      <c r="BR396" s="1567"/>
      <c r="BS396" s="1567"/>
      <c r="BT396" s="1567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0" t="str">
        <f t="shared" si="1203"/>
        <v/>
      </c>
      <c r="CE396" s="1321" t="str">
        <f t="shared" si="1206"/>
        <v/>
      </c>
      <c r="CF396" s="1321">
        <f t="shared" si="1206"/>
        <v>8</v>
      </c>
      <c r="CG396" s="1321">
        <f t="shared" si="1206"/>
        <v>8</v>
      </c>
      <c r="CH396" s="1322">
        <f t="shared" si="1206"/>
        <v>8</v>
      </c>
      <c r="CI396" s="1322">
        <f t="shared" si="1206"/>
        <v>8</v>
      </c>
      <c r="CJ396" s="1321">
        <f t="shared" si="1206"/>
        <v>10</v>
      </c>
      <c r="CK396" s="1321" t="str">
        <f t="shared" si="1206"/>
        <v/>
      </c>
      <c r="CL396" s="1321" t="str">
        <f t="shared" si="1206"/>
        <v/>
      </c>
      <c r="CM396" s="1320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68" t="str">
        <f t="shared" ref="BD397:BM397" si="1214">IF(BD395="","",BD395*BD396)</f>
        <v/>
      </c>
      <c r="BE397" s="1568">
        <f t="shared" si="1214"/>
        <v>80</v>
      </c>
      <c r="BF397" s="1568">
        <f t="shared" si="1214"/>
        <v>150</v>
      </c>
      <c r="BG397" s="1568">
        <f t="shared" si="1214"/>
        <v>200</v>
      </c>
      <c r="BH397" s="1568" t="str">
        <f t="shared" si="1214"/>
        <v/>
      </c>
      <c r="BI397" s="1568">
        <f t="shared" si="1214"/>
        <v>80</v>
      </c>
      <c r="BJ397" s="1568" t="str">
        <f t="shared" si="1214"/>
        <v/>
      </c>
      <c r="BK397" s="1568">
        <f t="shared" si="1214"/>
        <v>40</v>
      </c>
      <c r="BL397" s="1568" t="str">
        <f t="shared" si="1214"/>
        <v/>
      </c>
      <c r="BM397" s="1568" t="str">
        <f t="shared" si="1214"/>
        <v/>
      </c>
      <c r="BN397" s="1568"/>
      <c r="BO397" s="1568"/>
      <c r="BP397" s="1568"/>
      <c r="BQ397" s="1568"/>
      <c r="BR397" s="1568"/>
      <c r="BS397" s="1568"/>
      <c r="BT397" s="1568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0" t="str">
        <f t="shared" si="1203"/>
        <v/>
      </c>
      <c r="CE397" s="1321" t="str">
        <f t="shared" si="1206"/>
        <v/>
      </c>
      <c r="CF397" s="1321">
        <f t="shared" si="1206"/>
        <v>40</v>
      </c>
      <c r="CG397" s="1321">
        <f t="shared" si="1206"/>
        <v>80</v>
      </c>
      <c r="CH397" s="1322">
        <f t="shared" si="1206"/>
        <v>80</v>
      </c>
      <c r="CI397" s="1322">
        <f t="shared" si="1206"/>
        <v>150</v>
      </c>
      <c r="CJ397" s="1321">
        <f t="shared" si="1206"/>
        <v>200</v>
      </c>
      <c r="CK397" s="1321" t="str">
        <f t="shared" si="1206"/>
        <v/>
      </c>
      <c r="CL397" s="1321" t="str">
        <f t="shared" si="1206"/>
        <v/>
      </c>
      <c r="CM397" s="1320" t="str">
        <f t="shared" si="1206"/>
        <v/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67"/>
      <c r="BE398" s="1567">
        <v>30</v>
      </c>
      <c r="BF398" s="1567">
        <v>30</v>
      </c>
      <c r="BG398" s="1567">
        <v>37</v>
      </c>
      <c r="BH398" s="1567"/>
      <c r="BI398" s="1567">
        <v>18</v>
      </c>
      <c r="BJ398" s="1567"/>
      <c r="BK398" s="1567">
        <v>30</v>
      </c>
      <c r="BL398" s="1567"/>
      <c r="BM398" s="1567">
        <v>17</v>
      </c>
      <c r="BN398" s="1567"/>
      <c r="BO398" s="1567"/>
      <c r="BP398" s="1567"/>
      <c r="BQ398" s="1567"/>
      <c r="BR398" s="1567"/>
      <c r="BS398" s="1567"/>
      <c r="BT398" s="1567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0" t="str">
        <f t="shared" si="1203"/>
        <v/>
      </c>
      <c r="CE398" s="1321" t="str">
        <f t="shared" si="1206"/>
        <v/>
      </c>
      <c r="CF398" s="1321">
        <f t="shared" si="1206"/>
        <v>17</v>
      </c>
      <c r="CG398" s="1321">
        <f t="shared" si="1206"/>
        <v>18</v>
      </c>
      <c r="CH398" s="1322">
        <f t="shared" si="1206"/>
        <v>30</v>
      </c>
      <c r="CI398" s="1322">
        <f t="shared" si="1206"/>
        <v>30</v>
      </c>
      <c r="CJ398" s="1321">
        <f t="shared" si="1206"/>
        <v>30</v>
      </c>
      <c r="CK398" s="1321">
        <f t="shared" si="1206"/>
        <v>37</v>
      </c>
      <c r="CL398" s="1321" t="str">
        <f t="shared" si="1206"/>
        <v/>
      </c>
      <c r="CM398" s="1320" t="str">
        <f t="shared" si="1206"/>
        <v/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67"/>
      <c r="BE399" s="1567">
        <v>7</v>
      </c>
      <c r="BF399" s="1567">
        <v>5</v>
      </c>
      <c r="BG399" s="1567">
        <v>6</v>
      </c>
      <c r="BH399" s="1567"/>
      <c r="BI399" s="1567">
        <v>7</v>
      </c>
      <c r="BJ399" s="1567"/>
      <c r="BK399" s="1567">
        <v>7</v>
      </c>
      <c r="BL399" s="1567"/>
      <c r="BM399" s="1567">
        <v>7</v>
      </c>
      <c r="BN399" s="1567"/>
      <c r="BO399" s="1567"/>
      <c r="BP399" s="1567"/>
      <c r="BQ399" s="1567"/>
      <c r="BR399" s="1567"/>
      <c r="BS399" s="1567"/>
      <c r="BT399" s="1567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0" t="str">
        <f t="shared" si="1203"/>
        <v/>
      </c>
      <c r="CE399" s="1321" t="str">
        <f t="shared" si="1206"/>
        <v/>
      </c>
      <c r="CF399" s="1321">
        <f t="shared" si="1206"/>
        <v>5</v>
      </c>
      <c r="CG399" s="1321">
        <f t="shared" si="1206"/>
        <v>6</v>
      </c>
      <c r="CH399" s="1322">
        <f t="shared" si="1206"/>
        <v>7</v>
      </c>
      <c r="CI399" s="1322">
        <f t="shared" si="1206"/>
        <v>7</v>
      </c>
      <c r="CJ399" s="1321">
        <f t="shared" si="1206"/>
        <v>7</v>
      </c>
      <c r="CK399" s="1321">
        <f t="shared" si="1206"/>
        <v>7</v>
      </c>
      <c r="CL399" s="1321" t="str">
        <f t="shared" si="1206"/>
        <v/>
      </c>
      <c r="CM399" s="1320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68" t="str">
        <f t="shared" ref="BD400:BM400" si="1218">IF(BD398="","",BD398*BD399)</f>
        <v/>
      </c>
      <c r="BE400" s="1568">
        <f t="shared" si="1218"/>
        <v>210</v>
      </c>
      <c r="BF400" s="1568">
        <f t="shared" si="1218"/>
        <v>150</v>
      </c>
      <c r="BG400" s="1568">
        <f t="shared" si="1218"/>
        <v>222</v>
      </c>
      <c r="BH400" s="1568" t="str">
        <f t="shared" si="1218"/>
        <v/>
      </c>
      <c r="BI400" s="1568">
        <f t="shared" si="1218"/>
        <v>126</v>
      </c>
      <c r="BJ400" s="1568" t="str">
        <f t="shared" si="1218"/>
        <v/>
      </c>
      <c r="BK400" s="1568">
        <f t="shared" si="1218"/>
        <v>210</v>
      </c>
      <c r="BL400" s="1568" t="str">
        <f t="shared" si="1218"/>
        <v/>
      </c>
      <c r="BM400" s="1568">
        <f t="shared" si="1218"/>
        <v>119</v>
      </c>
      <c r="BN400" s="1568"/>
      <c r="BO400" s="1568"/>
      <c r="BP400" s="1568"/>
      <c r="BQ400" s="1568"/>
      <c r="BR400" s="1568"/>
      <c r="BS400" s="1568"/>
      <c r="BT400" s="1568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0" t="str">
        <f t="shared" si="1203"/>
        <v/>
      </c>
      <c r="CE400" s="1321" t="str">
        <f t="shared" si="1206"/>
        <v/>
      </c>
      <c r="CF400" s="1321">
        <f t="shared" si="1206"/>
        <v>119</v>
      </c>
      <c r="CG400" s="1321">
        <f t="shared" si="1206"/>
        <v>126</v>
      </c>
      <c r="CH400" s="1322">
        <f t="shared" si="1206"/>
        <v>150</v>
      </c>
      <c r="CI400" s="1322">
        <f t="shared" si="1206"/>
        <v>210</v>
      </c>
      <c r="CJ400" s="1321">
        <f t="shared" si="1206"/>
        <v>210</v>
      </c>
      <c r="CK400" s="1321">
        <f t="shared" si="1206"/>
        <v>222</v>
      </c>
      <c r="CL400" s="1321" t="str">
        <f t="shared" si="1206"/>
        <v/>
      </c>
      <c r="CM400" s="1320" t="str">
        <f t="shared" si="1206"/>
        <v/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67"/>
      <c r="BE401" s="1567"/>
      <c r="BF401" s="1567">
        <v>10</v>
      </c>
      <c r="BG401" s="1567"/>
      <c r="BH401" s="1567"/>
      <c r="BI401" s="1567"/>
      <c r="BJ401" s="1567"/>
      <c r="BK401" s="1567"/>
      <c r="BL401" s="1567"/>
      <c r="BM401" s="1567">
        <v>40</v>
      </c>
      <c r="BN401" s="1567"/>
      <c r="BO401" s="1567"/>
      <c r="BP401" s="1567"/>
      <c r="BQ401" s="1567"/>
      <c r="BR401" s="1567"/>
      <c r="BS401" s="1567"/>
      <c r="BT401" s="1567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0" t="str">
        <f t="shared" si="1203"/>
        <v/>
      </c>
      <c r="CE401" s="1321" t="str">
        <f t="shared" si="1206"/>
        <v/>
      </c>
      <c r="CF401" s="1321" t="str">
        <f t="shared" si="1206"/>
        <v/>
      </c>
      <c r="CG401" s="1321" t="str">
        <f t="shared" si="1206"/>
        <v/>
      </c>
      <c r="CH401" s="1322">
        <f t="shared" si="1206"/>
        <v>10</v>
      </c>
      <c r="CI401" s="1322">
        <f t="shared" si="1206"/>
        <v>40</v>
      </c>
      <c r="CJ401" s="1321" t="str">
        <f t="shared" si="1206"/>
        <v/>
      </c>
      <c r="CK401" s="1321" t="str">
        <f t="shared" si="1206"/>
        <v/>
      </c>
      <c r="CL401" s="1321" t="str">
        <f t="shared" si="1206"/>
        <v/>
      </c>
      <c r="CM401" s="1320" t="str">
        <f t="shared" si="1206"/>
        <v/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67"/>
      <c r="BE402" s="1567"/>
      <c r="BF402" s="1567">
        <v>10</v>
      </c>
      <c r="BG402" s="1567"/>
      <c r="BH402" s="1567"/>
      <c r="BI402" s="1567"/>
      <c r="BJ402" s="1567"/>
      <c r="BK402" s="1567"/>
      <c r="BL402" s="1567"/>
      <c r="BM402" s="1567">
        <v>8</v>
      </c>
      <c r="BN402" s="1567"/>
      <c r="BO402" s="1567"/>
      <c r="BP402" s="1567"/>
      <c r="BQ402" s="1567"/>
      <c r="BR402" s="1567"/>
      <c r="BS402" s="1567"/>
      <c r="BT402" s="1567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0" t="str">
        <f t="shared" si="1203"/>
        <v/>
      </c>
      <c r="CE402" s="1321" t="str">
        <f t="shared" si="1206"/>
        <v/>
      </c>
      <c r="CF402" s="1321" t="str">
        <f t="shared" si="1206"/>
        <v/>
      </c>
      <c r="CG402" s="1321" t="str">
        <f t="shared" si="1206"/>
        <v/>
      </c>
      <c r="CH402" s="1322">
        <f t="shared" si="1206"/>
        <v>8</v>
      </c>
      <c r="CI402" s="1322">
        <f t="shared" si="1206"/>
        <v>10</v>
      </c>
      <c r="CJ402" s="1321" t="str">
        <f t="shared" si="1206"/>
        <v/>
      </c>
      <c r="CK402" s="1321" t="str">
        <f t="shared" si="1206"/>
        <v/>
      </c>
      <c r="CL402" s="1321" t="str">
        <f t="shared" si="1206"/>
        <v/>
      </c>
      <c r="CM402" s="1320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68" t="str">
        <f t="shared" ref="BD403:BM403" si="1222">IF(BD401="","",BD401*BD402)</f>
        <v/>
      </c>
      <c r="BE403" s="1568" t="str">
        <f t="shared" si="1222"/>
        <v/>
      </c>
      <c r="BF403" s="1568">
        <f t="shared" si="1222"/>
        <v>100</v>
      </c>
      <c r="BG403" s="1568" t="str">
        <f t="shared" si="1222"/>
        <v/>
      </c>
      <c r="BH403" s="1568" t="str">
        <f t="shared" si="1222"/>
        <v/>
      </c>
      <c r="BI403" s="1568" t="str">
        <f t="shared" si="1222"/>
        <v/>
      </c>
      <c r="BJ403" s="1568" t="str">
        <f t="shared" si="1222"/>
        <v/>
      </c>
      <c r="BK403" s="1568" t="str">
        <f t="shared" si="1222"/>
        <v/>
      </c>
      <c r="BL403" s="1568" t="str">
        <f t="shared" si="1222"/>
        <v/>
      </c>
      <c r="BM403" s="1568">
        <f t="shared" si="1222"/>
        <v>320</v>
      </c>
      <c r="BN403" s="1568"/>
      <c r="BO403" s="1568"/>
      <c r="BP403" s="1568"/>
      <c r="BQ403" s="1568"/>
      <c r="BR403" s="1568"/>
      <c r="BS403" s="1568"/>
      <c r="BT403" s="1568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0" t="str">
        <f t="shared" si="1203"/>
        <v/>
      </c>
      <c r="CE403" s="1321" t="str">
        <f t="shared" si="1206"/>
        <v/>
      </c>
      <c r="CF403" s="1321" t="str">
        <f t="shared" si="1206"/>
        <v/>
      </c>
      <c r="CG403" s="1321" t="str">
        <f t="shared" si="1206"/>
        <v/>
      </c>
      <c r="CH403" s="1322">
        <f t="shared" si="1206"/>
        <v>100</v>
      </c>
      <c r="CI403" s="1322">
        <f t="shared" si="1206"/>
        <v>320</v>
      </c>
      <c r="CJ403" s="1321" t="str">
        <f t="shared" si="1206"/>
        <v/>
      </c>
      <c r="CK403" s="1321" t="str">
        <f t="shared" si="1206"/>
        <v/>
      </c>
      <c r="CL403" s="1321" t="str">
        <f t="shared" si="1206"/>
        <v/>
      </c>
      <c r="CM403" s="1320" t="str">
        <f t="shared" si="1206"/>
        <v/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932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0"/>
      <c r="BE404" s="1560"/>
      <c r="BF404" s="1560"/>
      <c r="BG404" s="1560"/>
      <c r="BH404" s="1560"/>
      <c r="BI404" s="1560"/>
      <c r="BJ404" s="1560"/>
      <c r="BK404" s="1560"/>
      <c r="BL404" s="1560"/>
      <c r="BM404" s="1560">
        <v>20</v>
      </c>
      <c r="BN404" s="1560"/>
      <c r="BO404" s="1560"/>
      <c r="BP404" s="1560"/>
      <c r="BQ404" s="1560"/>
      <c r="BR404" s="1560"/>
      <c r="BS404" s="1560"/>
      <c r="BT404" s="1560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0" t="str">
        <f t="shared" si="1203"/>
        <v/>
      </c>
      <c r="CE404" s="1321" t="str">
        <f t="shared" si="1206"/>
        <v/>
      </c>
      <c r="CF404" s="1321" t="str">
        <f t="shared" si="1206"/>
        <v/>
      </c>
      <c r="CG404" s="1321" t="str">
        <f t="shared" si="1206"/>
        <v/>
      </c>
      <c r="CH404" s="1322">
        <f t="shared" si="1206"/>
        <v>20</v>
      </c>
      <c r="CI404" s="1322" t="str">
        <f t="shared" si="1206"/>
        <v/>
      </c>
      <c r="CJ404" s="1321" t="str">
        <f t="shared" si="1206"/>
        <v/>
      </c>
      <c r="CK404" s="1321" t="str">
        <f t="shared" si="1206"/>
        <v/>
      </c>
      <c r="CL404" s="1321" t="str">
        <f t="shared" si="1206"/>
        <v/>
      </c>
      <c r="CM404" s="1320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0"/>
      <c r="BE405" s="1560"/>
      <c r="BF405" s="1560"/>
      <c r="BG405" s="1560"/>
      <c r="BH405" s="1560"/>
      <c r="BI405" s="1560"/>
      <c r="BJ405" s="1560"/>
      <c r="BK405" s="1560"/>
      <c r="BL405" s="1560"/>
      <c r="BM405" s="1560">
        <v>6</v>
      </c>
      <c r="BN405" s="1560"/>
      <c r="BO405" s="1560"/>
      <c r="BP405" s="1560"/>
      <c r="BQ405" s="1560"/>
      <c r="BR405" s="1560"/>
      <c r="BS405" s="1560"/>
      <c r="BT405" s="1560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0" t="str">
        <f t="shared" si="1203"/>
        <v/>
      </c>
      <c r="CE405" s="1321" t="str">
        <f t="shared" si="1206"/>
        <v/>
      </c>
      <c r="CF405" s="1321" t="str">
        <f t="shared" si="1206"/>
        <v/>
      </c>
      <c r="CG405" s="1321" t="str">
        <f t="shared" si="1206"/>
        <v/>
      </c>
      <c r="CH405" s="1322">
        <f t="shared" si="1206"/>
        <v>6</v>
      </c>
      <c r="CI405" s="1322" t="str">
        <f t="shared" si="1206"/>
        <v/>
      </c>
      <c r="CJ405" s="1321" t="str">
        <f t="shared" si="1206"/>
        <v/>
      </c>
      <c r="CK405" s="1321" t="str">
        <f t="shared" si="1206"/>
        <v/>
      </c>
      <c r="CL405" s="1321" t="str">
        <f t="shared" si="1206"/>
        <v/>
      </c>
      <c r="CM405" s="1320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68" t="str">
        <f t="shared" ref="BD406:BM406" si="1226">IF(BD404="","",BD404*BD405)</f>
        <v/>
      </c>
      <c r="BE406" s="1568" t="str">
        <f t="shared" si="1226"/>
        <v/>
      </c>
      <c r="BF406" s="1568" t="str">
        <f t="shared" si="1226"/>
        <v/>
      </c>
      <c r="BG406" s="1568" t="str">
        <f t="shared" si="1226"/>
        <v/>
      </c>
      <c r="BH406" s="1568" t="str">
        <f t="shared" si="1226"/>
        <v/>
      </c>
      <c r="BI406" s="1568" t="str">
        <f t="shared" si="1226"/>
        <v/>
      </c>
      <c r="BJ406" s="1568" t="str">
        <f t="shared" si="1226"/>
        <v/>
      </c>
      <c r="BK406" s="1568" t="str">
        <f t="shared" si="1226"/>
        <v/>
      </c>
      <c r="BL406" s="1568" t="str">
        <f t="shared" si="1226"/>
        <v/>
      </c>
      <c r="BM406" s="1568">
        <f t="shared" si="1226"/>
        <v>120</v>
      </c>
      <c r="BN406" s="1568"/>
      <c r="BO406" s="1568"/>
      <c r="BP406" s="1568"/>
      <c r="BQ406" s="1568"/>
      <c r="BR406" s="1568"/>
      <c r="BS406" s="1568"/>
      <c r="BT406" s="1568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0" t="str">
        <f t="shared" si="1203"/>
        <v/>
      </c>
      <c r="CE406" s="1321" t="str">
        <f t="shared" si="1206"/>
        <v/>
      </c>
      <c r="CF406" s="1321" t="str">
        <f t="shared" si="1206"/>
        <v/>
      </c>
      <c r="CG406" s="1321" t="str">
        <f t="shared" si="1206"/>
        <v/>
      </c>
      <c r="CH406" s="1322">
        <f t="shared" si="1206"/>
        <v>120</v>
      </c>
      <c r="CI406" s="1322" t="str">
        <f t="shared" si="1206"/>
        <v/>
      </c>
      <c r="CJ406" s="1321" t="str">
        <f t="shared" si="1206"/>
        <v/>
      </c>
      <c r="CK406" s="1321" t="str">
        <f t="shared" si="1206"/>
        <v/>
      </c>
      <c r="CL406" s="1321" t="str">
        <f t="shared" si="1206"/>
        <v/>
      </c>
      <c r="CM406" s="1320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920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0"/>
      <c r="BE407" s="1560">
        <v>40</v>
      </c>
      <c r="BF407" s="1560">
        <v>35</v>
      </c>
      <c r="BG407" s="1560"/>
      <c r="BH407" s="1560"/>
      <c r="BI407" s="1560"/>
      <c r="BJ407" s="1560"/>
      <c r="BK407" s="1560"/>
      <c r="BL407" s="1560"/>
      <c r="BM407" s="1560">
        <v>18</v>
      </c>
      <c r="BN407" s="1560"/>
      <c r="BO407" s="1560"/>
      <c r="BP407" s="1560"/>
      <c r="BQ407" s="1560"/>
      <c r="BR407" s="1560"/>
      <c r="BS407" s="1560"/>
      <c r="BT407" s="1560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0" t="str">
        <f t="shared" si="1203"/>
        <v/>
      </c>
      <c r="CE407" s="1321" t="str">
        <f t="shared" si="1206"/>
        <v/>
      </c>
      <c r="CF407" s="1321" t="str">
        <f t="shared" si="1206"/>
        <v/>
      </c>
      <c r="CG407" s="1321">
        <f t="shared" si="1206"/>
        <v>18</v>
      </c>
      <c r="CH407" s="1322">
        <f t="shared" si="1206"/>
        <v>35</v>
      </c>
      <c r="CI407" s="1322">
        <f t="shared" si="1206"/>
        <v>40</v>
      </c>
      <c r="CJ407" s="1321" t="str">
        <f t="shared" si="1206"/>
        <v/>
      </c>
      <c r="CK407" s="1321" t="str">
        <f t="shared" si="1206"/>
        <v/>
      </c>
      <c r="CL407" s="1321" t="str">
        <f t="shared" si="1206"/>
        <v/>
      </c>
      <c r="CM407" s="1320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0"/>
      <c r="BE408" s="1560">
        <v>5</v>
      </c>
      <c r="BF408" s="1560">
        <v>5</v>
      </c>
      <c r="BG408" s="1560"/>
      <c r="BH408" s="1560"/>
      <c r="BI408" s="1560"/>
      <c r="BJ408" s="1560"/>
      <c r="BK408" s="1560"/>
      <c r="BL408" s="1560"/>
      <c r="BM408" s="1560">
        <v>5</v>
      </c>
      <c r="BN408" s="1560"/>
      <c r="BO408" s="1560"/>
      <c r="BP408" s="1560"/>
      <c r="BQ408" s="1560"/>
      <c r="BR408" s="1560"/>
      <c r="BS408" s="1560"/>
      <c r="BT408" s="1560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0" t="str">
        <f t="shared" si="1203"/>
        <v/>
      </c>
      <c r="CE408" s="1321" t="str">
        <f t="shared" si="1206"/>
        <v/>
      </c>
      <c r="CF408" s="1321" t="str">
        <f t="shared" si="1206"/>
        <v/>
      </c>
      <c r="CG408" s="1321">
        <f t="shared" si="1206"/>
        <v>5</v>
      </c>
      <c r="CH408" s="1322">
        <f t="shared" si="1206"/>
        <v>5</v>
      </c>
      <c r="CI408" s="1322">
        <f t="shared" si="1206"/>
        <v>5</v>
      </c>
      <c r="CJ408" s="1321" t="str">
        <f t="shared" si="1206"/>
        <v/>
      </c>
      <c r="CK408" s="1321" t="str">
        <f t="shared" si="1206"/>
        <v/>
      </c>
      <c r="CL408" s="1321" t="str">
        <f t="shared" si="1206"/>
        <v/>
      </c>
      <c r="CM408" s="1320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68" t="str">
        <f t="shared" ref="BD409:BM409" si="1230">IF(BD407="","",BD407*BD408)</f>
        <v/>
      </c>
      <c r="BE409" s="1568">
        <f t="shared" si="1230"/>
        <v>200</v>
      </c>
      <c r="BF409" s="1568">
        <f t="shared" si="1230"/>
        <v>175</v>
      </c>
      <c r="BG409" s="1568" t="str">
        <f t="shared" si="1230"/>
        <v/>
      </c>
      <c r="BH409" s="1568" t="str">
        <f t="shared" si="1230"/>
        <v/>
      </c>
      <c r="BI409" s="1568" t="str">
        <f t="shared" si="1230"/>
        <v/>
      </c>
      <c r="BJ409" s="1568" t="str">
        <f t="shared" si="1230"/>
        <v/>
      </c>
      <c r="BK409" s="1568" t="str">
        <f t="shared" si="1230"/>
        <v/>
      </c>
      <c r="BL409" s="1568" t="str">
        <f t="shared" si="1230"/>
        <v/>
      </c>
      <c r="BM409" s="1568">
        <f t="shared" si="1230"/>
        <v>90</v>
      </c>
      <c r="BN409" s="1568"/>
      <c r="BO409" s="1568"/>
      <c r="BP409" s="1568"/>
      <c r="BQ409" s="1568"/>
      <c r="BR409" s="1568"/>
      <c r="BS409" s="1568"/>
      <c r="BT409" s="1568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0" t="str">
        <f t="shared" si="1203"/>
        <v/>
      </c>
      <c r="CE409" s="1321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1" t="str">
        <f t="shared" si="1231"/>
        <v/>
      </c>
      <c r="CG409" s="1321">
        <f t="shared" si="1231"/>
        <v>90</v>
      </c>
      <c r="CH409" s="1322">
        <f t="shared" si="1231"/>
        <v>175</v>
      </c>
      <c r="CI409" s="1322">
        <f t="shared" si="1231"/>
        <v>200</v>
      </c>
      <c r="CJ409" s="1321" t="str">
        <f t="shared" si="1231"/>
        <v/>
      </c>
      <c r="CK409" s="1321" t="str">
        <f t="shared" si="1231"/>
        <v/>
      </c>
      <c r="CL409" s="1321" t="str">
        <f t="shared" si="1231"/>
        <v/>
      </c>
      <c r="CM409" s="1320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0"/>
      <c r="BE410" s="1560"/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0" t="str">
        <f t="shared" si="1203"/>
        <v/>
      </c>
      <c r="CE410" s="1321" t="str">
        <f t="shared" si="1231"/>
        <v/>
      </c>
      <c r="CF410" s="1321" t="str">
        <f t="shared" si="1231"/>
        <v/>
      </c>
      <c r="CG410" s="1321" t="str">
        <f t="shared" si="1231"/>
        <v/>
      </c>
      <c r="CH410" s="1322" t="str">
        <f t="shared" si="1231"/>
        <v/>
      </c>
      <c r="CI410" s="1322" t="str">
        <f t="shared" si="1231"/>
        <v/>
      </c>
      <c r="CJ410" s="1321" t="str">
        <f t="shared" si="1231"/>
        <v/>
      </c>
      <c r="CK410" s="1321" t="str">
        <f t="shared" si="1231"/>
        <v/>
      </c>
      <c r="CL410" s="1321" t="str">
        <f t="shared" si="1231"/>
        <v/>
      </c>
      <c r="CM410" s="1320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0"/>
      <c r="BE411" s="1560"/>
      <c r="BF411" s="1560"/>
      <c r="BG411" s="1560"/>
      <c r="BH411" s="1560"/>
      <c r="BI411" s="1560"/>
      <c r="BJ411" s="1560"/>
      <c r="BK411" s="1560"/>
      <c r="BL411" s="1560"/>
      <c r="BM411" s="1560"/>
      <c r="BN411" s="1560"/>
      <c r="BO411" s="1560"/>
      <c r="BP411" s="1560"/>
      <c r="BQ411" s="1560"/>
      <c r="BR411" s="1560"/>
      <c r="BS411" s="1560"/>
      <c r="BT411" s="1560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0" t="str">
        <f t="shared" si="1203"/>
        <v/>
      </c>
      <c r="CE411" s="1321" t="str">
        <f t="shared" si="1231"/>
        <v/>
      </c>
      <c r="CF411" s="1321" t="str">
        <f t="shared" si="1231"/>
        <v/>
      </c>
      <c r="CG411" s="1321" t="str">
        <f t="shared" si="1231"/>
        <v/>
      </c>
      <c r="CH411" s="1322" t="str">
        <f t="shared" si="1231"/>
        <v/>
      </c>
      <c r="CI411" s="1322" t="str">
        <f t="shared" si="1231"/>
        <v/>
      </c>
      <c r="CJ411" s="1321" t="str">
        <f t="shared" si="1231"/>
        <v/>
      </c>
      <c r="CK411" s="1321" t="str">
        <f t="shared" si="1231"/>
        <v/>
      </c>
      <c r="CL411" s="1321" t="str">
        <f t="shared" si="1231"/>
        <v/>
      </c>
      <c r="CM411" s="1320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68" t="str">
        <f t="shared" ref="BD412:BM412" si="1235">IF(BD410="","",BD410*BD411)</f>
        <v/>
      </c>
      <c r="BE412" s="1568" t="str">
        <f t="shared" si="1235"/>
        <v/>
      </c>
      <c r="BF412" s="1568" t="str">
        <f t="shared" si="1235"/>
        <v/>
      </c>
      <c r="BG412" s="1568" t="str">
        <f t="shared" si="1235"/>
        <v/>
      </c>
      <c r="BH412" s="1568" t="str">
        <f t="shared" si="1235"/>
        <v/>
      </c>
      <c r="BI412" s="1568" t="str">
        <f t="shared" si="1235"/>
        <v/>
      </c>
      <c r="BJ412" s="1568" t="str">
        <f t="shared" si="1235"/>
        <v/>
      </c>
      <c r="BK412" s="1568" t="str">
        <f t="shared" si="1235"/>
        <v/>
      </c>
      <c r="BL412" s="1568" t="str">
        <f t="shared" si="1235"/>
        <v/>
      </c>
      <c r="BM412" s="1568" t="str">
        <f t="shared" si="1235"/>
        <v/>
      </c>
      <c r="BN412" s="1568"/>
      <c r="BO412" s="1568"/>
      <c r="BP412" s="1568"/>
      <c r="BQ412" s="1568"/>
      <c r="BR412" s="1568"/>
      <c r="BS412" s="1568"/>
      <c r="BT412" s="1568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0" t="str">
        <f t="shared" si="1203"/>
        <v/>
      </c>
      <c r="CE412" s="1321" t="str">
        <f t="shared" si="1231"/>
        <v/>
      </c>
      <c r="CF412" s="1321" t="str">
        <f t="shared" si="1231"/>
        <v/>
      </c>
      <c r="CG412" s="1321" t="str">
        <f t="shared" si="1231"/>
        <v/>
      </c>
      <c r="CH412" s="1322" t="str">
        <f t="shared" si="1231"/>
        <v/>
      </c>
      <c r="CI412" s="1322" t="str">
        <f t="shared" si="1231"/>
        <v/>
      </c>
      <c r="CJ412" s="1321" t="str">
        <f t="shared" si="1231"/>
        <v/>
      </c>
      <c r="CK412" s="1321" t="str">
        <f t="shared" si="1231"/>
        <v/>
      </c>
      <c r="CL412" s="1321" t="str">
        <f t="shared" si="1231"/>
        <v/>
      </c>
      <c r="CM412" s="1320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0"/>
      <c r="BE413" s="1560"/>
      <c r="BF413" s="1560"/>
      <c r="BG413" s="1560"/>
      <c r="BH413" s="1560"/>
      <c r="BI413" s="1560"/>
      <c r="BJ413" s="1560"/>
      <c r="BK413" s="1560"/>
      <c r="BL413" s="1560"/>
      <c r="BM413" s="1560"/>
      <c r="BN413" s="1560"/>
      <c r="BO413" s="1560"/>
      <c r="BP413" s="1560"/>
      <c r="BQ413" s="1560"/>
      <c r="BR413" s="1560"/>
      <c r="BS413" s="1560"/>
      <c r="BT413" s="1560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0" t="str">
        <f t="shared" si="1203"/>
        <v/>
      </c>
      <c r="CE413" s="1321" t="str">
        <f t="shared" si="1231"/>
        <v/>
      </c>
      <c r="CF413" s="1321" t="str">
        <f t="shared" si="1231"/>
        <v/>
      </c>
      <c r="CG413" s="1321" t="str">
        <f t="shared" si="1231"/>
        <v/>
      </c>
      <c r="CH413" s="1322" t="str">
        <f t="shared" si="1231"/>
        <v/>
      </c>
      <c r="CI413" s="1322" t="str">
        <f t="shared" si="1231"/>
        <v/>
      </c>
      <c r="CJ413" s="1321" t="str">
        <f t="shared" si="1231"/>
        <v/>
      </c>
      <c r="CK413" s="1321" t="str">
        <f t="shared" si="1231"/>
        <v/>
      </c>
      <c r="CL413" s="1321" t="str">
        <f t="shared" si="1231"/>
        <v/>
      </c>
      <c r="CM413" s="1320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0"/>
      <c r="BE414" s="1560"/>
      <c r="BF414" s="1560"/>
      <c r="BG414" s="1560"/>
      <c r="BH414" s="1560"/>
      <c r="BI414" s="1560"/>
      <c r="BJ414" s="1560"/>
      <c r="BK414" s="1560"/>
      <c r="BL414" s="1560"/>
      <c r="BM414" s="1560"/>
      <c r="BN414" s="1560"/>
      <c r="BO414" s="1560"/>
      <c r="BP414" s="1560"/>
      <c r="BQ414" s="1560"/>
      <c r="BR414" s="1560"/>
      <c r="BS414" s="1560"/>
      <c r="BT414" s="1560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0" t="str">
        <f t="shared" si="1203"/>
        <v/>
      </c>
      <c r="CE414" s="1321" t="str">
        <f t="shared" si="1231"/>
        <v/>
      </c>
      <c r="CF414" s="1321" t="str">
        <f t="shared" si="1231"/>
        <v/>
      </c>
      <c r="CG414" s="1321" t="str">
        <f t="shared" si="1231"/>
        <v/>
      </c>
      <c r="CH414" s="1322" t="str">
        <f t="shared" si="1231"/>
        <v/>
      </c>
      <c r="CI414" s="1322" t="str">
        <f t="shared" si="1231"/>
        <v/>
      </c>
      <c r="CJ414" s="1321" t="str">
        <f t="shared" si="1231"/>
        <v/>
      </c>
      <c r="CK414" s="1321" t="str">
        <f t="shared" si="1231"/>
        <v/>
      </c>
      <c r="CL414" s="1321" t="str">
        <f t="shared" si="1231"/>
        <v/>
      </c>
      <c r="CM414" s="1320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68" t="str">
        <f t="shared" ref="BD415:BM415" si="1239">IF(BD413="","",BD413*BD414)</f>
        <v/>
      </c>
      <c r="BE415" s="1568" t="str">
        <f t="shared" si="1239"/>
        <v/>
      </c>
      <c r="BF415" s="1568" t="str">
        <f t="shared" si="1239"/>
        <v/>
      </c>
      <c r="BG415" s="1568" t="str">
        <f t="shared" si="1239"/>
        <v/>
      </c>
      <c r="BH415" s="1568" t="str">
        <f t="shared" si="1239"/>
        <v/>
      </c>
      <c r="BI415" s="1568" t="str">
        <f t="shared" si="1239"/>
        <v/>
      </c>
      <c r="BJ415" s="1568" t="str">
        <f t="shared" si="1239"/>
        <v/>
      </c>
      <c r="BK415" s="1568" t="str">
        <f t="shared" si="1239"/>
        <v/>
      </c>
      <c r="BL415" s="1568" t="str">
        <f t="shared" si="1239"/>
        <v/>
      </c>
      <c r="BM415" s="1568" t="str">
        <f t="shared" si="1239"/>
        <v/>
      </c>
      <c r="BN415" s="1568"/>
      <c r="BO415" s="1568"/>
      <c r="BP415" s="1568"/>
      <c r="BQ415" s="1568"/>
      <c r="BR415" s="1568"/>
      <c r="BS415" s="1568"/>
      <c r="BT415" s="1568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0" t="str">
        <f t="shared" si="1203"/>
        <v/>
      </c>
      <c r="CE415" s="1321" t="str">
        <f t="shared" si="1231"/>
        <v/>
      </c>
      <c r="CF415" s="1321" t="str">
        <f t="shared" si="1231"/>
        <v/>
      </c>
      <c r="CG415" s="1321" t="str">
        <f t="shared" si="1231"/>
        <v/>
      </c>
      <c r="CH415" s="1322" t="str">
        <f t="shared" si="1231"/>
        <v/>
      </c>
      <c r="CI415" s="1322" t="str">
        <f t="shared" si="1231"/>
        <v/>
      </c>
      <c r="CJ415" s="1321" t="str">
        <f t="shared" si="1231"/>
        <v/>
      </c>
      <c r="CK415" s="1321" t="str">
        <f t="shared" si="1231"/>
        <v/>
      </c>
      <c r="CL415" s="1321" t="str">
        <f t="shared" si="1231"/>
        <v/>
      </c>
      <c r="CM415" s="1320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0"/>
      <c r="BE416" s="1560"/>
      <c r="BF416" s="1560"/>
      <c r="BG416" s="1560"/>
      <c r="BH416" s="1560"/>
      <c r="BI416" s="1560"/>
      <c r="BJ416" s="1560"/>
      <c r="BK416" s="1560"/>
      <c r="BL416" s="1560"/>
      <c r="BM416" s="1560"/>
      <c r="BN416" s="1560"/>
      <c r="BO416" s="1560"/>
      <c r="BP416" s="1560"/>
      <c r="BQ416" s="1560"/>
      <c r="BR416" s="1560"/>
      <c r="BS416" s="1560"/>
      <c r="BT416" s="1560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0" t="str">
        <f t="shared" si="1203"/>
        <v/>
      </c>
      <c r="CE416" s="1321" t="str">
        <f t="shared" si="1231"/>
        <v/>
      </c>
      <c r="CF416" s="1321" t="str">
        <f t="shared" si="1231"/>
        <v/>
      </c>
      <c r="CG416" s="1321" t="str">
        <f t="shared" si="1231"/>
        <v/>
      </c>
      <c r="CH416" s="1322" t="str">
        <f t="shared" si="1231"/>
        <v/>
      </c>
      <c r="CI416" s="1322" t="str">
        <f t="shared" si="1231"/>
        <v/>
      </c>
      <c r="CJ416" s="1321" t="str">
        <f t="shared" si="1231"/>
        <v/>
      </c>
      <c r="CK416" s="1321" t="str">
        <f t="shared" si="1231"/>
        <v/>
      </c>
      <c r="CL416" s="1321" t="str">
        <f t="shared" si="1231"/>
        <v/>
      </c>
      <c r="CM416" s="1320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59"/>
      <c r="BE417" s="1559"/>
      <c r="BF417" s="1559"/>
      <c r="BG417" s="1559"/>
      <c r="BH417" s="1559"/>
      <c r="BI417" s="1559"/>
      <c r="BJ417" s="1559"/>
      <c r="BK417" s="1559"/>
      <c r="BL417" s="1559"/>
      <c r="BM417" s="1559"/>
      <c r="BN417" s="1559"/>
      <c r="BO417" s="1559"/>
      <c r="BP417" s="1559"/>
      <c r="BQ417" s="1559"/>
      <c r="BR417" s="1559"/>
      <c r="BS417" s="1559"/>
      <c r="BT417" s="1559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0" t="str">
        <f t="shared" si="1203"/>
        <v/>
      </c>
      <c r="CE417" s="1321" t="str">
        <f t="shared" si="1231"/>
        <v/>
      </c>
      <c r="CF417" s="1321" t="str">
        <f t="shared" si="1231"/>
        <v/>
      </c>
      <c r="CG417" s="1321" t="str">
        <f t="shared" si="1231"/>
        <v/>
      </c>
      <c r="CH417" s="1322" t="str">
        <f t="shared" si="1231"/>
        <v/>
      </c>
      <c r="CI417" s="1322" t="str">
        <f t="shared" si="1231"/>
        <v/>
      </c>
      <c r="CJ417" s="1321" t="str">
        <f t="shared" si="1231"/>
        <v/>
      </c>
      <c r="CK417" s="1321" t="str">
        <f t="shared" si="1231"/>
        <v/>
      </c>
      <c r="CL417" s="1321" t="str">
        <f t="shared" si="1231"/>
        <v/>
      </c>
      <c r="CM417" s="1320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68" t="str">
        <f t="shared" ref="BD418:BM418" si="1243">IF(BD416="","",BD416*BD417)</f>
        <v/>
      </c>
      <c r="BE418" s="1568" t="str">
        <f t="shared" si="1243"/>
        <v/>
      </c>
      <c r="BF418" s="1568" t="str">
        <f t="shared" si="1243"/>
        <v/>
      </c>
      <c r="BG418" s="1568" t="str">
        <f t="shared" si="1243"/>
        <v/>
      </c>
      <c r="BH418" s="1568" t="str">
        <f t="shared" si="1243"/>
        <v/>
      </c>
      <c r="BI418" s="1568" t="str">
        <f t="shared" si="1243"/>
        <v/>
      </c>
      <c r="BJ418" s="1568" t="str">
        <f t="shared" si="1243"/>
        <v/>
      </c>
      <c r="BK418" s="1568" t="str">
        <f t="shared" si="1243"/>
        <v/>
      </c>
      <c r="BL418" s="1568" t="str">
        <f t="shared" si="1243"/>
        <v/>
      </c>
      <c r="BM418" s="1568" t="str">
        <f t="shared" si="1243"/>
        <v/>
      </c>
      <c r="BN418" s="1568"/>
      <c r="BO418" s="1568"/>
      <c r="BP418" s="1568"/>
      <c r="BQ418" s="1568"/>
      <c r="BR418" s="1568"/>
      <c r="BS418" s="1568"/>
      <c r="BT418" s="1568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0" t="str">
        <f t="shared" si="1203"/>
        <v/>
      </c>
      <c r="CE418" s="1321" t="str">
        <f t="shared" si="1231"/>
        <v/>
      </c>
      <c r="CF418" s="1321" t="str">
        <f t="shared" si="1231"/>
        <v/>
      </c>
      <c r="CG418" s="1321" t="str">
        <f t="shared" si="1231"/>
        <v/>
      </c>
      <c r="CH418" s="1322" t="str">
        <f t="shared" si="1231"/>
        <v/>
      </c>
      <c r="CI418" s="1322" t="str">
        <f t="shared" si="1231"/>
        <v/>
      </c>
      <c r="CJ418" s="1321" t="str">
        <f t="shared" si="1231"/>
        <v/>
      </c>
      <c r="CK418" s="1321" t="str">
        <f t="shared" si="1231"/>
        <v/>
      </c>
      <c r="CL418" s="1321" t="str">
        <f t="shared" si="1231"/>
        <v/>
      </c>
      <c r="CM418" s="1320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597"/>
      <c r="BE419" s="1597"/>
      <c r="BF419" s="1597"/>
      <c r="BG419" s="1597"/>
      <c r="BH419" s="1597"/>
      <c r="BI419" s="1597"/>
      <c r="BJ419" s="1597"/>
      <c r="BK419" s="1597"/>
      <c r="BL419" s="1597"/>
      <c r="BM419" s="1597"/>
      <c r="BN419" s="1597"/>
      <c r="BO419" s="1597"/>
      <c r="BP419" s="1597"/>
      <c r="BQ419" s="1597"/>
      <c r="BR419" s="1597"/>
      <c r="BS419" s="1597"/>
      <c r="BT419" s="1597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47"/>
      <c r="CE419" s="1348"/>
      <c r="CF419" s="1348"/>
      <c r="CG419" s="1348"/>
      <c r="CH419" s="1348"/>
      <c r="CI419" s="1348"/>
      <c r="CJ419" s="1348"/>
      <c r="CK419" s="1348"/>
      <c r="CL419" s="1348"/>
      <c r="CM419" s="1347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598"/>
      <c r="BE420" s="1598"/>
      <c r="BF420" s="1598"/>
      <c r="BG420" s="1598"/>
      <c r="BH420" s="1598"/>
      <c r="BI420" s="1598"/>
      <c r="BJ420" s="1598"/>
      <c r="BK420" s="1598"/>
      <c r="BL420" s="1598"/>
      <c r="BM420" s="1598"/>
      <c r="BN420" s="1598"/>
      <c r="BO420" s="1598"/>
      <c r="BP420" s="1598"/>
      <c r="BQ420" s="1598"/>
      <c r="BR420" s="1598"/>
      <c r="BS420" s="1598"/>
      <c r="BT420" s="1598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0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244"/>
        <v/>
      </c>
      <c r="CF420" s="1321" t="str">
        <f t="shared" si="1244"/>
        <v/>
      </c>
      <c r="CG420" s="1321" t="str">
        <f t="shared" si="1244"/>
        <v/>
      </c>
      <c r="CH420" s="1322" t="str">
        <f t="shared" si="1244"/>
        <v/>
      </c>
      <c r="CI420" s="1322" t="str">
        <f t="shared" si="1244"/>
        <v/>
      </c>
      <c r="CJ420" s="1321" t="str">
        <f t="shared" si="1244"/>
        <v/>
      </c>
      <c r="CK420" s="1321" t="str">
        <f t="shared" si="1244"/>
        <v/>
      </c>
      <c r="CL420" s="1321" t="str">
        <f t="shared" si="1244"/>
        <v/>
      </c>
      <c r="CM420" s="1320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598"/>
      <c r="BE421" s="1598"/>
      <c r="BF421" s="1598"/>
      <c r="BG421" s="1598"/>
      <c r="BH421" s="1598"/>
      <c r="BI421" s="1598"/>
      <c r="BJ421" s="1598"/>
      <c r="BK421" s="1598"/>
      <c r="BL421" s="1598"/>
      <c r="BM421" s="1598"/>
      <c r="BN421" s="1598"/>
      <c r="BO421" s="1598"/>
      <c r="BP421" s="1598"/>
      <c r="BQ421" s="1598"/>
      <c r="BR421" s="1598"/>
      <c r="BS421" s="1598"/>
      <c r="BT421" s="1598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1" t="str">
        <f t="shared" si="1247"/>
        <v/>
      </c>
      <c r="CG421" s="1321" t="str">
        <f t="shared" si="1247"/>
        <v/>
      </c>
      <c r="CH421" s="1322" t="str">
        <f t="shared" si="1247"/>
        <v/>
      </c>
      <c r="CI421" s="1322" t="str">
        <f t="shared" si="1247"/>
        <v/>
      </c>
      <c r="CJ421" s="1321" t="str">
        <f t="shared" si="1247"/>
        <v/>
      </c>
      <c r="CK421" s="1321" t="str">
        <f t="shared" si="1247"/>
        <v/>
      </c>
      <c r="CL421" s="1321" t="str">
        <f t="shared" si="1247"/>
        <v/>
      </c>
      <c r="CM421" s="1320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68" t="str">
        <f t="shared" ref="BD422:BM422" si="1251">IF(BD420="","",BD420*BD421)</f>
        <v/>
      </c>
      <c r="BE422" s="1568" t="str">
        <f t="shared" si="1251"/>
        <v/>
      </c>
      <c r="BF422" s="1568" t="str">
        <f t="shared" si="1251"/>
        <v/>
      </c>
      <c r="BG422" s="1568" t="str">
        <f t="shared" si="1251"/>
        <v/>
      </c>
      <c r="BH422" s="1568" t="str">
        <f t="shared" si="1251"/>
        <v/>
      </c>
      <c r="BI422" s="1568" t="str">
        <f t="shared" si="1251"/>
        <v/>
      </c>
      <c r="BJ422" s="1568" t="str">
        <f t="shared" si="1251"/>
        <v/>
      </c>
      <c r="BK422" s="1568" t="str">
        <f t="shared" si="1251"/>
        <v/>
      </c>
      <c r="BL422" s="1568" t="str">
        <f t="shared" si="1251"/>
        <v/>
      </c>
      <c r="BM422" s="1568" t="str">
        <f t="shared" si="1251"/>
        <v/>
      </c>
      <c r="BN422" s="1568"/>
      <c r="BO422" s="1568"/>
      <c r="BP422" s="1568"/>
      <c r="BQ422" s="1568"/>
      <c r="BR422" s="1568"/>
      <c r="BS422" s="1568"/>
      <c r="BT422" s="1568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1" t="str">
        <f t="shared" si="1247"/>
        <v/>
      </c>
      <c r="CF422" s="1321" t="str">
        <f t="shared" si="1247"/>
        <v/>
      </c>
      <c r="CG422" s="1321" t="str">
        <f t="shared" si="1247"/>
        <v/>
      </c>
      <c r="CH422" s="1322" t="str">
        <f t="shared" si="1247"/>
        <v/>
      </c>
      <c r="CI422" s="1322" t="str">
        <f t="shared" si="1247"/>
        <v/>
      </c>
      <c r="CJ422" s="1321" t="str">
        <f t="shared" si="1247"/>
        <v/>
      </c>
      <c r="CK422" s="1321" t="str">
        <f t="shared" si="1247"/>
        <v/>
      </c>
      <c r="CL422" s="1321" t="str">
        <f t="shared" si="1247"/>
        <v/>
      </c>
      <c r="CM422" s="1320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597"/>
      <c r="BE423" s="1597"/>
      <c r="BF423" s="1597"/>
      <c r="BG423" s="1597"/>
      <c r="BH423" s="1597"/>
      <c r="BI423" s="1597"/>
      <c r="BJ423" s="1597"/>
      <c r="BK423" s="1597"/>
      <c r="BL423" s="1597"/>
      <c r="BM423" s="1597"/>
      <c r="BN423" s="1597"/>
      <c r="BO423" s="1597"/>
      <c r="BP423" s="1597"/>
      <c r="BQ423" s="1597"/>
      <c r="BR423" s="1597"/>
      <c r="BS423" s="1597"/>
      <c r="BT423" s="1597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47"/>
      <c r="CE423" s="1348"/>
      <c r="CF423" s="1348"/>
      <c r="CG423" s="1348"/>
      <c r="CH423" s="1348"/>
      <c r="CI423" s="1348"/>
      <c r="CJ423" s="1348"/>
      <c r="CK423" s="1348"/>
      <c r="CL423" s="1348"/>
      <c r="CM423" s="1347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598"/>
      <c r="BE424" s="1598"/>
      <c r="BF424" s="1598"/>
      <c r="BG424" s="1598"/>
      <c r="BH424" s="1598"/>
      <c r="BI424" s="1598"/>
      <c r="BJ424" s="1598"/>
      <c r="BK424" s="1598"/>
      <c r="BL424" s="1598"/>
      <c r="BM424" s="1598"/>
      <c r="BN424" s="1598"/>
      <c r="BO424" s="1598"/>
      <c r="BP424" s="1598"/>
      <c r="BQ424" s="1598"/>
      <c r="BR424" s="1598"/>
      <c r="BS424" s="1598"/>
      <c r="BT424" s="1598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1" t="str">
        <f t="shared" si="1252"/>
        <v/>
      </c>
      <c r="CG424" s="1321" t="str">
        <f t="shared" si="1252"/>
        <v/>
      </c>
      <c r="CH424" s="1322" t="str">
        <f t="shared" si="1252"/>
        <v/>
      </c>
      <c r="CI424" s="1322" t="str">
        <f t="shared" si="1252"/>
        <v/>
      </c>
      <c r="CJ424" s="1321" t="str">
        <f t="shared" si="1252"/>
        <v/>
      </c>
      <c r="CK424" s="1321" t="str">
        <f t="shared" si="1252"/>
        <v/>
      </c>
      <c r="CL424" s="1321" t="str">
        <f t="shared" si="1252"/>
        <v/>
      </c>
      <c r="CM424" s="1320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598"/>
      <c r="BE425" s="1598"/>
      <c r="BF425" s="1598"/>
      <c r="BG425" s="1598"/>
      <c r="BH425" s="1598"/>
      <c r="BI425" s="1598"/>
      <c r="BJ425" s="1598"/>
      <c r="BK425" s="1598"/>
      <c r="BL425" s="1598"/>
      <c r="BM425" s="1598"/>
      <c r="BN425" s="1598"/>
      <c r="BO425" s="1598"/>
      <c r="BP425" s="1598"/>
      <c r="BQ425" s="1598"/>
      <c r="BR425" s="1598"/>
      <c r="BS425" s="1598"/>
      <c r="BT425" s="1598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252"/>
        <v/>
      </c>
      <c r="CF425" s="1321" t="str">
        <f t="shared" si="1252"/>
        <v/>
      </c>
      <c r="CG425" s="1321" t="str">
        <f t="shared" si="1252"/>
        <v/>
      </c>
      <c r="CH425" s="1322" t="str">
        <f t="shared" si="1252"/>
        <v/>
      </c>
      <c r="CI425" s="1322" t="str">
        <f t="shared" si="1252"/>
        <v/>
      </c>
      <c r="CJ425" s="1321" t="str">
        <f t="shared" si="1252"/>
        <v/>
      </c>
      <c r="CK425" s="1321" t="str">
        <f t="shared" si="1252"/>
        <v/>
      </c>
      <c r="CL425" s="1321" t="str">
        <f t="shared" si="1252"/>
        <v/>
      </c>
      <c r="CM425" s="1320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68" t="str">
        <f t="shared" ref="BD426:BM426" si="1258">IF(BD424="","",BD424*BD425)</f>
        <v/>
      </c>
      <c r="BE426" s="1568" t="str">
        <f t="shared" si="1258"/>
        <v/>
      </c>
      <c r="BF426" s="1568" t="str">
        <f t="shared" si="1258"/>
        <v/>
      </c>
      <c r="BG426" s="1568" t="str">
        <f t="shared" si="1258"/>
        <v/>
      </c>
      <c r="BH426" s="1568" t="str">
        <f t="shared" si="1258"/>
        <v/>
      </c>
      <c r="BI426" s="1568" t="str">
        <f t="shared" si="1258"/>
        <v/>
      </c>
      <c r="BJ426" s="1568" t="str">
        <f t="shared" si="1258"/>
        <v/>
      </c>
      <c r="BK426" s="1568" t="str">
        <f t="shared" si="1258"/>
        <v/>
      </c>
      <c r="BL426" s="1568" t="str">
        <f t="shared" si="1258"/>
        <v/>
      </c>
      <c r="BM426" s="1568" t="str">
        <f t="shared" si="1258"/>
        <v/>
      </c>
      <c r="BN426" s="1568"/>
      <c r="BO426" s="1568"/>
      <c r="BP426" s="1568"/>
      <c r="BQ426" s="1568"/>
      <c r="BR426" s="1568"/>
      <c r="BS426" s="1568"/>
      <c r="BT426" s="1568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1" t="str">
        <f t="shared" si="1252"/>
        <v/>
      </c>
      <c r="CF426" s="1321" t="str">
        <f t="shared" si="1252"/>
        <v/>
      </c>
      <c r="CG426" s="1321" t="str">
        <f t="shared" si="1252"/>
        <v/>
      </c>
      <c r="CH426" s="1322" t="str">
        <f t="shared" si="1252"/>
        <v/>
      </c>
      <c r="CI426" s="1322" t="str">
        <f t="shared" si="1252"/>
        <v/>
      </c>
      <c r="CJ426" s="1321" t="str">
        <f t="shared" si="1252"/>
        <v/>
      </c>
      <c r="CK426" s="1321" t="str">
        <f t="shared" si="1252"/>
        <v/>
      </c>
      <c r="CL426" s="1321" t="str">
        <f t="shared" si="1252"/>
        <v/>
      </c>
      <c r="CM426" s="1320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599"/>
      <c r="BE427" s="1599"/>
      <c r="BF427" s="1599"/>
      <c r="BG427" s="1599"/>
      <c r="BH427" s="1599"/>
      <c r="BI427" s="1599"/>
      <c r="BJ427" s="1599"/>
      <c r="BK427" s="1599"/>
      <c r="BL427" s="1599"/>
      <c r="BM427" s="1599"/>
      <c r="BN427" s="1599"/>
      <c r="BO427" s="1599"/>
      <c r="BP427" s="1599"/>
      <c r="BQ427" s="1599"/>
      <c r="BR427" s="1599"/>
      <c r="BS427" s="1599"/>
      <c r="BT427" s="1599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37"/>
      <c r="CE427" s="1337"/>
      <c r="CF427" s="1337"/>
      <c r="CG427" s="1337"/>
      <c r="CH427" s="1337"/>
      <c r="CI427" s="1337"/>
      <c r="CJ427" s="1337"/>
      <c r="CK427" s="1337"/>
      <c r="CL427" s="1337"/>
      <c r="CM427" s="1337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596"/>
      <c r="BE428" s="1596"/>
      <c r="BF428" s="1596"/>
      <c r="BG428" s="1596"/>
      <c r="BH428" s="1596"/>
      <c r="BI428" s="1596"/>
      <c r="BJ428" s="1596"/>
      <c r="BK428" s="1596"/>
      <c r="BL428" s="1596"/>
      <c r="BM428" s="1596"/>
      <c r="BN428" s="1596"/>
      <c r="BO428" s="1596"/>
      <c r="BP428" s="1596"/>
      <c r="BQ428" s="1596"/>
      <c r="BR428" s="1596"/>
      <c r="BS428" s="1596"/>
      <c r="BT428" s="1596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0"/>
      <c r="BE429" s="1590"/>
      <c r="BF429" s="1590"/>
      <c r="BG429" s="1590"/>
      <c r="BH429" s="1590"/>
      <c r="BI429" s="1590"/>
      <c r="BJ429" s="1590"/>
      <c r="BK429" s="1590"/>
      <c r="BL429" s="1590"/>
      <c r="BM429" s="1590"/>
      <c r="BN429" s="1590"/>
      <c r="BO429" s="1590"/>
      <c r="BP429" s="1590"/>
      <c r="BQ429" s="1590"/>
      <c r="BR429" s="1590"/>
      <c r="BS429" s="1590"/>
      <c r="BT429" s="1590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37"/>
      <c r="CE429" s="1337"/>
      <c r="CF429" s="1337"/>
      <c r="CG429" s="1337"/>
      <c r="CH429" s="1337"/>
      <c r="CI429" s="1337"/>
      <c r="CJ429" s="1337"/>
      <c r="CK429" s="1337"/>
      <c r="CL429" s="1337"/>
      <c r="CM429" s="1337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0"/>
      <c r="BE430" s="1590"/>
      <c r="BF430" s="1590"/>
      <c r="BG430" s="1590"/>
      <c r="BH430" s="1590"/>
      <c r="BI430" s="1590"/>
      <c r="BJ430" s="1590"/>
      <c r="BK430" s="1590"/>
      <c r="BL430" s="1590"/>
      <c r="BM430" s="1590"/>
      <c r="BN430" s="1590"/>
      <c r="BO430" s="1590"/>
      <c r="BP430" s="1590"/>
      <c r="BQ430" s="1590"/>
      <c r="BR430" s="1590"/>
      <c r="BS430" s="1590"/>
      <c r="BT430" s="1590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0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1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1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1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2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1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1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1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0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68" t="str">
        <f>IF(BD428="","",BD428*BD430)</f>
        <v/>
      </c>
      <c r="BE431" s="1568" t="str">
        <f>IF(BE428="","",BE428*BE430)</f>
        <v/>
      </c>
      <c r="BF431" s="1568" t="str">
        <f>IF(BF428="","",BF428*BF430)</f>
        <v/>
      </c>
      <c r="BG431" s="1568" t="str">
        <f>IF(BG428="","",BG428*BG430)</f>
        <v/>
      </c>
      <c r="BH431" s="1568"/>
      <c r="BI431" s="1568"/>
      <c r="BJ431" s="1568" t="str">
        <f>IF(BJ428="","",BJ428*BJ430)</f>
        <v/>
      </c>
      <c r="BK431" s="1568" t="str">
        <f>IF(BK428="","",BK428*BK430)</f>
        <v/>
      </c>
      <c r="BL431" s="1568" t="str">
        <f>IF(BL428="","",BL428*BL430)</f>
        <v/>
      </c>
      <c r="BM431" s="1568" t="str">
        <f>IF(BM428="","",BM428*BM430)</f>
        <v/>
      </c>
      <c r="BN431" s="1568"/>
      <c r="BO431" s="1568"/>
      <c r="BP431" s="1568"/>
      <c r="BQ431" s="1568"/>
      <c r="BR431" s="1568"/>
      <c r="BS431" s="1568"/>
      <c r="BT431" s="1568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0" t="str">
        <f t="shared" si="1263"/>
        <v/>
      </c>
      <c r="CE431" s="1321" t="str">
        <f t="shared" si="1264"/>
        <v/>
      </c>
      <c r="CF431" s="1321" t="str">
        <f t="shared" si="1265"/>
        <v/>
      </c>
      <c r="CG431" s="1321" t="str">
        <f t="shared" si="1266"/>
        <v/>
      </c>
      <c r="CH431" s="1322" t="str">
        <f t="shared" si="1267"/>
        <v/>
      </c>
      <c r="CI431" s="1322" t="str">
        <f t="shared" si="1268"/>
        <v/>
      </c>
      <c r="CJ431" s="1321" t="str">
        <f t="shared" si="1269"/>
        <v/>
      </c>
      <c r="CK431" s="1321" t="str">
        <f t="shared" si="1270"/>
        <v/>
      </c>
      <c r="CL431" s="1321" t="str">
        <f t="shared" si="1271"/>
        <v/>
      </c>
      <c r="CM431" s="1320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3"/>
      <c r="BE432" s="1583"/>
      <c r="BF432" s="1583"/>
      <c r="BG432" s="1583"/>
      <c r="BH432" s="1583"/>
      <c r="BI432" s="1583"/>
      <c r="BJ432" s="1583"/>
      <c r="BK432" s="1583"/>
      <c r="BL432" s="1583"/>
      <c r="BM432" s="1583"/>
      <c r="BN432" s="1583"/>
      <c r="BO432" s="1583"/>
      <c r="BP432" s="1583"/>
      <c r="BQ432" s="1583"/>
      <c r="BR432" s="1583"/>
      <c r="BS432" s="1583"/>
      <c r="BT432" s="1583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0" t="str">
        <f t="shared" si="1263"/>
        <v/>
      </c>
      <c r="CE432" s="1321" t="str">
        <f t="shared" si="1264"/>
        <v/>
      </c>
      <c r="CF432" s="1321" t="str">
        <f t="shared" si="1265"/>
        <v/>
      </c>
      <c r="CG432" s="1321" t="str">
        <f t="shared" si="1266"/>
        <v/>
      </c>
      <c r="CH432" s="1322" t="str">
        <f t="shared" si="1267"/>
        <v/>
      </c>
      <c r="CI432" s="1322" t="str">
        <f t="shared" si="1268"/>
        <v/>
      </c>
      <c r="CJ432" s="1321" t="str">
        <f t="shared" si="1269"/>
        <v/>
      </c>
      <c r="CK432" s="1321" t="str">
        <f t="shared" si="1270"/>
        <v/>
      </c>
      <c r="CL432" s="1321" t="str">
        <f t="shared" si="1271"/>
        <v/>
      </c>
      <c r="CM432" s="1320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59"/>
      <c r="BE433" s="1559"/>
      <c r="BF433" s="1559"/>
      <c r="BG433" s="1559"/>
      <c r="BH433" s="1559"/>
      <c r="BI433" s="1559"/>
      <c r="BJ433" s="1559"/>
      <c r="BK433" s="1559"/>
      <c r="BL433" s="1559"/>
      <c r="BM433" s="1559"/>
      <c r="BN433" s="1559"/>
      <c r="BO433" s="1559"/>
      <c r="BP433" s="1559"/>
      <c r="BQ433" s="1559"/>
      <c r="BR433" s="1559"/>
      <c r="BS433" s="1559"/>
      <c r="BT433" s="1559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0" t="str">
        <f t="shared" si="1263"/>
        <v/>
      </c>
      <c r="CE433" s="1321" t="str">
        <f t="shared" si="1264"/>
        <v/>
      </c>
      <c r="CF433" s="1321" t="str">
        <f t="shared" si="1265"/>
        <v/>
      </c>
      <c r="CG433" s="1321" t="str">
        <f t="shared" si="1266"/>
        <v/>
      </c>
      <c r="CH433" s="1322" t="str">
        <f t="shared" si="1267"/>
        <v/>
      </c>
      <c r="CI433" s="1322" t="str">
        <f t="shared" si="1268"/>
        <v/>
      </c>
      <c r="CJ433" s="1321" t="str">
        <f t="shared" si="1269"/>
        <v/>
      </c>
      <c r="CK433" s="1321" t="str">
        <f t="shared" si="1270"/>
        <v/>
      </c>
      <c r="CL433" s="1321" t="str">
        <f t="shared" si="1271"/>
        <v/>
      </c>
      <c r="CM433" s="1320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0"/>
      <c r="BE434" s="1560"/>
      <c r="BF434" s="1560"/>
      <c r="BG434" s="1560"/>
      <c r="BH434" s="1560"/>
      <c r="BI434" s="1560"/>
      <c r="BJ434" s="1560"/>
      <c r="BK434" s="1560"/>
      <c r="BL434" s="1560"/>
      <c r="BM434" s="1560"/>
      <c r="BN434" s="1560"/>
      <c r="BO434" s="1560"/>
      <c r="BP434" s="1560"/>
      <c r="BQ434" s="1560"/>
      <c r="BR434" s="1560"/>
      <c r="BS434" s="1560"/>
      <c r="BT434" s="1560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0" t="str">
        <f t="shared" si="1263"/>
        <v/>
      </c>
      <c r="CE434" s="1321" t="str">
        <f t="shared" si="1264"/>
        <v/>
      </c>
      <c r="CF434" s="1321" t="str">
        <f t="shared" si="1265"/>
        <v/>
      </c>
      <c r="CG434" s="1321" t="str">
        <f t="shared" si="1266"/>
        <v/>
      </c>
      <c r="CH434" s="1322" t="str">
        <f t="shared" si="1267"/>
        <v/>
      </c>
      <c r="CI434" s="1322" t="str">
        <f t="shared" si="1268"/>
        <v/>
      </c>
      <c r="CJ434" s="1321" t="str">
        <f t="shared" si="1269"/>
        <v/>
      </c>
      <c r="CK434" s="1321" t="str">
        <f t="shared" si="1270"/>
        <v/>
      </c>
      <c r="CL434" s="1321" t="str">
        <f t="shared" si="1271"/>
        <v/>
      </c>
      <c r="CM434" s="1320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68">
        <f>'Data 3'!BD84</f>
        <v>0</v>
      </c>
      <c r="BE435" s="1568">
        <f>'Data 3'!BE84</f>
        <v>0</v>
      </c>
      <c r="BF435" s="1568">
        <f>'Data 3'!BF84</f>
        <v>0</v>
      </c>
      <c r="BG435" s="1568">
        <f>'Data 3'!BG84</f>
        <v>0</v>
      </c>
      <c r="BH435" s="1568">
        <f>'Data 3'!BH84</f>
        <v>0</v>
      </c>
      <c r="BI435" s="1568">
        <f>'Data 3'!BI84</f>
        <v>0</v>
      </c>
      <c r="BJ435" s="1568">
        <f>'Data 3'!BJ84</f>
        <v>0</v>
      </c>
      <c r="BK435" s="1568">
        <f>'Data 3'!BK84</f>
        <v>0</v>
      </c>
      <c r="BL435" s="1568">
        <f>'Data 3'!BL84</f>
        <v>0</v>
      </c>
      <c r="BM435" s="1568">
        <f>'Data 3'!BM84</f>
        <v>0</v>
      </c>
      <c r="BN435" s="1568"/>
      <c r="BO435" s="1568"/>
      <c r="BP435" s="1568"/>
      <c r="BQ435" s="1568"/>
      <c r="BR435" s="1568"/>
      <c r="BS435" s="1568"/>
      <c r="BT435" s="1568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1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1">
        <f t="shared" si="1293"/>
        <v>0</v>
      </c>
      <c r="CG435" s="1321">
        <f t="shared" si="1293"/>
        <v>0</v>
      </c>
      <c r="CH435" s="1322">
        <f t="shared" si="1293"/>
        <v>0</v>
      </c>
      <c r="CI435" s="1322">
        <f t="shared" si="1293"/>
        <v>0</v>
      </c>
      <c r="CJ435" s="1321">
        <f t="shared" si="1293"/>
        <v>0</v>
      </c>
      <c r="CK435" s="1321">
        <f t="shared" si="1293"/>
        <v>0</v>
      </c>
      <c r="CL435" s="1321">
        <f t="shared" si="1293"/>
        <v>0</v>
      </c>
      <c r="CM435" s="1320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59"/>
      <c r="BE436" s="1559"/>
      <c r="BF436" s="1559"/>
      <c r="BG436" s="1559"/>
      <c r="BH436" s="1559"/>
      <c r="BI436" s="1559"/>
      <c r="BJ436" s="1559"/>
      <c r="BK436" s="1559"/>
      <c r="BL436" s="1559"/>
      <c r="BM436" s="1559"/>
      <c r="BN436" s="1559"/>
      <c r="BO436" s="1559"/>
      <c r="BP436" s="1559"/>
      <c r="BQ436" s="1559"/>
      <c r="BR436" s="1559"/>
      <c r="BS436" s="1559"/>
      <c r="BT436" s="1559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0" t="str">
        <f t="shared" si="1263"/>
        <v/>
      </c>
      <c r="CE436" s="1321" t="str">
        <f t="shared" si="1264"/>
        <v/>
      </c>
      <c r="CF436" s="1321" t="str">
        <f t="shared" si="1265"/>
        <v/>
      </c>
      <c r="CG436" s="1321" t="str">
        <f t="shared" si="1266"/>
        <v/>
      </c>
      <c r="CH436" s="1322" t="str">
        <f t="shared" si="1267"/>
        <v/>
      </c>
      <c r="CI436" s="1322" t="str">
        <f t="shared" si="1268"/>
        <v/>
      </c>
      <c r="CJ436" s="1321" t="str">
        <f t="shared" si="1269"/>
        <v/>
      </c>
      <c r="CK436" s="1321" t="str">
        <f t="shared" si="1270"/>
        <v/>
      </c>
      <c r="CL436" s="1321" t="str">
        <f t="shared" si="1271"/>
        <v/>
      </c>
      <c r="CM436" s="1320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69">
        <f>'Data 3'!BD85</f>
        <v>0</v>
      </c>
      <c r="BE437" s="1569">
        <f>'Data 3'!BE85</f>
        <v>0</v>
      </c>
      <c r="BF437" s="1569">
        <f>'Data 3'!BF85</f>
        <v>0</v>
      </c>
      <c r="BG437" s="1569">
        <f>'Data 3'!BG85</f>
        <v>0</v>
      </c>
      <c r="BH437" s="1569">
        <f>'Data 3'!BH85</f>
        <v>0</v>
      </c>
      <c r="BI437" s="1569">
        <f>'Data 3'!BI85</f>
        <v>0</v>
      </c>
      <c r="BJ437" s="1569">
        <f>'Data 3'!BJ85</f>
        <v>0</v>
      </c>
      <c r="BK437" s="1569">
        <f>'Data 3'!BK85</f>
        <v>0</v>
      </c>
      <c r="BL437" s="1569">
        <f>'Data 3'!BL85</f>
        <v>0</v>
      </c>
      <c r="BM437" s="1569">
        <f>'Data 3'!BM85</f>
        <v>0</v>
      </c>
      <c r="BN437" s="1569"/>
      <c r="BO437" s="1569"/>
      <c r="BP437" s="1569"/>
      <c r="BQ437" s="1569"/>
      <c r="BR437" s="1569"/>
      <c r="BS437" s="1569"/>
      <c r="BT437" s="1569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4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4">
        <f t="shared" si="1294"/>
        <v>0</v>
      </c>
      <c r="CG437" s="1324">
        <f t="shared" si="1294"/>
        <v>0</v>
      </c>
      <c r="CH437" s="1325">
        <f t="shared" si="1294"/>
        <v>0</v>
      </c>
      <c r="CI437" s="1325">
        <f t="shared" si="1294"/>
        <v>0</v>
      </c>
      <c r="CJ437" s="1324">
        <f t="shared" si="1294"/>
        <v>0</v>
      </c>
      <c r="CK437" s="1324">
        <f t="shared" si="1294"/>
        <v>0</v>
      </c>
      <c r="CL437" s="1324">
        <f t="shared" si="1294"/>
        <v>0</v>
      </c>
      <c r="CM437" s="1323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0"/>
      <c r="BE438" s="1600"/>
      <c r="BF438" s="1600"/>
      <c r="BG438" s="1600"/>
      <c r="BH438" s="1600"/>
      <c r="BI438" s="1600"/>
      <c r="BJ438" s="1600"/>
      <c r="BK438" s="1600"/>
      <c r="BL438" s="1600"/>
      <c r="BM438" s="1600"/>
      <c r="BN438" s="1600"/>
      <c r="BO438" s="1600"/>
      <c r="BP438" s="1600"/>
      <c r="BQ438" s="1600"/>
      <c r="BR438" s="1600"/>
      <c r="BS438" s="1600"/>
      <c r="BT438" s="1600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3"/>
      <c r="BE439" s="1593"/>
      <c r="BF439" s="1593"/>
      <c r="BG439" s="1593"/>
      <c r="BH439" s="1593"/>
      <c r="BI439" s="1593"/>
      <c r="BJ439" s="1593"/>
      <c r="BK439" s="1593"/>
      <c r="BL439" s="1593"/>
      <c r="BM439" s="1593"/>
      <c r="BN439" s="1593"/>
      <c r="BO439" s="1593"/>
      <c r="BP439" s="1593"/>
      <c r="BQ439" s="1593"/>
      <c r="BR439" s="1593"/>
      <c r="BS439" s="1593"/>
      <c r="BT439" s="1593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37"/>
      <c r="CE439" s="1337"/>
      <c r="CF439" s="1337"/>
      <c r="CG439" s="1337"/>
      <c r="CH439" s="1337"/>
      <c r="CI439" s="1337"/>
      <c r="CJ439" s="1337"/>
      <c r="CK439" s="1337"/>
      <c r="CL439" s="1337"/>
      <c r="CM439" s="1337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3"/>
      <c r="BE440" s="1593"/>
      <c r="BF440" s="1593"/>
      <c r="BG440" s="1593"/>
      <c r="BH440" s="1593"/>
      <c r="BI440" s="1593"/>
      <c r="BJ440" s="1593"/>
      <c r="BK440" s="1593"/>
      <c r="BL440" s="1593"/>
      <c r="BM440" s="1593"/>
      <c r="BN440" s="1593"/>
      <c r="BO440" s="1593"/>
      <c r="BP440" s="1593"/>
      <c r="BQ440" s="1593"/>
      <c r="BR440" s="1593"/>
      <c r="BS440" s="1593"/>
      <c r="BT440" s="1593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0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1" t="str">
        <f t="shared" si="1299"/>
        <v/>
      </c>
      <c r="CF440" s="1321" t="str">
        <f t="shared" si="1299"/>
        <v/>
      </c>
      <c r="CG440" s="1321" t="str">
        <f t="shared" si="1299"/>
        <v/>
      </c>
      <c r="CH440" s="1322" t="str">
        <f t="shared" si="1299"/>
        <v/>
      </c>
      <c r="CI440" s="1322" t="str">
        <f t="shared" si="1299"/>
        <v/>
      </c>
      <c r="CJ440" s="1321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1" t="str">
        <f t="shared" si="1300"/>
        <v/>
      </c>
      <c r="CL440" s="1321" t="str">
        <f t="shared" si="1300"/>
        <v/>
      </c>
      <c r="CM440" s="1320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68" t="str">
        <f t="shared" ref="BD441:BM441" si="1321">IF(BD438="","",BD438*BD440)</f>
        <v/>
      </c>
      <c r="BE441" s="1568" t="str">
        <f t="shared" si="1321"/>
        <v/>
      </c>
      <c r="BF441" s="1568" t="str">
        <f t="shared" si="1321"/>
        <v/>
      </c>
      <c r="BG441" s="1568" t="str">
        <f t="shared" si="1321"/>
        <v/>
      </c>
      <c r="BH441" s="1568" t="str">
        <f t="shared" si="1321"/>
        <v/>
      </c>
      <c r="BI441" s="1568" t="str">
        <f t="shared" si="1321"/>
        <v/>
      </c>
      <c r="BJ441" s="1568" t="str">
        <f t="shared" si="1321"/>
        <v/>
      </c>
      <c r="BK441" s="1568" t="str">
        <f t="shared" si="1321"/>
        <v/>
      </c>
      <c r="BL441" s="1568" t="str">
        <f t="shared" si="1321"/>
        <v/>
      </c>
      <c r="BM441" s="1568" t="str">
        <f t="shared" si="1321"/>
        <v/>
      </c>
      <c r="BN441" s="1568"/>
      <c r="BO441" s="1568"/>
      <c r="BP441" s="1568"/>
      <c r="BQ441" s="1568"/>
      <c r="BR441" s="1568"/>
      <c r="BS441" s="1568"/>
      <c r="BT441" s="1568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0" t="str">
        <f t="shared" si="1299"/>
        <v/>
      </c>
      <c r="CE441" s="1321" t="str">
        <f t="shared" si="1299"/>
        <v/>
      </c>
      <c r="CF441" s="1321" t="str">
        <f t="shared" si="1299"/>
        <v/>
      </c>
      <c r="CG441" s="1321" t="str">
        <f t="shared" si="1299"/>
        <v/>
      </c>
      <c r="CH441" s="1322" t="str">
        <f t="shared" si="1299"/>
        <v/>
      </c>
      <c r="CI441" s="1322" t="str">
        <f t="shared" si="1299"/>
        <v/>
      </c>
      <c r="CJ441" s="1321" t="str">
        <f t="shared" si="1300"/>
        <v/>
      </c>
      <c r="CK441" s="1321" t="str">
        <f t="shared" si="1300"/>
        <v/>
      </c>
      <c r="CL441" s="1321" t="str">
        <f t="shared" si="1300"/>
        <v/>
      </c>
      <c r="CM441" s="1320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3"/>
      <c r="BE442" s="1583"/>
      <c r="BF442" s="1583"/>
      <c r="BG442" s="1583"/>
      <c r="BH442" s="1583"/>
      <c r="BI442" s="1583"/>
      <c r="BJ442" s="1583"/>
      <c r="BK442" s="1583"/>
      <c r="BL442" s="1583"/>
      <c r="BM442" s="1583"/>
      <c r="BN442" s="1583"/>
      <c r="BO442" s="1583"/>
      <c r="BP442" s="1583"/>
      <c r="BQ442" s="1583"/>
      <c r="BR442" s="1583"/>
      <c r="BS442" s="1583"/>
      <c r="BT442" s="1583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0" t="str">
        <f t="shared" si="1299"/>
        <v/>
      </c>
      <c r="CE442" s="1321" t="str">
        <f t="shared" si="1299"/>
        <v/>
      </c>
      <c r="CF442" s="1321" t="str">
        <f t="shared" si="1299"/>
        <v/>
      </c>
      <c r="CG442" s="1321" t="str">
        <f t="shared" si="1299"/>
        <v/>
      </c>
      <c r="CH442" s="1322" t="str">
        <f t="shared" si="1299"/>
        <v/>
      </c>
      <c r="CI442" s="1322" t="str">
        <f t="shared" si="1299"/>
        <v/>
      </c>
      <c r="CJ442" s="1321" t="str">
        <f t="shared" si="1300"/>
        <v/>
      </c>
      <c r="CK442" s="1321" t="str">
        <f t="shared" si="1300"/>
        <v/>
      </c>
      <c r="CL442" s="1321" t="str">
        <f t="shared" si="1300"/>
        <v/>
      </c>
      <c r="CM442" s="1320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0"/>
      <c r="BE443" s="1570"/>
      <c r="BF443" s="1570"/>
      <c r="BG443" s="1570"/>
      <c r="BH443" s="1570"/>
      <c r="BI443" s="1570"/>
      <c r="BJ443" s="1570"/>
      <c r="BK443" s="1570"/>
      <c r="BL443" s="1570"/>
      <c r="BM443" s="1570"/>
      <c r="BN443" s="1570"/>
      <c r="BO443" s="1570"/>
      <c r="BP443" s="1570"/>
      <c r="BQ443" s="1570"/>
      <c r="BR443" s="1570"/>
      <c r="BS443" s="1570"/>
      <c r="BT443" s="1570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0" t="str">
        <f t="shared" si="1299"/>
        <v/>
      </c>
      <c r="CE443" s="1321" t="str">
        <f t="shared" si="1299"/>
        <v/>
      </c>
      <c r="CF443" s="1321" t="str">
        <f t="shared" si="1299"/>
        <v/>
      </c>
      <c r="CG443" s="1321" t="str">
        <f t="shared" si="1299"/>
        <v/>
      </c>
      <c r="CH443" s="1322" t="str">
        <f t="shared" si="1299"/>
        <v/>
      </c>
      <c r="CI443" s="1322" t="str">
        <f t="shared" si="1299"/>
        <v/>
      </c>
      <c r="CJ443" s="1321" t="str">
        <f t="shared" si="1300"/>
        <v/>
      </c>
      <c r="CK443" s="1321" t="str">
        <f t="shared" si="1300"/>
        <v/>
      </c>
      <c r="CL443" s="1321" t="str">
        <f t="shared" si="1300"/>
        <v/>
      </c>
      <c r="CM443" s="1320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1"/>
      <c r="BE444" s="1571"/>
      <c r="BF444" s="1571"/>
      <c r="BG444" s="1571"/>
      <c r="BH444" s="1571"/>
      <c r="BI444" s="1571"/>
      <c r="BJ444" s="1571"/>
      <c r="BK444" s="1571"/>
      <c r="BL444" s="1571"/>
      <c r="BM444" s="1571"/>
      <c r="BN444" s="1571"/>
      <c r="BO444" s="1571"/>
      <c r="BP444" s="1571"/>
      <c r="BQ444" s="1571"/>
      <c r="BR444" s="1571"/>
      <c r="BS444" s="1571"/>
      <c r="BT444" s="1571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0" t="str">
        <f t="shared" si="1299"/>
        <v/>
      </c>
      <c r="CE444" s="1321" t="str">
        <f t="shared" si="1299"/>
        <v/>
      </c>
      <c r="CF444" s="1321" t="str">
        <f t="shared" si="1299"/>
        <v/>
      </c>
      <c r="CG444" s="1321" t="str">
        <f t="shared" si="1299"/>
        <v/>
      </c>
      <c r="CH444" s="1322" t="str">
        <f t="shared" si="1299"/>
        <v/>
      </c>
      <c r="CI444" s="1322" t="str">
        <f t="shared" si="1299"/>
        <v/>
      </c>
      <c r="CJ444" s="1321" t="str">
        <f t="shared" si="1300"/>
        <v/>
      </c>
      <c r="CK444" s="1321" t="str">
        <f t="shared" si="1300"/>
        <v/>
      </c>
      <c r="CL444" s="1321" t="str">
        <f t="shared" si="1300"/>
        <v/>
      </c>
      <c r="CM444" s="1320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1">
        <f>'Data 3'!BD45</f>
        <v>0</v>
      </c>
      <c r="BE445" s="1561">
        <f>'Data 3'!BE45</f>
        <v>0</v>
      </c>
      <c r="BF445" s="1561">
        <f>'Data 3'!BF45</f>
        <v>0</v>
      </c>
      <c r="BG445" s="1561">
        <f>'Data 3'!BG45</f>
        <v>0</v>
      </c>
      <c r="BH445" s="1561">
        <f>'Data 3'!BH45</f>
        <v>0</v>
      </c>
      <c r="BI445" s="1561">
        <f>'Data 3'!BI45</f>
        <v>0</v>
      </c>
      <c r="BJ445" s="1561">
        <f>'Data 3'!BJ45</f>
        <v>0</v>
      </c>
      <c r="BK445" s="1561">
        <f>'Data 3'!BK45</f>
        <v>0</v>
      </c>
      <c r="BL445" s="1561">
        <f>'Data 3'!BL45</f>
        <v>0</v>
      </c>
      <c r="BM445" s="1561">
        <f>'Data 3'!BM45</f>
        <v>0</v>
      </c>
      <c r="BN445" s="1561"/>
      <c r="BO445" s="1561"/>
      <c r="BP445" s="1561"/>
      <c r="BQ445" s="1561"/>
      <c r="BR445" s="1561"/>
      <c r="BS445" s="1561"/>
      <c r="BT445" s="1561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1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1">
        <f t="shared" si="1322"/>
        <v>0</v>
      </c>
      <c r="CG445" s="1321">
        <f t="shared" si="1322"/>
        <v>0</v>
      </c>
      <c r="CH445" s="1322">
        <f t="shared" si="1322"/>
        <v>0</v>
      </c>
      <c r="CI445" s="1322">
        <f t="shared" si="1322"/>
        <v>0</v>
      </c>
      <c r="CJ445" s="1321">
        <f t="shared" si="1322"/>
        <v>0</v>
      </c>
      <c r="CK445" s="1321">
        <f t="shared" si="1322"/>
        <v>0</v>
      </c>
      <c r="CL445" s="1321">
        <f t="shared" si="1322"/>
        <v>0</v>
      </c>
      <c r="CM445" s="1320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0"/>
      <c r="BE446" s="1560"/>
      <c r="BF446" s="1560"/>
      <c r="BG446" s="1560"/>
      <c r="BH446" s="1560"/>
      <c r="BI446" s="1560"/>
      <c r="BJ446" s="1560"/>
      <c r="BK446" s="1560"/>
      <c r="BL446" s="1560"/>
      <c r="BM446" s="1560"/>
      <c r="BN446" s="1560"/>
      <c r="BO446" s="1560"/>
      <c r="BP446" s="1560"/>
      <c r="BQ446" s="1560"/>
      <c r="BR446" s="1560"/>
      <c r="BS446" s="1560"/>
      <c r="BT446" s="1560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0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1" t="str">
        <f t="shared" si="1323"/>
        <v/>
      </c>
      <c r="CF446" s="1321" t="str">
        <f t="shared" si="1323"/>
        <v/>
      </c>
      <c r="CG446" s="1321" t="str">
        <f t="shared" si="1323"/>
        <v/>
      </c>
      <c r="CH446" s="1322" t="str">
        <f t="shared" si="1323"/>
        <v/>
      </c>
      <c r="CI446" s="1322" t="str">
        <f t="shared" si="1323"/>
        <v/>
      </c>
      <c r="CJ446" s="1321" t="str">
        <f t="shared" si="1323"/>
        <v/>
      </c>
      <c r="CK446" s="1321" t="str">
        <f t="shared" si="1323"/>
        <v/>
      </c>
      <c r="CL446" s="1321" t="str">
        <f t="shared" si="1323"/>
        <v/>
      </c>
      <c r="CM446" s="1320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1">
        <f>'Data 3'!BD46</f>
        <v>0</v>
      </c>
      <c r="BE447" s="1601">
        <f>'Data 3'!BE46</f>
        <v>0</v>
      </c>
      <c r="BF447" s="1601">
        <f>'Data 3'!BF46</f>
        <v>0</v>
      </c>
      <c r="BG447" s="1601">
        <f>'Data 3'!BG46</f>
        <v>0</v>
      </c>
      <c r="BH447" s="1601">
        <f>'Data 3'!BH46</f>
        <v>0</v>
      </c>
      <c r="BI447" s="1601">
        <f>'Data 3'!BI46</f>
        <v>0</v>
      </c>
      <c r="BJ447" s="1601">
        <f>'Data 3'!BJ46</f>
        <v>0</v>
      </c>
      <c r="BK447" s="1601">
        <f>'Data 3'!BK46</f>
        <v>0</v>
      </c>
      <c r="BL447" s="1601">
        <f>'Data 3'!BL46</f>
        <v>0</v>
      </c>
      <c r="BM447" s="1601">
        <f>'Data 3'!BM46</f>
        <v>0</v>
      </c>
      <c r="BN447" s="1601"/>
      <c r="BO447" s="1601"/>
      <c r="BP447" s="1601"/>
      <c r="BQ447" s="1601"/>
      <c r="BR447" s="1601"/>
      <c r="BS447" s="1601"/>
      <c r="BT447" s="1601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4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4">
        <f t="shared" si="1324"/>
        <v>0</v>
      </c>
      <c r="CG447" s="1324">
        <f t="shared" si="1324"/>
        <v>0</v>
      </c>
      <c r="CH447" s="1325">
        <f t="shared" si="1324"/>
        <v>0</v>
      </c>
      <c r="CI447" s="1325">
        <f t="shared" si="1324"/>
        <v>0</v>
      </c>
      <c r="CJ447" s="1324">
        <f t="shared" si="1324"/>
        <v>0</v>
      </c>
      <c r="CK447" s="1324">
        <f t="shared" si="1324"/>
        <v>0</v>
      </c>
      <c r="CL447" s="1324">
        <f t="shared" si="1324"/>
        <v>0</v>
      </c>
      <c r="CM447" s="1323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2"/>
      <c r="BE448" s="1602"/>
      <c r="BF448" s="1602"/>
      <c r="BG448" s="1602"/>
      <c r="BH448" s="1602"/>
      <c r="BI448" s="1602"/>
      <c r="BJ448" s="1602"/>
      <c r="BK448" s="1602"/>
      <c r="BL448" s="1602"/>
      <c r="BM448" s="1602"/>
      <c r="BN448" s="1602"/>
      <c r="BO448" s="1602"/>
      <c r="BP448" s="1602"/>
      <c r="BQ448" s="1602"/>
      <c r="BR448" s="1602"/>
      <c r="BS448" s="1602"/>
      <c r="BT448" s="1602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6" t="s">
        <v>708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1" t="s">
        <v>287</v>
      </c>
      <c r="BE449" s="1571" t="s">
        <v>287</v>
      </c>
      <c r="BF449" s="1571" t="s">
        <v>287</v>
      </c>
      <c r="BG449" s="1571" t="s">
        <v>287</v>
      </c>
      <c r="BH449" s="1571" t="s">
        <v>287</v>
      </c>
      <c r="BI449" s="1571" t="s">
        <v>287</v>
      </c>
      <c r="BJ449" s="1571" t="s">
        <v>287</v>
      </c>
      <c r="BK449" s="1571" t="s">
        <v>287</v>
      </c>
      <c r="BL449" s="1571" t="s">
        <v>287</v>
      </c>
      <c r="BM449" s="1571" t="s">
        <v>287</v>
      </c>
      <c r="BN449" s="1571"/>
      <c r="BO449" s="1571"/>
      <c r="BP449" s="1571"/>
      <c r="BQ449" s="1571"/>
      <c r="BR449" s="1571"/>
      <c r="BS449" s="1571"/>
      <c r="BT449" s="1571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1">
        <v>50</v>
      </c>
      <c r="BE450" s="1571">
        <v>50</v>
      </c>
      <c r="BF450" s="1571">
        <v>50</v>
      </c>
      <c r="BG450" s="1571">
        <v>50</v>
      </c>
      <c r="BH450" s="1571">
        <v>50</v>
      </c>
      <c r="BI450" s="1571">
        <v>50</v>
      </c>
      <c r="BJ450" s="1571">
        <v>50</v>
      </c>
      <c r="BK450" s="1571">
        <v>50</v>
      </c>
      <c r="BL450" s="1571">
        <v>50</v>
      </c>
      <c r="BM450" s="1571">
        <v>50</v>
      </c>
      <c r="BN450" s="1571"/>
      <c r="BO450" s="1571"/>
      <c r="BP450" s="1571"/>
      <c r="BQ450" s="1571"/>
      <c r="BR450" s="1571"/>
      <c r="BS450" s="1571"/>
      <c r="BT450" s="1571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0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1">
        <f t="shared" si="1325"/>
        <v>50</v>
      </c>
      <c r="CF450" s="1321">
        <f t="shared" si="1325"/>
        <v>50</v>
      </c>
      <c r="CG450" s="1321">
        <f t="shared" si="1325"/>
        <v>50</v>
      </c>
      <c r="CH450" s="1322">
        <f t="shared" si="1325"/>
        <v>50</v>
      </c>
      <c r="CI450" s="1322">
        <f t="shared" si="1325"/>
        <v>50</v>
      </c>
      <c r="CJ450" s="1321">
        <f t="shared" si="1325"/>
        <v>50</v>
      </c>
      <c r="CK450" s="1321">
        <f t="shared" si="1325"/>
        <v>50</v>
      </c>
      <c r="CL450" s="1321">
        <f t="shared" si="1325"/>
        <v>50</v>
      </c>
      <c r="CM450" s="1320">
        <f t="shared" si="1325"/>
        <v>50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1">
        <v>1</v>
      </c>
      <c r="BE451" s="1571">
        <v>1</v>
      </c>
      <c r="BF451" s="1571">
        <v>1</v>
      </c>
      <c r="BG451" s="1571">
        <v>1</v>
      </c>
      <c r="BH451" s="1571">
        <v>1</v>
      </c>
      <c r="BI451" s="1571">
        <v>1</v>
      </c>
      <c r="BJ451" s="1571">
        <v>1</v>
      </c>
      <c r="BK451" s="1571">
        <v>1</v>
      </c>
      <c r="BL451" s="1571">
        <v>1</v>
      </c>
      <c r="BM451" s="1571">
        <v>1</v>
      </c>
      <c r="BN451" s="1571"/>
      <c r="BO451" s="1571"/>
      <c r="BP451" s="1571"/>
      <c r="BQ451" s="1571"/>
      <c r="BR451" s="1571"/>
      <c r="BS451" s="1571"/>
      <c r="BT451" s="1571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1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1">
        <f t="shared" si="1347"/>
        <v>1</v>
      </c>
      <c r="CG451" s="1321">
        <f t="shared" si="1347"/>
        <v>1</v>
      </c>
      <c r="CH451" s="1322">
        <f t="shared" si="1347"/>
        <v>1</v>
      </c>
      <c r="CI451" s="1322">
        <f t="shared" si="1347"/>
        <v>1</v>
      </c>
      <c r="CJ451" s="1321">
        <f t="shared" si="1347"/>
        <v>1</v>
      </c>
      <c r="CK451" s="1321">
        <f t="shared" si="1347"/>
        <v>1</v>
      </c>
      <c r="CL451" s="1321">
        <f t="shared" si="1347"/>
        <v>1</v>
      </c>
      <c r="CM451" s="1320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1">
        <v>8</v>
      </c>
      <c r="BE452" s="1571">
        <v>12</v>
      </c>
      <c r="BF452" s="1571">
        <v>12</v>
      </c>
      <c r="BG452" s="1571">
        <v>4</v>
      </c>
      <c r="BH452" s="1571">
        <v>12</v>
      </c>
      <c r="BI452" s="1571">
        <v>8</v>
      </c>
      <c r="BJ452" s="1571">
        <v>12</v>
      </c>
      <c r="BK452" s="1571">
        <v>7</v>
      </c>
      <c r="BL452" s="1571">
        <v>7</v>
      </c>
      <c r="BM452" s="1571">
        <v>5</v>
      </c>
      <c r="BN452" s="1571"/>
      <c r="BO452" s="1571"/>
      <c r="BP452" s="1571"/>
      <c r="BQ452" s="1571"/>
      <c r="BR452" s="1571"/>
      <c r="BS452" s="1571"/>
      <c r="BT452" s="1571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1321">
        <f t="shared" si="1347"/>
        <v>5</v>
      </c>
      <c r="CF452" s="1321">
        <f t="shared" si="1347"/>
        <v>7</v>
      </c>
      <c r="CG452" s="1321">
        <f t="shared" si="1347"/>
        <v>7</v>
      </c>
      <c r="CH452" s="1322">
        <f t="shared" si="1347"/>
        <v>8</v>
      </c>
      <c r="CI452" s="1322">
        <f t="shared" si="1347"/>
        <v>8</v>
      </c>
      <c r="CJ452" s="1321">
        <f t="shared" si="1347"/>
        <v>12</v>
      </c>
      <c r="CK452" s="1321">
        <f t="shared" si="1347"/>
        <v>12</v>
      </c>
      <c r="CL452" s="1321">
        <f t="shared" si="1347"/>
        <v>12</v>
      </c>
      <c r="CM452" s="1320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68">
        <f t="shared" ref="BD453:BM453" si="1351">IF(BD451="","",BD450*BD451*BD452)</f>
        <v>400</v>
      </c>
      <c r="BE453" s="1568">
        <f t="shared" si="1351"/>
        <v>600</v>
      </c>
      <c r="BF453" s="1568">
        <f t="shared" si="1351"/>
        <v>600</v>
      </c>
      <c r="BG453" s="1568">
        <f t="shared" si="1351"/>
        <v>200</v>
      </c>
      <c r="BH453" s="1568">
        <f t="shared" si="1351"/>
        <v>600</v>
      </c>
      <c r="BI453" s="1568">
        <f t="shared" si="1351"/>
        <v>400</v>
      </c>
      <c r="BJ453" s="1568">
        <f t="shared" si="1351"/>
        <v>600</v>
      </c>
      <c r="BK453" s="1568">
        <f t="shared" si="1351"/>
        <v>350</v>
      </c>
      <c r="BL453" s="1568">
        <f t="shared" si="1351"/>
        <v>350</v>
      </c>
      <c r="BM453" s="1568">
        <f t="shared" si="1351"/>
        <v>250</v>
      </c>
      <c r="BN453" s="1568"/>
      <c r="BO453" s="1568"/>
      <c r="BP453" s="1568"/>
      <c r="BQ453" s="1568"/>
      <c r="BR453" s="1568"/>
      <c r="BS453" s="1568"/>
      <c r="BT453" s="1568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1321">
        <f t="shared" si="1347"/>
        <v>250</v>
      </c>
      <c r="CF453" s="1321">
        <f t="shared" si="1347"/>
        <v>350</v>
      </c>
      <c r="CG453" s="1321">
        <f t="shared" si="1347"/>
        <v>350</v>
      </c>
      <c r="CH453" s="1322">
        <f t="shared" si="1347"/>
        <v>400</v>
      </c>
      <c r="CI453" s="1322">
        <f t="shared" si="1347"/>
        <v>400</v>
      </c>
      <c r="CJ453" s="1321">
        <f t="shared" si="1347"/>
        <v>600</v>
      </c>
      <c r="CK453" s="1321">
        <f t="shared" si="1347"/>
        <v>600</v>
      </c>
      <c r="CL453" s="1321">
        <f t="shared" si="1347"/>
        <v>600</v>
      </c>
      <c r="CM453" s="1320">
        <f t="shared" si="1347"/>
        <v>600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2">
        <f>3620*$K$1</f>
        <v>15156.216</v>
      </c>
      <c r="BE454" s="1592">
        <f t="shared" ref="BE454:BM454" si="1355">3620*$K$1</f>
        <v>15156.216</v>
      </c>
      <c r="BF454" s="1592">
        <f t="shared" si="1355"/>
        <v>15156.216</v>
      </c>
      <c r="BG454" s="1592">
        <f t="shared" si="1355"/>
        <v>15156.216</v>
      </c>
      <c r="BH454" s="1592">
        <f t="shared" si="1355"/>
        <v>15156.216</v>
      </c>
      <c r="BI454" s="1592">
        <f t="shared" si="1355"/>
        <v>15156.216</v>
      </c>
      <c r="BJ454" s="1592">
        <f t="shared" si="1355"/>
        <v>15156.216</v>
      </c>
      <c r="BK454" s="1592">
        <f t="shared" si="1355"/>
        <v>15156.216</v>
      </c>
      <c r="BL454" s="1592">
        <f t="shared" si="1355"/>
        <v>15156.216</v>
      </c>
      <c r="BM454" s="1592">
        <f t="shared" si="1355"/>
        <v>15156.216</v>
      </c>
      <c r="BN454" s="1592"/>
      <c r="BO454" s="1592"/>
      <c r="BP454" s="1592"/>
      <c r="BQ454" s="1592"/>
      <c r="BR454" s="1592"/>
      <c r="BS454" s="1592"/>
      <c r="BT454" s="1592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1">
        <f t="shared" si="1347"/>
        <v>15156.216</v>
      </c>
      <c r="CF454" s="1321">
        <f t="shared" si="1347"/>
        <v>15156.216</v>
      </c>
      <c r="CG454" s="1321">
        <f t="shared" si="1347"/>
        <v>15156.216</v>
      </c>
      <c r="CH454" s="1322">
        <f t="shared" si="1347"/>
        <v>15156.216</v>
      </c>
      <c r="CI454" s="1322">
        <f t="shared" si="1347"/>
        <v>15156.216</v>
      </c>
      <c r="CJ454" s="1321">
        <f t="shared" si="1347"/>
        <v>15156.216</v>
      </c>
      <c r="CK454" s="1321">
        <f t="shared" si="1347"/>
        <v>15156.216</v>
      </c>
      <c r="CL454" s="1321">
        <f t="shared" si="1347"/>
        <v>15156.216</v>
      </c>
      <c r="CM454" s="1320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69">
        <f t="shared" ref="BD455:BM455" si="1360">IF(BD453="","",BD453*BD454/BD$46/365/$G$1)</f>
        <v>0.31457484433374849</v>
      </c>
      <c r="BE455" s="1569">
        <f t="shared" si="1360"/>
        <v>0.28311735990037362</v>
      </c>
      <c r="BF455" s="1569">
        <f t="shared" si="1360"/>
        <v>0.25737941809124876</v>
      </c>
      <c r="BG455" s="1569">
        <f t="shared" si="1360"/>
        <v>0.13481779042874933</v>
      </c>
      <c r="BH455" s="1569">
        <f t="shared" si="1360"/>
        <v>0.28311735990037362</v>
      </c>
      <c r="BI455" s="1569">
        <f t="shared" si="1360"/>
        <v>0.23593113325031134</v>
      </c>
      <c r="BJ455" s="1569">
        <f t="shared" si="1360"/>
        <v>0.35389669987546701</v>
      </c>
      <c r="BK455" s="1569">
        <f t="shared" si="1360"/>
        <v>0.20643974159402245</v>
      </c>
      <c r="BL455" s="1569">
        <f t="shared" si="1360"/>
        <v>0.20643974159402245</v>
      </c>
      <c r="BM455" s="1569">
        <f t="shared" si="1360"/>
        <v>0.14745695828144459</v>
      </c>
      <c r="BN455" s="1569"/>
      <c r="BO455" s="1569"/>
      <c r="BP455" s="1569"/>
      <c r="BQ455" s="1569"/>
      <c r="BR455" s="1569"/>
      <c r="BS455" s="1569"/>
      <c r="BT455" s="1569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1324">
        <f t="shared" si="1347"/>
        <v>0.14745695828144459</v>
      </c>
      <c r="CF455" s="1324">
        <f t="shared" si="1347"/>
        <v>0.20643974159402245</v>
      </c>
      <c r="CG455" s="1324">
        <f t="shared" si="1347"/>
        <v>0.20643974159402245</v>
      </c>
      <c r="CH455" s="1325">
        <f t="shared" si="1347"/>
        <v>0.23593113325031134</v>
      </c>
      <c r="CI455" s="1325">
        <f t="shared" si="1347"/>
        <v>0.25737941809124876</v>
      </c>
      <c r="CJ455" s="1324">
        <f t="shared" si="1347"/>
        <v>0.28311735990037362</v>
      </c>
      <c r="CK455" s="1324">
        <f t="shared" si="1347"/>
        <v>0.28311735990037362</v>
      </c>
      <c r="CL455" s="1324">
        <f t="shared" si="1347"/>
        <v>0.31457484433374849</v>
      </c>
      <c r="CM455" s="1323">
        <f t="shared" si="1347"/>
        <v>0.35389669987546701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0">
        <v>390</v>
      </c>
      <c r="BE456" s="1570">
        <v>470</v>
      </c>
      <c r="BF456" s="1570">
        <v>400</v>
      </c>
      <c r="BG456" s="1570">
        <v>320</v>
      </c>
      <c r="BH456" s="1570">
        <v>320</v>
      </c>
      <c r="BI456" s="1570">
        <v>300</v>
      </c>
      <c r="BJ456" s="1570">
        <v>360</v>
      </c>
      <c r="BK456" s="1570">
        <v>320</v>
      </c>
      <c r="BL456" s="1570">
        <v>360</v>
      </c>
      <c r="BM456" s="1570">
        <v>300</v>
      </c>
      <c r="BN456" s="1570"/>
      <c r="BO456" s="1570"/>
      <c r="BP456" s="1570"/>
      <c r="BQ456" s="1570"/>
      <c r="BR456" s="1570"/>
      <c r="BS456" s="1570"/>
      <c r="BT456" s="1570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0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1321">
        <f t="shared" si="1361"/>
        <v>300</v>
      </c>
      <c r="CF456" s="1321">
        <f t="shared" si="1361"/>
        <v>320</v>
      </c>
      <c r="CG456" s="1321">
        <f t="shared" si="1361"/>
        <v>320</v>
      </c>
      <c r="CH456" s="1322">
        <f t="shared" si="1361"/>
        <v>320</v>
      </c>
      <c r="CI456" s="1322">
        <f t="shared" si="1361"/>
        <v>360</v>
      </c>
      <c r="CJ456" s="1321">
        <f t="shared" si="1361"/>
        <v>360</v>
      </c>
      <c r="CK456" s="1321">
        <f t="shared" si="1361"/>
        <v>390</v>
      </c>
      <c r="CL456" s="1321">
        <f t="shared" si="1361"/>
        <v>400</v>
      </c>
      <c r="CM456" s="1320">
        <f t="shared" si="1361"/>
        <v>470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68">
        <f t="shared" ref="BD457:BM457" si="1365">IF(BD456="","",BD451*BD456*BD452)</f>
        <v>3120</v>
      </c>
      <c r="BE457" s="1568">
        <f t="shared" si="1365"/>
        <v>5640</v>
      </c>
      <c r="BF457" s="1568">
        <f t="shared" si="1365"/>
        <v>4800</v>
      </c>
      <c r="BG457" s="1568">
        <f t="shared" si="1365"/>
        <v>1280</v>
      </c>
      <c r="BH457" s="1568">
        <f t="shared" si="1365"/>
        <v>3840</v>
      </c>
      <c r="BI457" s="1568">
        <f t="shared" si="1365"/>
        <v>2400</v>
      </c>
      <c r="BJ457" s="1568">
        <f t="shared" si="1365"/>
        <v>4320</v>
      </c>
      <c r="BK457" s="1568">
        <f t="shared" si="1365"/>
        <v>2240</v>
      </c>
      <c r="BL457" s="1568">
        <f t="shared" si="1365"/>
        <v>2520</v>
      </c>
      <c r="BM457" s="1568">
        <f t="shared" si="1365"/>
        <v>1500</v>
      </c>
      <c r="BN457" s="1568"/>
      <c r="BO457" s="1568"/>
      <c r="BP457" s="1568"/>
      <c r="BQ457" s="1568"/>
      <c r="BR457" s="1568"/>
      <c r="BS457" s="1568"/>
      <c r="BT457" s="1568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0">
        <f t="shared" si="1361"/>
        <v>1280</v>
      </c>
      <c r="CE457" s="1321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1321">
        <f t="shared" si="1366"/>
        <v>2240</v>
      </c>
      <c r="CG457" s="1321">
        <f t="shared" si="1366"/>
        <v>2400</v>
      </c>
      <c r="CH457" s="1322">
        <f t="shared" si="1366"/>
        <v>2520</v>
      </c>
      <c r="CI457" s="1322">
        <f t="shared" si="1366"/>
        <v>3120</v>
      </c>
      <c r="CJ457" s="1321">
        <f t="shared" si="1366"/>
        <v>3840</v>
      </c>
      <c r="CK457" s="1321">
        <f t="shared" si="1366"/>
        <v>4320</v>
      </c>
      <c r="CL457" s="1321">
        <f t="shared" si="1366"/>
        <v>4800</v>
      </c>
      <c r="CM457" s="1320">
        <f t="shared" si="1366"/>
        <v>5640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6" t="s">
        <v>709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1" t="s">
        <v>287</v>
      </c>
      <c r="BE458" s="1571" t="s">
        <v>287</v>
      </c>
      <c r="BF458" s="1571" t="s">
        <v>287</v>
      </c>
      <c r="BG458" s="1571" t="s">
        <v>287</v>
      </c>
      <c r="BH458" s="1571" t="s">
        <v>287</v>
      </c>
      <c r="BI458" s="1571" t="s">
        <v>287</v>
      </c>
      <c r="BJ458" s="1571" t="s">
        <v>287</v>
      </c>
      <c r="BK458" s="1571" t="s">
        <v>287</v>
      </c>
      <c r="BL458" s="1571" t="s">
        <v>287</v>
      </c>
      <c r="BM458" s="1571" t="s">
        <v>287</v>
      </c>
      <c r="BN458" s="1571"/>
      <c r="BO458" s="1571"/>
      <c r="BP458" s="1571"/>
      <c r="BQ458" s="1571"/>
      <c r="BR458" s="1571"/>
      <c r="BS458" s="1571"/>
      <c r="BT458" s="1571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0">
        <v>10</v>
      </c>
      <c r="BE459" s="1570">
        <v>5</v>
      </c>
      <c r="BF459" s="1570">
        <v>5</v>
      </c>
      <c r="BG459" s="1570">
        <v>5</v>
      </c>
      <c r="BH459" s="1570">
        <v>5</v>
      </c>
      <c r="BI459" s="1570">
        <v>5</v>
      </c>
      <c r="BJ459" s="1570">
        <v>5</v>
      </c>
      <c r="BK459" s="1570">
        <v>10</v>
      </c>
      <c r="BL459" s="1570">
        <v>10</v>
      </c>
      <c r="BM459" s="1570">
        <v>10</v>
      </c>
      <c r="BN459" s="1570"/>
      <c r="BO459" s="1570"/>
      <c r="BP459" s="1570"/>
      <c r="BQ459" s="1570"/>
      <c r="BR459" s="1570"/>
      <c r="BS459" s="1570"/>
      <c r="BT459" s="1570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0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1">
        <f t="shared" si="1367"/>
        <v>5</v>
      </c>
      <c r="CF459" s="1321">
        <f t="shared" si="1367"/>
        <v>5</v>
      </c>
      <c r="CG459" s="1321">
        <f t="shared" si="1367"/>
        <v>5</v>
      </c>
      <c r="CH459" s="1322">
        <f t="shared" si="1367"/>
        <v>5</v>
      </c>
      <c r="CI459" s="1322">
        <f t="shared" si="1367"/>
        <v>5</v>
      </c>
      <c r="CJ459" s="1321">
        <f t="shared" si="1367"/>
        <v>10</v>
      </c>
      <c r="CK459" s="1321">
        <f t="shared" si="1367"/>
        <v>10</v>
      </c>
      <c r="CL459" s="1321">
        <f t="shared" si="1367"/>
        <v>10</v>
      </c>
      <c r="CM459" s="1320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0">
        <v>1</v>
      </c>
      <c r="BE460" s="1570">
        <v>1</v>
      </c>
      <c r="BF460" s="1570">
        <v>1</v>
      </c>
      <c r="BG460" s="1570">
        <v>1</v>
      </c>
      <c r="BH460" s="1570">
        <v>1</v>
      </c>
      <c r="BI460" s="1570">
        <v>1</v>
      </c>
      <c r="BJ460" s="1570">
        <v>1</v>
      </c>
      <c r="BK460" s="1570">
        <v>1</v>
      </c>
      <c r="BL460" s="1570">
        <v>1</v>
      </c>
      <c r="BM460" s="1570">
        <v>1</v>
      </c>
      <c r="BN460" s="1570"/>
      <c r="BO460" s="1570"/>
      <c r="BP460" s="1570"/>
      <c r="BQ460" s="1570"/>
      <c r="BR460" s="1570"/>
      <c r="BS460" s="1570"/>
      <c r="BT460" s="1570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1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1">
        <f t="shared" si="1389"/>
        <v>1</v>
      </c>
      <c r="CG460" s="1321">
        <f t="shared" si="1389"/>
        <v>1</v>
      </c>
      <c r="CH460" s="1322">
        <f t="shared" si="1389"/>
        <v>1</v>
      </c>
      <c r="CI460" s="1322">
        <f t="shared" si="1389"/>
        <v>1</v>
      </c>
      <c r="CJ460" s="1321">
        <f t="shared" si="1389"/>
        <v>1</v>
      </c>
      <c r="CK460" s="1321">
        <f t="shared" si="1389"/>
        <v>1</v>
      </c>
      <c r="CL460" s="1321">
        <f t="shared" si="1389"/>
        <v>1</v>
      </c>
      <c r="CM460" s="1320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0">
        <v>12</v>
      </c>
      <c r="BE461" s="1570">
        <v>12</v>
      </c>
      <c r="BF461" s="1570">
        <v>12</v>
      </c>
      <c r="BG461" s="1570">
        <v>12</v>
      </c>
      <c r="BH461" s="1570">
        <v>12</v>
      </c>
      <c r="BI461" s="1570">
        <v>12</v>
      </c>
      <c r="BJ461" s="1570">
        <v>12</v>
      </c>
      <c r="BK461" s="1570">
        <v>12</v>
      </c>
      <c r="BL461" s="1570">
        <v>12</v>
      </c>
      <c r="BM461" s="1570">
        <v>12</v>
      </c>
      <c r="BN461" s="1570"/>
      <c r="BO461" s="1570"/>
      <c r="BP461" s="1570"/>
      <c r="BQ461" s="1570"/>
      <c r="BR461" s="1570"/>
      <c r="BS461" s="1570"/>
      <c r="BT461" s="1570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1">
        <f t="shared" si="1389"/>
        <v>12</v>
      </c>
      <c r="CF461" s="1321">
        <f t="shared" si="1389"/>
        <v>12</v>
      </c>
      <c r="CG461" s="1321">
        <f t="shared" si="1389"/>
        <v>12</v>
      </c>
      <c r="CH461" s="1322">
        <f t="shared" si="1389"/>
        <v>12</v>
      </c>
      <c r="CI461" s="1322">
        <f t="shared" si="1389"/>
        <v>12</v>
      </c>
      <c r="CJ461" s="1321">
        <f t="shared" si="1389"/>
        <v>12</v>
      </c>
      <c r="CK461" s="1321">
        <f t="shared" si="1389"/>
        <v>12</v>
      </c>
      <c r="CL461" s="1321">
        <f t="shared" si="1389"/>
        <v>12</v>
      </c>
      <c r="CM461" s="1320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68">
        <f t="shared" ref="BD462:BM462" si="1393">IF(BD460="","",BD459*BD460*BD461)</f>
        <v>120</v>
      </c>
      <c r="BE462" s="1568">
        <f t="shared" si="1393"/>
        <v>60</v>
      </c>
      <c r="BF462" s="1568">
        <f t="shared" si="1393"/>
        <v>60</v>
      </c>
      <c r="BG462" s="1568">
        <f t="shared" si="1393"/>
        <v>60</v>
      </c>
      <c r="BH462" s="1568">
        <f t="shared" si="1393"/>
        <v>60</v>
      </c>
      <c r="BI462" s="1568">
        <f t="shared" si="1393"/>
        <v>60</v>
      </c>
      <c r="BJ462" s="1568">
        <f t="shared" si="1393"/>
        <v>60</v>
      </c>
      <c r="BK462" s="1568">
        <f t="shared" si="1393"/>
        <v>120</v>
      </c>
      <c r="BL462" s="1568">
        <f t="shared" si="1393"/>
        <v>120</v>
      </c>
      <c r="BM462" s="1568">
        <f t="shared" si="1393"/>
        <v>120</v>
      </c>
      <c r="BN462" s="1568"/>
      <c r="BO462" s="1568"/>
      <c r="BP462" s="1568"/>
      <c r="BQ462" s="1568"/>
      <c r="BR462" s="1568"/>
      <c r="BS462" s="1568"/>
      <c r="BT462" s="1568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1">
        <f t="shared" si="1389"/>
        <v>60</v>
      </c>
      <c r="CF462" s="1321">
        <f t="shared" si="1389"/>
        <v>60</v>
      </c>
      <c r="CG462" s="1321">
        <f t="shared" si="1389"/>
        <v>60</v>
      </c>
      <c r="CH462" s="1322">
        <f t="shared" si="1389"/>
        <v>60</v>
      </c>
      <c r="CI462" s="1322">
        <f t="shared" si="1389"/>
        <v>60</v>
      </c>
      <c r="CJ462" s="1321">
        <f t="shared" si="1389"/>
        <v>120</v>
      </c>
      <c r="CK462" s="1321">
        <f t="shared" si="1389"/>
        <v>120</v>
      </c>
      <c r="CL462" s="1321">
        <f t="shared" si="1389"/>
        <v>120</v>
      </c>
      <c r="CM462" s="1320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3">
        <f>3630*$K$1</f>
        <v>15198.083999999999</v>
      </c>
      <c r="BE463" s="1603">
        <f t="shared" ref="BE463:BM463" si="1397">3630*$K$1</f>
        <v>15198.083999999999</v>
      </c>
      <c r="BF463" s="1603">
        <f t="shared" si="1397"/>
        <v>15198.083999999999</v>
      </c>
      <c r="BG463" s="1603">
        <f t="shared" si="1397"/>
        <v>15198.083999999999</v>
      </c>
      <c r="BH463" s="1603">
        <f t="shared" si="1397"/>
        <v>15198.083999999999</v>
      </c>
      <c r="BI463" s="1603">
        <f t="shared" si="1397"/>
        <v>15198.083999999999</v>
      </c>
      <c r="BJ463" s="1603">
        <f t="shared" si="1397"/>
        <v>15198.083999999999</v>
      </c>
      <c r="BK463" s="1603">
        <f t="shared" si="1397"/>
        <v>15198.083999999999</v>
      </c>
      <c r="BL463" s="1603">
        <f t="shared" si="1397"/>
        <v>15198.083999999999</v>
      </c>
      <c r="BM463" s="1603">
        <f t="shared" si="1397"/>
        <v>15198.083999999999</v>
      </c>
      <c r="BN463" s="1603"/>
      <c r="BO463" s="1603"/>
      <c r="BP463" s="1603"/>
      <c r="BQ463" s="1603"/>
      <c r="BR463" s="1603"/>
      <c r="BS463" s="1603"/>
      <c r="BT463" s="1603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1">
        <f t="shared" si="1389"/>
        <v>15198.083999999999</v>
      </c>
      <c r="CF463" s="1321">
        <f t="shared" si="1389"/>
        <v>15198.083999999999</v>
      </c>
      <c r="CG463" s="1321">
        <f t="shared" si="1389"/>
        <v>15198.083999999999</v>
      </c>
      <c r="CH463" s="1322">
        <f t="shared" si="1389"/>
        <v>15198.083999999999</v>
      </c>
      <c r="CI463" s="1322">
        <f t="shared" si="1389"/>
        <v>15198.083999999999</v>
      </c>
      <c r="CJ463" s="1321">
        <f t="shared" si="1389"/>
        <v>15198.083999999999</v>
      </c>
      <c r="CK463" s="1321">
        <f t="shared" si="1389"/>
        <v>15198.083999999999</v>
      </c>
      <c r="CL463" s="1321">
        <f t="shared" si="1389"/>
        <v>15198.083999999999</v>
      </c>
      <c r="CM463" s="1320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69">
        <f t="shared" ref="BD464:BM464" si="1402">IF(BD462="","",BD462*BD463/BD$46/365/$G$1)</f>
        <v>9.46331506849315E-2</v>
      </c>
      <c r="BE464" s="1569">
        <f t="shared" si="1402"/>
        <v>2.8389945205479446E-2</v>
      </c>
      <c r="BF464" s="1569">
        <f t="shared" si="1402"/>
        <v>2.5809041095890412E-2</v>
      </c>
      <c r="BG464" s="1569">
        <f t="shared" si="1402"/>
        <v>4.0557064579256355E-2</v>
      </c>
      <c r="BH464" s="1569">
        <f t="shared" si="1402"/>
        <v>2.8389945205479446E-2</v>
      </c>
      <c r="BI464" s="1569">
        <f t="shared" si="1402"/>
        <v>3.5487431506849312E-2</v>
      </c>
      <c r="BJ464" s="1569">
        <f t="shared" si="1402"/>
        <v>3.5487431506849312E-2</v>
      </c>
      <c r="BK464" s="1569">
        <f t="shared" si="1402"/>
        <v>7.0974863013698625E-2</v>
      </c>
      <c r="BL464" s="1569">
        <f t="shared" si="1402"/>
        <v>7.0974863013698625E-2</v>
      </c>
      <c r="BM464" s="1569">
        <f t="shared" si="1402"/>
        <v>7.0974863013698625E-2</v>
      </c>
      <c r="BN464" s="1569"/>
      <c r="BO464" s="1569"/>
      <c r="BP464" s="1569"/>
      <c r="BQ464" s="1569"/>
      <c r="BR464" s="1569"/>
      <c r="BS464" s="1569"/>
      <c r="BT464" s="1569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1324">
        <f t="shared" si="1389"/>
        <v>2.8389945205479446E-2</v>
      </c>
      <c r="CF464" s="1324">
        <f t="shared" si="1389"/>
        <v>2.8389945205479446E-2</v>
      </c>
      <c r="CG464" s="1324">
        <f t="shared" si="1389"/>
        <v>3.5487431506849312E-2</v>
      </c>
      <c r="CH464" s="1325">
        <f t="shared" si="1389"/>
        <v>3.5487431506849312E-2</v>
      </c>
      <c r="CI464" s="1325">
        <f t="shared" si="1389"/>
        <v>4.0557064579256355E-2</v>
      </c>
      <c r="CJ464" s="1324">
        <f t="shared" si="1389"/>
        <v>7.0974863013698625E-2</v>
      </c>
      <c r="CK464" s="1324">
        <f t="shared" si="1389"/>
        <v>7.0974863013698625E-2</v>
      </c>
      <c r="CL464" s="1324">
        <f t="shared" si="1389"/>
        <v>7.0974863013698625E-2</v>
      </c>
      <c r="CM464" s="1323">
        <f t="shared" si="1389"/>
        <v>9.46331506849315E-2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0">
        <v>75</v>
      </c>
      <c r="BE465" s="1570">
        <v>60</v>
      </c>
      <c r="BF465" s="1570">
        <v>55</v>
      </c>
      <c r="BG465" s="1570">
        <v>56</v>
      </c>
      <c r="BH465" s="1570">
        <v>60</v>
      </c>
      <c r="BI465" s="1570">
        <v>60</v>
      </c>
      <c r="BJ465" s="1570">
        <v>58</v>
      </c>
      <c r="BK465" s="1570">
        <v>60</v>
      </c>
      <c r="BL465" s="1570">
        <v>65</v>
      </c>
      <c r="BM465" s="1570">
        <v>60</v>
      </c>
      <c r="BN465" s="1570"/>
      <c r="BO465" s="1570"/>
      <c r="BP465" s="1570"/>
      <c r="BQ465" s="1570"/>
      <c r="BR465" s="1570"/>
      <c r="BS465" s="1570"/>
      <c r="BT465" s="1570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0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1321">
        <f t="shared" si="1403"/>
        <v>56</v>
      </c>
      <c r="CF465" s="1321">
        <f t="shared" si="1403"/>
        <v>58</v>
      </c>
      <c r="CG465" s="1321">
        <f t="shared" si="1403"/>
        <v>60</v>
      </c>
      <c r="CH465" s="1322">
        <f t="shared" si="1403"/>
        <v>60</v>
      </c>
      <c r="CI465" s="1322">
        <f t="shared" si="1403"/>
        <v>60</v>
      </c>
      <c r="CJ465" s="1321">
        <f t="shared" si="1403"/>
        <v>60</v>
      </c>
      <c r="CK465" s="1321">
        <f t="shared" si="1403"/>
        <v>60</v>
      </c>
      <c r="CL465" s="1321">
        <f t="shared" si="1403"/>
        <v>65</v>
      </c>
      <c r="CM465" s="1320">
        <f t="shared" si="1403"/>
        <v>75</v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68">
        <f t="shared" ref="BD466:BM466" si="1407">IF(BD465="","",BD460*BD465*BD461)</f>
        <v>900</v>
      </c>
      <c r="BE466" s="1568">
        <f t="shared" si="1407"/>
        <v>720</v>
      </c>
      <c r="BF466" s="1568">
        <f t="shared" si="1407"/>
        <v>660</v>
      </c>
      <c r="BG466" s="1568">
        <f t="shared" si="1407"/>
        <v>672</v>
      </c>
      <c r="BH466" s="1568">
        <f t="shared" si="1407"/>
        <v>720</v>
      </c>
      <c r="BI466" s="1568">
        <f t="shared" si="1407"/>
        <v>720</v>
      </c>
      <c r="BJ466" s="1568">
        <f t="shared" si="1407"/>
        <v>696</v>
      </c>
      <c r="BK466" s="1568">
        <f t="shared" si="1407"/>
        <v>720</v>
      </c>
      <c r="BL466" s="1568">
        <f t="shared" si="1407"/>
        <v>780</v>
      </c>
      <c r="BM466" s="1568">
        <f t="shared" si="1407"/>
        <v>720</v>
      </c>
      <c r="BN466" s="1568"/>
      <c r="BO466" s="1568"/>
      <c r="BP466" s="1568"/>
      <c r="BQ466" s="1568"/>
      <c r="BR466" s="1568"/>
      <c r="BS466" s="1568"/>
      <c r="BT466" s="1568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0">
        <f t="shared" si="1403"/>
        <v>660</v>
      </c>
      <c r="CE466" s="1321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1321">
        <f t="shared" si="1408"/>
        <v>696</v>
      </c>
      <c r="CG466" s="1321">
        <f t="shared" si="1408"/>
        <v>720</v>
      </c>
      <c r="CH466" s="1322">
        <f t="shared" si="1408"/>
        <v>720</v>
      </c>
      <c r="CI466" s="1322">
        <f t="shared" si="1408"/>
        <v>720</v>
      </c>
      <c r="CJ466" s="1321">
        <f t="shared" si="1408"/>
        <v>720</v>
      </c>
      <c r="CK466" s="1321">
        <f t="shared" si="1408"/>
        <v>720</v>
      </c>
      <c r="CL466" s="1321">
        <f t="shared" si="1408"/>
        <v>780</v>
      </c>
      <c r="CM466" s="1320">
        <f t="shared" si="1408"/>
        <v>900</v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6" t="s">
        <v>729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2"/>
      <c r="BE467" s="1572"/>
      <c r="BF467" s="1572"/>
      <c r="BG467" s="1572"/>
      <c r="BH467" s="1572"/>
      <c r="BI467" s="1572"/>
      <c r="BJ467" s="1572"/>
      <c r="BK467" s="1572"/>
      <c r="BL467" s="1572"/>
      <c r="BM467" s="1572"/>
      <c r="BN467" s="1572"/>
      <c r="BO467" s="1572"/>
      <c r="BP467" s="1572"/>
      <c r="BQ467" s="1572"/>
      <c r="BR467" s="1572"/>
      <c r="BS467" s="1572"/>
      <c r="BT467" s="1572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2">
        <v>10</v>
      </c>
      <c r="BE468" s="1572">
        <v>10</v>
      </c>
      <c r="BF468" s="1572">
        <v>10</v>
      </c>
      <c r="BG468" s="1572">
        <v>10</v>
      </c>
      <c r="BH468" s="1572">
        <v>10</v>
      </c>
      <c r="BI468" s="1572">
        <v>10</v>
      </c>
      <c r="BJ468" s="1572">
        <v>10</v>
      </c>
      <c r="BK468" s="1572">
        <v>10</v>
      </c>
      <c r="BL468" s="1572">
        <v>10</v>
      </c>
      <c r="BM468" s="1572">
        <v>10</v>
      </c>
      <c r="BN468" s="1572"/>
      <c r="BO468" s="1572"/>
      <c r="BP468" s="1572"/>
      <c r="BQ468" s="1572"/>
      <c r="BR468" s="1572"/>
      <c r="BS468" s="1572"/>
      <c r="BT468" s="1572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0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1">
        <f t="shared" si="1409"/>
        <v>10</v>
      </c>
      <c r="CF468" s="1321">
        <f t="shared" si="1409"/>
        <v>10</v>
      </c>
      <c r="CG468" s="1321">
        <f t="shared" si="1409"/>
        <v>10</v>
      </c>
      <c r="CH468" s="1322">
        <f t="shared" si="1409"/>
        <v>10</v>
      </c>
      <c r="CI468" s="1322">
        <f t="shared" si="1409"/>
        <v>10</v>
      </c>
      <c r="CJ468" s="1321">
        <f t="shared" si="1409"/>
        <v>10</v>
      </c>
      <c r="CK468" s="1321">
        <f t="shared" si="1409"/>
        <v>10</v>
      </c>
      <c r="CL468" s="1321">
        <f t="shared" si="1409"/>
        <v>10</v>
      </c>
      <c r="CM468" s="1320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2">
        <v>1</v>
      </c>
      <c r="BE469" s="1572">
        <v>1</v>
      </c>
      <c r="BF469" s="1572">
        <v>1</v>
      </c>
      <c r="BG469" s="1572">
        <v>1</v>
      </c>
      <c r="BH469" s="1572">
        <v>1</v>
      </c>
      <c r="BI469" s="1572">
        <v>1</v>
      </c>
      <c r="BJ469" s="1572">
        <v>1</v>
      </c>
      <c r="BK469" s="1572">
        <v>1</v>
      </c>
      <c r="BL469" s="1572">
        <v>1</v>
      </c>
      <c r="BM469" s="1572">
        <v>1</v>
      </c>
      <c r="BN469" s="1572"/>
      <c r="BO469" s="1572"/>
      <c r="BP469" s="1572"/>
      <c r="BQ469" s="1572"/>
      <c r="BR469" s="1572"/>
      <c r="BS469" s="1572"/>
      <c r="BT469" s="1572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1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1">
        <f t="shared" si="1431"/>
        <v>1</v>
      </c>
      <c r="CG469" s="1321">
        <f t="shared" si="1431"/>
        <v>1</v>
      </c>
      <c r="CH469" s="1322">
        <f t="shared" si="1431"/>
        <v>1</v>
      </c>
      <c r="CI469" s="1322">
        <f t="shared" si="1431"/>
        <v>1</v>
      </c>
      <c r="CJ469" s="1321">
        <f t="shared" si="1431"/>
        <v>1</v>
      </c>
      <c r="CK469" s="1321">
        <f t="shared" si="1431"/>
        <v>1</v>
      </c>
      <c r="CL469" s="1321">
        <f t="shared" si="1431"/>
        <v>1</v>
      </c>
      <c r="CM469" s="1320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2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2">
        <v>12</v>
      </c>
      <c r="BE470" s="1572">
        <v>12</v>
      </c>
      <c r="BF470" s="1572">
        <v>12</v>
      </c>
      <c r="BG470" s="1572">
        <v>12</v>
      </c>
      <c r="BH470" s="1572">
        <v>12</v>
      </c>
      <c r="BI470" s="1572">
        <v>12</v>
      </c>
      <c r="BJ470" s="1572">
        <v>12</v>
      </c>
      <c r="BK470" s="1572">
        <v>12</v>
      </c>
      <c r="BL470" s="1572">
        <v>12</v>
      </c>
      <c r="BM470" s="1572">
        <v>12</v>
      </c>
      <c r="BN470" s="1572"/>
      <c r="BO470" s="1572"/>
      <c r="BP470" s="1572"/>
      <c r="BQ470" s="1572"/>
      <c r="BR470" s="1572"/>
      <c r="BS470" s="1572"/>
      <c r="BT470" s="1572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1">
        <f t="shared" si="1431"/>
        <v>12</v>
      </c>
      <c r="CF470" s="1321">
        <f t="shared" si="1431"/>
        <v>12</v>
      </c>
      <c r="CG470" s="1321">
        <f t="shared" si="1431"/>
        <v>12</v>
      </c>
      <c r="CH470" s="1322">
        <f t="shared" si="1431"/>
        <v>12</v>
      </c>
      <c r="CI470" s="1322">
        <f t="shared" si="1431"/>
        <v>12</v>
      </c>
      <c r="CJ470" s="1321">
        <f t="shared" si="1431"/>
        <v>12</v>
      </c>
      <c r="CK470" s="1321">
        <f t="shared" si="1431"/>
        <v>12</v>
      </c>
      <c r="CL470" s="1321">
        <f t="shared" si="1431"/>
        <v>12</v>
      </c>
      <c r="CM470" s="1320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1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4">
        <f t="shared" ref="BD471:BM471" si="1435">IF(BD469="","",BD468*BD469*BD470)</f>
        <v>120</v>
      </c>
      <c r="BE471" s="1604">
        <f t="shared" si="1435"/>
        <v>120</v>
      </c>
      <c r="BF471" s="1605">
        <f t="shared" si="1435"/>
        <v>120</v>
      </c>
      <c r="BG471" s="1604">
        <f t="shared" si="1435"/>
        <v>120</v>
      </c>
      <c r="BH471" s="1605">
        <f t="shared" si="1435"/>
        <v>120</v>
      </c>
      <c r="BI471" s="1604">
        <f t="shared" si="1435"/>
        <v>120</v>
      </c>
      <c r="BJ471" s="1605">
        <f t="shared" si="1435"/>
        <v>120</v>
      </c>
      <c r="BK471" s="1604">
        <f t="shared" si="1435"/>
        <v>120</v>
      </c>
      <c r="BL471" s="1605">
        <f t="shared" si="1435"/>
        <v>120</v>
      </c>
      <c r="BM471" s="1604">
        <f t="shared" si="1435"/>
        <v>120</v>
      </c>
      <c r="BN471" s="1605"/>
      <c r="BO471" s="1604"/>
      <c r="BP471" s="1605"/>
      <c r="BQ471" s="1604"/>
      <c r="BR471" s="1605"/>
      <c r="BS471" s="1604"/>
      <c r="BT471" s="1605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1">
        <f t="shared" si="1431"/>
        <v>120</v>
      </c>
      <c r="CF471" s="1321">
        <f t="shared" si="1431"/>
        <v>120</v>
      </c>
      <c r="CG471" s="1321">
        <f t="shared" si="1431"/>
        <v>120</v>
      </c>
      <c r="CH471" s="1322">
        <f t="shared" si="1431"/>
        <v>120</v>
      </c>
      <c r="CI471" s="1322">
        <f t="shared" si="1431"/>
        <v>120</v>
      </c>
      <c r="CJ471" s="1321">
        <f t="shared" si="1431"/>
        <v>120</v>
      </c>
      <c r="CK471" s="1321">
        <f t="shared" si="1431"/>
        <v>120</v>
      </c>
      <c r="CL471" s="1321">
        <f t="shared" si="1431"/>
        <v>120</v>
      </c>
      <c r="CM471" s="1320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1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06">
        <f>3540*$K$1</f>
        <v>14821.271999999999</v>
      </c>
      <c r="BE472" s="1606">
        <f t="shared" ref="BE472:BM472" si="1439">3540*$K$1</f>
        <v>14821.271999999999</v>
      </c>
      <c r="BF472" s="1606">
        <f t="shared" si="1439"/>
        <v>14821.271999999999</v>
      </c>
      <c r="BG472" s="1606">
        <f t="shared" si="1439"/>
        <v>14821.271999999999</v>
      </c>
      <c r="BH472" s="1606">
        <f t="shared" si="1439"/>
        <v>14821.271999999999</v>
      </c>
      <c r="BI472" s="1606">
        <f t="shared" si="1439"/>
        <v>14821.271999999999</v>
      </c>
      <c r="BJ472" s="1606">
        <f t="shared" si="1439"/>
        <v>14821.271999999999</v>
      </c>
      <c r="BK472" s="1606">
        <f t="shared" si="1439"/>
        <v>14821.271999999999</v>
      </c>
      <c r="BL472" s="1606">
        <f t="shared" si="1439"/>
        <v>14821.271999999999</v>
      </c>
      <c r="BM472" s="1606">
        <f t="shared" si="1439"/>
        <v>14821.271999999999</v>
      </c>
      <c r="BN472" s="1606"/>
      <c r="BO472" s="1606"/>
      <c r="BP472" s="1606"/>
      <c r="BQ472" s="1606"/>
      <c r="BR472" s="1606"/>
      <c r="BS472" s="1606"/>
      <c r="BT472" s="1606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1">
        <f t="shared" si="1431"/>
        <v>14821.271999999999</v>
      </c>
      <c r="CF472" s="1321">
        <f t="shared" si="1431"/>
        <v>14821.271999999999</v>
      </c>
      <c r="CG472" s="1321">
        <f t="shared" si="1431"/>
        <v>14821.271999999999</v>
      </c>
      <c r="CH472" s="1322">
        <f t="shared" si="1431"/>
        <v>14821.271999999999</v>
      </c>
      <c r="CI472" s="1322">
        <f t="shared" si="1431"/>
        <v>14821.271999999999</v>
      </c>
      <c r="CJ472" s="1321">
        <f t="shared" si="1431"/>
        <v>14821.271999999999</v>
      </c>
      <c r="CK472" s="1321">
        <f t="shared" si="1431"/>
        <v>14821.271999999999</v>
      </c>
      <c r="CL472" s="1321">
        <f t="shared" si="1431"/>
        <v>14821.271999999999</v>
      </c>
      <c r="CM472" s="1320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2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07">
        <f>IF(BD471="","",BD471*BD472/BD$46/365/$G$1)</f>
        <v>9.2286874221668744E-2</v>
      </c>
      <c r="BE473" s="1607">
        <f t="shared" ref="BE473:BM473" si="1472">IF(BE471="","",BE471*BE472/BE$46/365/$G$1)</f>
        <v>5.5372124533001242E-2</v>
      </c>
      <c r="BF473" s="1607">
        <f t="shared" si="1472"/>
        <v>5.0338295030001132E-2</v>
      </c>
      <c r="BG473" s="1607">
        <f t="shared" si="1472"/>
        <v>7.9103035047144624E-2</v>
      </c>
      <c r="BH473" s="1607">
        <f t="shared" si="1472"/>
        <v>5.5372124533001242E-2</v>
      </c>
      <c r="BI473" s="1607">
        <f t="shared" si="1472"/>
        <v>6.9215155666251554E-2</v>
      </c>
      <c r="BJ473" s="1607">
        <f t="shared" si="1472"/>
        <v>6.9215155666251554E-2</v>
      </c>
      <c r="BK473" s="1607">
        <f t="shared" si="1472"/>
        <v>6.9215155666251554E-2</v>
      </c>
      <c r="BL473" s="1607">
        <f t="shared" si="1472"/>
        <v>6.9215155666251554E-2</v>
      </c>
      <c r="BM473" s="1607">
        <f t="shared" si="1472"/>
        <v>6.9215155666251554E-2</v>
      </c>
      <c r="BN473" s="1607"/>
      <c r="BO473" s="1607"/>
      <c r="BP473" s="1607"/>
      <c r="BQ473" s="1607"/>
      <c r="BR473" s="1607"/>
      <c r="BS473" s="1607"/>
      <c r="BT473" s="1607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1324">
        <f t="shared" si="1431"/>
        <v>5.5372124533001242E-2</v>
      </c>
      <c r="CF473" s="1324">
        <f t="shared" si="1431"/>
        <v>5.5372124533001242E-2</v>
      </c>
      <c r="CG473" s="1324">
        <f t="shared" si="1431"/>
        <v>6.9215155666251554E-2</v>
      </c>
      <c r="CH473" s="1325">
        <f t="shared" si="1431"/>
        <v>6.9215155666251554E-2</v>
      </c>
      <c r="CI473" s="1325">
        <f t="shared" si="1431"/>
        <v>6.9215155666251554E-2</v>
      </c>
      <c r="CJ473" s="1324">
        <f t="shared" si="1431"/>
        <v>6.9215155666251554E-2</v>
      </c>
      <c r="CK473" s="1324">
        <f t="shared" si="1431"/>
        <v>6.9215155666251554E-2</v>
      </c>
      <c r="CL473" s="1324">
        <f t="shared" si="1431"/>
        <v>7.9103035047144624E-2</v>
      </c>
      <c r="CM473" s="1323">
        <f t="shared" si="1431"/>
        <v>9.2286874221668744E-2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69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1">
        <v>7</v>
      </c>
      <c r="BE474" s="1581">
        <v>8</v>
      </c>
      <c r="BF474" s="1581">
        <v>9</v>
      </c>
      <c r="BG474" s="1581">
        <v>8</v>
      </c>
      <c r="BH474" s="1581">
        <v>8.5</v>
      </c>
      <c r="BI474" s="1581">
        <v>7.9</v>
      </c>
      <c r="BJ474" s="1581">
        <v>7</v>
      </c>
      <c r="BK474" s="1581">
        <v>8.5</v>
      </c>
      <c r="BL474" s="1581">
        <v>8</v>
      </c>
      <c r="BM474" s="1581">
        <v>8.5</v>
      </c>
      <c r="BN474" s="1581"/>
      <c r="BO474" s="1581"/>
      <c r="BP474" s="1581"/>
      <c r="BQ474" s="1581"/>
      <c r="BR474" s="1581"/>
      <c r="BS474" s="1581"/>
      <c r="BT474" s="1581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0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21">
        <f t="shared" si="1477"/>
        <v>7</v>
      </c>
      <c r="CF474" s="1321">
        <f t="shared" si="1477"/>
        <v>7.9</v>
      </c>
      <c r="CG474" s="1321">
        <f t="shared" si="1477"/>
        <v>8</v>
      </c>
      <c r="CH474" s="1322">
        <f t="shared" si="1477"/>
        <v>8</v>
      </c>
      <c r="CI474" s="1322">
        <f t="shared" si="1477"/>
        <v>8</v>
      </c>
      <c r="CJ474" s="1321">
        <f t="shared" si="1477"/>
        <v>8.5</v>
      </c>
      <c r="CK474" s="1321">
        <f t="shared" si="1477"/>
        <v>8.5</v>
      </c>
      <c r="CL474" s="1321">
        <f t="shared" si="1477"/>
        <v>8.5</v>
      </c>
      <c r="CM474" s="1320">
        <f t="shared" si="1477"/>
        <v>9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2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4">
        <f t="shared" ref="BD475:BM475" si="1481">IF(BD474="","",BD471*BD474)</f>
        <v>840</v>
      </c>
      <c r="BE475" s="1604">
        <f t="shared" si="1481"/>
        <v>960</v>
      </c>
      <c r="BF475" s="1605">
        <f t="shared" si="1481"/>
        <v>1080</v>
      </c>
      <c r="BG475" s="1604">
        <f t="shared" si="1481"/>
        <v>960</v>
      </c>
      <c r="BH475" s="1605">
        <f t="shared" si="1481"/>
        <v>1020</v>
      </c>
      <c r="BI475" s="1604">
        <f t="shared" si="1481"/>
        <v>948</v>
      </c>
      <c r="BJ475" s="1605">
        <f t="shared" si="1481"/>
        <v>840</v>
      </c>
      <c r="BK475" s="1604">
        <f t="shared" si="1481"/>
        <v>1020</v>
      </c>
      <c r="BL475" s="1605">
        <f t="shared" si="1481"/>
        <v>960</v>
      </c>
      <c r="BM475" s="1604">
        <f t="shared" si="1481"/>
        <v>1020</v>
      </c>
      <c r="BN475" s="1605"/>
      <c r="BO475" s="1604"/>
      <c r="BP475" s="1605"/>
      <c r="BQ475" s="1604"/>
      <c r="BR475" s="1605"/>
      <c r="BS475" s="1604"/>
      <c r="BT475" s="1605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0">
        <f t="shared" si="1477"/>
        <v>840</v>
      </c>
      <c r="CE475" s="1321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21">
        <f t="shared" si="1482"/>
        <v>948</v>
      </c>
      <c r="CG475" s="1321">
        <f t="shared" si="1482"/>
        <v>960</v>
      </c>
      <c r="CH475" s="1322">
        <f t="shared" si="1482"/>
        <v>960</v>
      </c>
      <c r="CI475" s="1322">
        <f t="shared" si="1482"/>
        <v>960</v>
      </c>
      <c r="CJ475" s="1321">
        <f t="shared" si="1482"/>
        <v>1020</v>
      </c>
      <c r="CK475" s="1321">
        <f t="shared" si="1482"/>
        <v>1020</v>
      </c>
      <c r="CL475" s="1321">
        <f t="shared" si="1482"/>
        <v>1020</v>
      </c>
      <c r="CM475" s="1320">
        <f t="shared" si="1482"/>
        <v>1080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6" t="s">
        <v>730</v>
      </c>
      <c r="B476" s="266" t="s">
        <v>733</v>
      </c>
      <c r="C476" s="266" t="s">
        <v>733</v>
      </c>
      <c r="D476" s="266" t="s">
        <v>733</v>
      </c>
      <c r="E476" s="266" t="s">
        <v>733</v>
      </c>
      <c r="F476" s="266" t="s">
        <v>733</v>
      </c>
      <c r="G476" s="266" t="s">
        <v>733</v>
      </c>
      <c r="H476" s="266" t="s">
        <v>733</v>
      </c>
      <c r="I476" s="266" t="s">
        <v>733</v>
      </c>
      <c r="J476" s="266" t="s">
        <v>733</v>
      </c>
      <c r="K476" s="266" t="s">
        <v>733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733</v>
      </c>
      <c r="U476" s="266" t="s">
        <v>733</v>
      </c>
      <c r="V476" s="266" t="s">
        <v>733</v>
      </c>
      <c r="W476" s="266" t="s">
        <v>733</v>
      </c>
      <c r="X476" s="266" t="s">
        <v>733</v>
      </c>
      <c r="Y476" s="266" t="s">
        <v>733</v>
      </c>
      <c r="Z476" s="266" t="s">
        <v>733</v>
      </c>
      <c r="AA476" s="266" t="s">
        <v>733</v>
      </c>
      <c r="AB476" s="266" t="s">
        <v>733</v>
      </c>
      <c r="AC476" s="266" t="s">
        <v>733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733</v>
      </c>
      <c r="AM476" s="266" t="s">
        <v>733</v>
      </c>
      <c r="AN476" s="266" t="s">
        <v>733</v>
      </c>
      <c r="AO476" s="266" t="s">
        <v>733</v>
      </c>
      <c r="AP476" s="266" t="s">
        <v>733</v>
      </c>
      <c r="AQ476" s="266" t="s">
        <v>733</v>
      </c>
      <c r="AR476" s="266" t="s">
        <v>733</v>
      </c>
      <c r="AS476" s="266" t="s">
        <v>733</v>
      </c>
      <c r="AT476" s="266" t="s">
        <v>733</v>
      </c>
      <c r="AU476" s="266" t="s">
        <v>733</v>
      </c>
      <c r="AV476" s="266"/>
      <c r="AW476" s="266"/>
      <c r="AX476" s="266"/>
      <c r="AY476" s="266"/>
      <c r="AZ476" s="266"/>
      <c r="BA476" s="266"/>
      <c r="BB476" s="266"/>
      <c r="BC476" s="595"/>
      <c r="BD476" s="1560" t="s">
        <v>733</v>
      </c>
      <c r="BE476" s="1560" t="s">
        <v>733</v>
      </c>
      <c r="BF476" s="1560" t="s">
        <v>733</v>
      </c>
      <c r="BG476" s="1560" t="s">
        <v>733</v>
      </c>
      <c r="BH476" s="1560" t="s">
        <v>733</v>
      </c>
      <c r="BI476" s="1560" t="s">
        <v>733</v>
      </c>
      <c r="BJ476" s="1560" t="s">
        <v>733</v>
      </c>
      <c r="BK476" s="1560" t="s">
        <v>733</v>
      </c>
      <c r="BL476" s="1560" t="s">
        <v>733</v>
      </c>
      <c r="BM476" s="1560" t="s">
        <v>733</v>
      </c>
      <c r="BN476" s="1560"/>
      <c r="BO476" s="1560"/>
      <c r="BP476" s="1560"/>
      <c r="BQ476" s="1560"/>
      <c r="BR476" s="1560"/>
      <c r="BS476" s="1560"/>
      <c r="BT476" s="1560"/>
      <c r="BU476" s="595"/>
      <c r="BV476" s="266" t="s">
        <v>733</v>
      </c>
      <c r="BW476" s="266" t="s">
        <v>733</v>
      </c>
      <c r="BX476" s="266" t="s">
        <v>733</v>
      </c>
      <c r="BY476" s="266" t="s">
        <v>733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0"/>
      <c r="BE477" s="1560"/>
      <c r="BF477" s="1560">
        <v>10</v>
      </c>
      <c r="BG477" s="1560">
        <v>10</v>
      </c>
      <c r="BH477" s="1560">
        <v>10</v>
      </c>
      <c r="BI477" s="1560"/>
      <c r="BJ477" s="1560">
        <v>10</v>
      </c>
      <c r="BK477" s="1560">
        <v>10</v>
      </c>
      <c r="BL477" s="1560">
        <v>10</v>
      </c>
      <c r="BM477" s="1560">
        <v>10</v>
      </c>
      <c r="BN477" s="1560"/>
      <c r="BO477" s="1560"/>
      <c r="BP477" s="1560"/>
      <c r="BQ477" s="1560"/>
      <c r="BR477" s="1560"/>
      <c r="BS477" s="1560"/>
      <c r="BT477" s="1560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0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1">
        <f t="shared" si="1483"/>
        <v>10</v>
      </c>
      <c r="CF477" s="1321">
        <f t="shared" si="1483"/>
        <v>10</v>
      </c>
      <c r="CG477" s="1321">
        <f t="shared" si="1483"/>
        <v>10</v>
      </c>
      <c r="CH477" s="1322">
        <f t="shared" si="1483"/>
        <v>10</v>
      </c>
      <c r="CI477" s="1322">
        <f t="shared" si="1483"/>
        <v>10</v>
      </c>
      <c r="CJ477" s="1321">
        <f t="shared" si="1483"/>
        <v>10</v>
      </c>
      <c r="CK477" s="1321">
        <f t="shared" si="1483"/>
        <v>10</v>
      </c>
      <c r="CL477" s="1321" t="str">
        <f t="shared" si="1483"/>
        <v/>
      </c>
      <c r="CM477" s="1320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0"/>
      <c r="BE478" s="1560"/>
      <c r="BF478" s="1560">
        <v>1</v>
      </c>
      <c r="BG478" s="1560">
        <v>1</v>
      </c>
      <c r="BH478" s="1560">
        <v>1</v>
      </c>
      <c r="BI478" s="1560"/>
      <c r="BJ478" s="1560">
        <v>1</v>
      </c>
      <c r="BK478" s="1560">
        <v>1</v>
      </c>
      <c r="BL478" s="1560">
        <v>1</v>
      </c>
      <c r="BM478" s="1560">
        <v>1</v>
      </c>
      <c r="BN478" s="1560"/>
      <c r="BO478" s="1560"/>
      <c r="BP478" s="1560"/>
      <c r="BQ478" s="1560"/>
      <c r="BR478" s="1560"/>
      <c r="BS478" s="1560"/>
      <c r="BT478" s="1560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1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1">
        <f t="shared" si="1505"/>
        <v>1</v>
      </c>
      <c r="CG478" s="1321">
        <f t="shared" si="1505"/>
        <v>1</v>
      </c>
      <c r="CH478" s="1322">
        <f t="shared" si="1505"/>
        <v>1</v>
      </c>
      <c r="CI478" s="1322">
        <f t="shared" si="1505"/>
        <v>1</v>
      </c>
      <c r="CJ478" s="1321">
        <f t="shared" si="1505"/>
        <v>1</v>
      </c>
      <c r="CK478" s="1321">
        <f t="shared" si="1505"/>
        <v>1</v>
      </c>
      <c r="CL478" s="1321" t="str">
        <f t="shared" si="1505"/>
        <v/>
      </c>
      <c r="CM478" s="1320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59"/>
      <c r="BE479" s="1559"/>
      <c r="BF479" s="1559">
        <v>12</v>
      </c>
      <c r="BG479" s="1559">
        <v>12</v>
      </c>
      <c r="BH479" s="1559">
        <v>12</v>
      </c>
      <c r="BI479" s="1559"/>
      <c r="BJ479" s="1559">
        <v>12</v>
      </c>
      <c r="BK479" s="1559">
        <v>12</v>
      </c>
      <c r="BL479" s="1559">
        <v>12</v>
      </c>
      <c r="BM479" s="1559">
        <v>12</v>
      </c>
      <c r="BN479" s="1559"/>
      <c r="BO479" s="1559"/>
      <c r="BP479" s="1559"/>
      <c r="BQ479" s="1559"/>
      <c r="BR479" s="1559"/>
      <c r="BS479" s="1559"/>
      <c r="BT479" s="1559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1">
        <f t="shared" si="1505"/>
        <v>12</v>
      </c>
      <c r="CF479" s="1321">
        <f t="shared" si="1505"/>
        <v>12</v>
      </c>
      <c r="CG479" s="1321">
        <f t="shared" si="1505"/>
        <v>12</v>
      </c>
      <c r="CH479" s="1322">
        <f t="shared" si="1505"/>
        <v>12</v>
      </c>
      <c r="CI479" s="1322">
        <f t="shared" si="1505"/>
        <v>12</v>
      </c>
      <c r="CJ479" s="1321">
        <f t="shared" si="1505"/>
        <v>12</v>
      </c>
      <c r="CK479" s="1321">
        <f t="shared" si="1505"/>
        <v>12</v>
      </c>
      <c r="CL479" s="1321" t="str">
        <f t="shared" si="1505"/>
        <v/>
      </c>
      <c r="CM479" s="1320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68" t="str">
        <f t="shared" ref="BD480:BM480" si="1509">IF(BD478="","",BD477*BD478*BD479)</f>
        <v/>
      </c>
      <c r="BE480" s="1568" t="str">
        <f t="shared" si="1509"/>
        <v/>
      </c>
      <c r="BF480" s="1568">
        <f t="shared" si="1509"/>
        <v>120</v>
      </c>
      <c r="BG480" s="1568">
        <f t="shared" si="1509"/>
        <v>120</v>
      </c>
      <c r="BH480" s="1568">
        <f t="shared" si="1509"/>
        <v>120</v>
      </c>
      <c r="BI480" s="1568" t="str">
        <f t="shared" si="1509"/>
        <v/>
      </c>
      <c r="BJ480" s="1568">
        <f t="shared" si="1509"/>
        <v>120</v>
      </c>
      <c r="BK480" s="1568">
        <f t="shared" si="1509"/>
        <v>120</v>
      </c>
      <c r="BL480" s="1568">
        <f t="shared" si="1509"/>
        <v>120</v>
      </c>
      <c r="BM480" s="1568">
        <f t="shared" si="1509"/>
        <v>120</v>
      </c>
      <c r="BN480" s="1568"/>
      <c r="BO480" s="1568"/>
      <c r="BP480" s="1568"/>
      <c r="BQ480" s="1568"/>
      <c r="BR480" s="1568"/>
      <c r="BS480" s="1568"/>
      <c r="BT480" s="1568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1">
        <f t="shared" si="1505"/>
        <v>120</v>
      </c>
      <c r="CF480" s="1321">
        <f t="shared" si="1505"/>
        <v>120</v>
      </c>
      <c r="CG480" s="1321">
        <f t="shared" si="1505"/>
        <v>120</v>
      </c>
      <c r="CH480" s="1322">
        <f t="shared" si="1505"/>
        <v>120</v>
      </c>
      <c r="CI480" s="1322">
        <f t="shared" si="1505"/>
        <v>120</v>
      </c>
      <c r="CJ480" s="1321">
        <f t="shared" si="1505"/>
        <v>120</v>
      </c>
      <c r="CK480" s="1321">
        <f t="shared" si="1505"/>
        <v>120</v>
      </c>
      <c r="CL480" s="1321" t="str">
        <f t="shared" si="1505"/>
        <v/>
      </c>
      <c r="CM480" s="1320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3">
        <f>750*$K$1</f>
        <v>3140.1</v>
      </c>
      <c r="BE481" s="1603">
        <f t="shared" ref="BE481:BM481" si="1513">750*$K$1</f>
        <v>3140.1</v>
      </c>
      <c r="BF481" s="1603">
        <f t="shared" si="1513"/>
        <v>3140.1</v>
      </c>
      <c r="BG481" s="1603">
        <f t="shared" si="1513"/>
        <v>3140.1</v>
      </c>
      <c r="BH481" s="1603">
        <f t="shared" si="1513"/>
        <v>3140.1</v>
      </c>
      <c r="BI481" s="1603">
        <f t="shared" si="1513"/>
        <v>3140.1</v>
      </c>
      <c r="BJ481" s="1603">
        <f t="shared" si="1513"/>
        <v>3140.1</v>
      </c>
      <c r="BK481" s="1603">
        <f t="shared" si="1513"/>
        <v>3140.1</v>
      </c>
      <c r="BL481" s="1603">
        <f t="shared" si="1513"/>
        <v>3140.1</v>
      </c>
      <c r="BM481" s="1603">
        <f t="shared" si="1513"/>
        <v>3140.1</v>
      </c>
      <c r="BN481" s="1603"/>
      <c r="BO481" s="1603"/>
      <c r="BP481" s="1603"/>
      <c r="BQ481" s="1603"/>
      <c r="BR481" s="1603"/>
      <c r="BS481" s="1603"/>
      <c r="BT481" s="1603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1">
        <f t="shared" si="1505"/>
        <v>3140.1</v>
      </c>
      <c r="CF481" s="1321">
        <f t="shared" si="1505"/>
        <v>3140.1</v>
      </c>
      <c r="CG481" s="1321">
        <f t="shared" si="1505"/>
        <v>3140.1</v>
      </c>
      <c r="CH481" s="1322">
        <f t="shared" si="1505"/>
        <v>3140.1</v>
      </c>
      <c r="CI481" s="1322">
        <f t="shared" si="1505"/>
        <v>3140.1</v>
      </c>
      <c r="CJ481" s="1321">
        <f t="shared" si="1505"/>
        <v>3140.1</v>
      </c>
      <c r="CK481" s="1321">
        <f t="shared" si="1505"/>
        <v>3140.1</v>
      </c>
      <c r="CL481" s="1321">
        <f t="shared" si="1505"/>
        <v>3140.1</v>
      </c>
      <c r="CM481" s="1320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69" t="str">
        <f t="shared" ref="BD482:BM482" si="1518">IF(BD480="","",BD480*BD481/BD$46/365/$G$1)</f>
        <v/>
      </c>
      <c r="BE482" s="1569" t="str">
        <f t="shared" si="1518"/>
        <v/>
      </c>
      <c r="BF482" s="1569">
        <f t="shared" si="1518"/>
        <v>1.0664893014830746E-2</v>
      </c>
      <c r="BG482" s="1569">
        <f t="shared" si="1518"/>
        <v>1.6759117594734033E-2</v>
      </c>
      <c r="BH482" s="1569">
        <f t="shared" si="1518"/>
        <v>1.1731382316313821E-2</v>
      </c>
      <c r="BI482" s="1569" t="str">
        <f t="shared" si="1518"/>
        <v/>
      </c>
      <c r="BJ482" s="1569">
        <f t="shared" si="1518"/>
        <v>1.4664227895392278E-2</v>
      </c>
      <c r="BK482" s="1569">
        <f t="shared" si="1518"/>
        <v>1.4664227895392278E-2</v>
      </c>
      <c r="BL482" s="1569">
        <f t="shared" si="1518"/>
        <v>1.4664227895392278E-2</v>
      </c>
      <c r="BM482" s="1569">
        <f t="shared" si="1518"/>
        <v>1.4664227895392278E-2</v>
      </c>
      <c r="BN482" s="1569"/>
      <c r="BO482" s="1569"/>
      <c r="BP482" s="1569"/>
      <c r="BQ482" s="1569"/>
      <c r="BR482" s="1569"/>
      <c r="BS482" s="1569"/>
      <c r="BT482" s="1569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>
        <f t="shared" si="1505"/>
        <v>1.0664893014830746E-2</v>
      </c>
      <c r="CF482" s="1324">
        <f t="shared" si="1505"/>
        <v>1.1731382316313821E-2</v>
      </c>
      <c r="CG482" s="1324">
        <f t="shared" si="1505"/>
        <v>1.4664227895392278E-2</v>
      </c>
      <c r="CH482" s="1325">
        <f t="shared" si="1505"/>
        <v>1.4664227895392278E-2</v>
      </c>
      <c r="CI482" s="1325">
        <f t="shared" si="1505"/>
        <v>1.4664227895392278E-2</v>
      </c>
      <c r="CJ482" s="1324">
        <f t="shared" si="1505"/>
        <v>1.4664227895392278E-2</v>
      </c>
      <c r="CK482" s="1324">
        <f t="shared" si="1505"/>
        <v>1.6759117594734033E-2</v>
      </c>
      <c r="CL482" s="1324" t="str">
        <f t="shared" si="1505"/>
        <v/>
      </c>
      <c r="CM482" s="1323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0"/>
      <c r="BE483" s="1570"/>
      <c r="BF483" s="1570">
        <v>75</v>
      </c>
      <c r="BG483" s="1570">
        <v>67</v>
      </c>
      <c r="BH483" s="1570">
        <v>45</v>
      </c>
      <c r="BI483" s="1570"/>
      <c r="BJ483" s="1570">
        <v>60</v>
      </c>
      <c r="BK483" s="1570">
        <v>5</v>
      </c>
      <c r="BL483" s="1570">
        <v>60</v>
      </c>
      <c r="BM483" s="1570">
        <v>80</v>
      </c>
      <c r="BN483" s="1570"/>
      <c r="BO483" s="1570"/>
      <c r="BP483" s="1570"/>
      <c r="BQ483" s="1570"/>
      <c r="BR483" s="1570"/>
      <c r="BS483" s="1570"/>
      <c r="BT483" s="1570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0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1">
        <f t="shared" si="1519"/>
        <v>5</v>
      </c>
      <c r="CF483" s="1321">
        <f t="shared" si="1519"/>
        <v>45</v>
      </c>
      <c r="CG483" s="1321">
        <f t="shared" si="1519"/>
        <v>60</v>
      </c>
      <c r="CH483" s="1322">
        <f t="shared" si="1519"/>
        <v>60</v>
      </c>
      <c r="CI483" s="1322">
        <f t="shared" si="1519"/>
        <v>67</v>
      </c>
      <c r="CJ483" s="1321">
        <f t="shared" si="1519"/>
        <v>75</v>
      </c>
      <c r="CK483" s="1321">
        <f t="shared" si="1519"/>
        <v>80</v>
      </c>
      <c r="CL483" s="1321" t="str">
        <f t="shared" si="1519"/>
        <v/>
      </c>
      <c r="CM483" s="1320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68" t="str">
        <f t="shared" ref="BD484:BM484" si="1523">IF(BD483="","",BD478*BD483*BD479)</f>
        <v/>
      </c>
      <c r="BE484" s="1568" t="str">
        <f t="shared" si="1523"/>
        <v/>
      </c>
      <c r="BF484" s="1568">
        <f t="shared" si="1523"/>
        <v>900</v>
      </c>
      <c r="BG484" s="1568">
        <f t="shared" si="1523"/>
        <v>804</v>
      </c>
      <c r="BH484" s="1568">
        <f t="shared" si="1523"/>
        <v>540</v>
      </c>
      <c r="BI484" s="1568" t="str">
        <f t="shared" si="1523"/>
        <v/>
      </c>
      <c r="BJ484" s="1568">
        <f t="shared" si="1523"/>
        <v>720</v>
      </c>
      <c r="BK484" s="1568">
        <f t="shared" si="1523"/>
        <v>60</v>
      </c>
      <c r="BL484" s="1568">
        <f t="shared" si="1523"/>
        <v>720</v>
      </c>
      <c r="BM484" s="1568">
        <f t="shared" si="1523"/>
        <v>960</v>
      </c>
      <c r="BN484" s="1568"/>
      <c r="BO484" s="1568"/>
      <c r="BP484" s="1568"/>
      <c r="BQ484" s="1568"/>
      <c r="BR484" s="1568"/>
      <c r="BS484" s="1568"/>
      <c r="BT484" s="1568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0" t="str">
        <f t="shared" si="1519"/>
        <v/>
      </c>
      <c r="CE484" s="1321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1321">
        <f t="shared" si="1524"/>
        <v>540</v>
      </c>
      <c r="CG484" s="1321">
        <f t="shared" si="1524"/>
        <v>720</v>
      </c>
      <c r="CH484" s="1322">
        <f t="shared" si="1524"/>
        <v>720</v>
      </c>
      <c r="CI484" s="1322">
        <f t="shared" si="1524"/>
        <v>804</v>
      </c>
      <c r="CJ484" s="1321">
        <f t="shared" si="1524"/>
        <v>900</v>
      </c>
      <c r="CK484" s="1321">
        <f t="shared" si="1524"/>
        <v>960</v>
      </c>
      <c r="CL484" s="1321" t="str">
        <f t="shared" si="1524"/>
        <v/>
      </c>
      <c r="CM484" s="1320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6" t="s">
        <v>731</v>
      </c>
      <c r="B485" s="634" t="s">
        <v>732</v>
      </c>
      <c r="C485" s="634" t="s">
        <v>732</v>
      </c>
      <c r="D485" s="634" t="s">
        <v>732</v>
      </c>
      <c r="E485" s="634" t="s">
        <v>732</v>
      </c>
      <c r="F485" s="634" t="s">
        <v>732</v>
      </c>
      <c r="G485" s="634" t="s">
        <v>732</v>
      </c>
      <c r="H485" s="634" t="s">
        <v>732</v>
      </c>
      <c r="I485" s="634" t="s">
        <v>732</v>
      </c>
      <c r="J485" s="634" t="s">
        <v>732</v>
      </c>
      <c r="K485" s="634" t="s">
        <v>732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732</v>
      </c>
      <c r="U485" s="634" t="s">
        <v>732</v>
      </c>
      <c r="V485" s="634" t="s">
        <v>732</v>
      </c>
      <c r="W485" s="634" t="s">
        <v>732</v>
      </c>
      <c r="X485" s="634" t="s">
        <v>732</v>
      </c>
      <c r="Y485" s="634" t="s">
        <v>732</v>
      </c>
      <c r="Z485" s="634" t="s">
        <v>732</v>
      </c>
      <c r="AA485" s="634" t="s">
        <v>732</v>
      </c>
      <c r="AB485" s="634" t="s">
        <v>732</v>
      </c>
      <c r="AC485" s="634" t="s">
        <v>732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732</v>
      </c>
      <c r="AM485" s="634" t="s">
        <v>732</v>
      </c>
      <c r="AN485" s="634" t="s">
        <v>732</v>
      </c>
      <c r="AO485" s="634" t="s">
        <v>732</v>
      </c>
      <c r="AP485" s="634" t="s">
        <v>732</v>
      </c>
      <c r="AQ485" s="634" t="s">
        <v>732</v>
      </c>
      <c r="AR485" s="634" t="s">
        <v>732</v>
      </c>
      <c r="AS485" s="634" t="s">
        <v>732</v>
      </c>
      <c r="AT485" s="634" t="s">
        <v>732</v>
      </c>
      <c r="AU485" s="634" t="s">
        <v>732</v>
      </c>
      <c r="AV485" s="634"/>
      <c r="AW485" s="634"/>
      <c r="AX485" s="634"/>
      <c r="AY485" s="634"/>
      <c r="AZ485" s="634"/>
      <c r="BA485" s="634"/>
      <c r="BB485" s="634"/>
      <c r="BC485" s="632"/>
      <c r="BD485" s="1571" t="s">
        <v>732</v>
      </c>
      <c r="BE485" s="1571" t="s">
        <v>732</v>
      </c>
      <c r="BF485" s="1571" t="s">
        <v>732</v>
      </c>
      <c r="BG485" s="1571" t="s">
        <v>732</v>
      </c>
      <c r="BH485" s="1571" t="s">
        <v>732</v>
      </c>
      <c r="BI485" s="1571" t="s">
        <v>732</v>
      </c>
      <c r="BJ485" s="1571" t="s">
        <v>732</v>
      </c>
      <c r="BK485" s="1571" t="s">
        <v>732</v>
      </c>
      <c r="BL485" s="1571" t="s">
        <v>732</v>
      </c>
      <c r="BM485" s="1571" t="s">
        <v>732</v>
      </c>
      <c r="BN485" s="1571"/>
      <c r="BO485" s="1571"/>
      <c r="BP485" s="1571"/>
      <c r="BQ485" s="1571"/>
      <c r="BR485" s="1571"/>
      <c r="BS485" s="1571"/>
      <c r="BT485" s="1571"/>
      <c r="BU485" s="632"/>
      <c r="BV485" s="634" t="s">
        <v>732</v>
      </c>
      <c r="BW485" s="634" t="s">
        <v>732</v>
      </c>
      <c r="BX485" s="634" t="s">
        <v>732</v>
      </c>
      <c r="BY485" s="634" t="s">
        <v>732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1">
        <v>0.7</v>
      </c>
      <c r="BE486" s="1571">
        <v>0.7</v>
      </c>
      <c r="BF486" s="1571">
        <v>0.7</v>
      </c>
      <c r="BG486" s="1571">
        <v>0.7</v>
      </c>
      <c r="BH486" s="1571">
        <v>0.7</v>
      </c>
      <c r="BI486" s="1571">
        <v>0.7</v>
      </c>
      <c r="BJ486" s="1571">
        <v>0.7</v>
      </c>
      <c r="BK486" s="1571">
        <v>0.7</v>
      </c>
      <c r="BL486" s="1571">
        <v>0.7</v>
      </c>
      <c r="BM486" s="1571">
        <v>0.7</v>
      </c>
      <c r="BN486" s="1571"/>
      <c r="BO486" s="1571"/>
      <c r="BP486" s="1571"/>
      <c r="BQ486" s="1571"/>
      <c r="BR486" s="1571"/>
      <c r="BS486" s="1571"/>
      <c r="BT486" s="1571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0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1">
        <f t="shared" si="1525"/>
        <v>0.7</v>
      </c>
      <c r="CF486" s="1321">
        <f t="shared" si="1525"/>
        <v>0.7</v>
      </c>
      <c r="CG486" s="1321">
        <f t="shared" si="1525"/>
        <v>0.7</v>
      </c>
      <c r="CH486" s="1322">
        <f t="shared" si="1525"/>
        <v>0.7</v>
      </c>
      <c r="CI486" s="1322">
        <f t="shared" si="1525"/>
        <v>0.7</v>
      </c>
      <c r="CJ486" s="1321">
        <f t="shared" si="1525"/>
        <v>0.7</v>
      </c>
      <c r="CK486" s="1321">
        <f t="shared" si="1525"/>
        <v>0.7</v>
      </c>
      <c r="CL486" s="1321">
        <f t="shared" si="1525"/>
        <v>0.7</v>
      </c>
      <c r="CM486" s="1320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1">
        <v>10</v>
      </c>
      <c r="BE487" s="1571">
        <v>11</v>
      </c>
      <c r="BF487" s="1571">
        <v>60</v>
      </c>
      <c r="BG487" s="1571">
        <v>9</v>
      </c>
      <c r="BH487" s="1571">
        <v>10</v>
      </c>
      <c r="BI487" s="1571">
        <v>12</v>
      </c>
      <c r="BJ487" s="1571">
        <v>15</v>
      </c>
      <c r="BK487" s="1571">
        <v>11</v>
      </c>
      <c r="BL487" s="1571">
        <v>12</v>
      </c>
      <c r="BM487" s="1571">
        <v>12</v>
      </c>
      <c r="BN487" s="1571"/>
      <c r="BO487" s="1571"/>
      <c r="BP487" s="1571"/>
      <c r="BQ487" s="1571"/>
      <c r="BR487" s="1571"/>
      <c r="BS487" s="1571"/>
      <c r="BT487" s="1571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0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1321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1321">
        <f t="shared" si="1547"/>
        <v>10</v>
      </c>
      <c r="CG487" s="1321">
        <f t="shared" si="1547"/>
        <v>11</v>
      </c>
      <c r="CH487" s="1322">
        <f t="shared" si="1547"/>
        <v>11</v>
      </c>
      <c r="CI487" s="1322">
        <f t="shared" si="1547"/>
        <v>12</v>
      </c>
      <c r="CJ487" s="1321">
        <f t="shared" si="1547"/>
        <v>12</v>
      </c>
      <c r="CK487" s="1321">
        <f t="shared" si="1547"/>
        <v>12</v>
      </c>
      <c r="CL487" s="1321">
        <f t="shared" si="1547"/>
        <v>15</v>
      </c>
      <c r="CM487" s="1320">
        <f t="shared" si="1547"/>
        <v>60</v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1">
        <v>12</v>
      </c>
      <c r="BE488" s="1571">
        <v>12</v>
      </c>
      <c r="BF488" s="1571">
        <v>12</v>
      </c>
      <c r="BG488" s="1571">
        <v>12</v>
      </c>
      <c r="BH488" s="1571">
        <v>12</v>
      </c>
      <c r="BI488" s="1571">
        <v>12</v>
      </c>
      <c r="BJ488" s="1571">
        <v>12</v>
      </c>
      <c r="BK488" s="1571">
        <v>12</v>
      </c>
      <c r="BL488" s="1571">
        <v>12</v>
      </c>
      <c r="BM488" s="1571">
        <v>12</v>
      </c>
      <c r="BN488" s="1571"/>
      <c r="BO488" s="1571"/>
      <c r="BP488" s="1571"/>
      <c r="BQ488" s="1571"/>
      <c r="BR488" s="1571"/>
      <c r="BS488" s="1571"/>
      <c r="BT488" s="1571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0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1">
        <f t="shared" si="1547"/>
        <v>12</v>
      </c>
      <c r="CF488" s="1321">
        <f t="shared" si="1547"/>
        <v>12</v>
      </c>
      <c r="CG488" s="1321">
        <f t="shared" si="1547"/>
        <v>12</v>
      </c>
      <c r="CH488" s="1322">
        <f t="shared" si="1547"/>
        <v>12</v>
      </c>
      <c r="CI488" s="1322">
        <f t="shared" si="1547"/>
        <v>12</v>
      </c>
      <c r="CJ488" s="1321">
        <f t="shared" si="1547"/>
        <v>12</v>
      </c>
      <c r="CK488" s="1321">
        <f t="shared" si="1547"/>
        <v>12</v>
      </c>
      <c r="CL488" s="1321">
        <f t="shared" si="1547"/>
        <v>12</v>
      </c>
      <c r="CM488" s="1320">
        <f t="shared" si="1547"/>
        <v>12</v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68">
        <f t="shared" ref="BD489:BM489" si="1551">IF(BD487="","",BD486*BD487*BD488)</f>
        <v>84</v>
      </c>
      <c r="BE489" s="1568">
        <f t="shared" si="1551"/>
        <v>92.399999999999991</v>
      </c>
      <c r="BF489" s="1568">
        <f t="shared" si="1551"/>
        <v>504</v>
      </c>
      <c r="BG489" s="1568">
        <f t="shared" si="1551"/>
        <v>75.599999999999994</v>
      </c>
      <c r="BH489" s="1568">
        <f t="shared" si="1551"/>
        <v>84</v>
      </c>
      <c r="BI489" s="1568">
        <f t="shared" si="1551"/>
        <v>100.79999999999998</v>
      </c>
      <c r="BJ489" s="1568">
        <f t="shared" si="1551"/>
        <v>126</v>
      </c>
      <c r="BK489" s="1568">
        <f t="shared" si="1551"/>
        <v>92.399999999999991</v>
      </c>
      <c r="BL489" s="1568">
        <f t="shared" si="1551"/>
        <v>100.79999999999998</v>
      </c>
      <c r="BM489" s="1568">
        <f t="shared" si="1551"/>
        <v>100.79999999999998</v>
      </c>
      <c r="BN489" s="1568"/>
      <c r="BO489" s="1568"/>
      <c r="BP489" s="1568"/>
      <c r="BQ489" s="1568"/>
      <c r="BR489" s="1568"/>
      <c r="BS489" s="1568"/>
      <c r="BT489" s="1568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1321">
        <f t="shared" si="1547"/>
        <v>84</v>
      </c>
      <c r="CF489" s="1321">
        <f t="shared" si="1547"/>
        <v>84</v>
      </c>
      <c r="CG489" s="1321">
        <f t="shared" si="1547"/>
        <v>92.399999999999991</v>
      </c>
      <c r="CH489" s="1322">
        <f t="shared" si="1547"/>
        <v>92.399999999999991</v>
      </c>
      <c r="CI489" s="1322">
        <f t="shared" si="1547"/>
        <v>100.79999999999998</v>
      </c>
      <c r="CJ489" s="1321">
        <f t="shared" si="1547"/>
        <v>100.79999999999998</v>
      </c>
      <c r="CK489" s="1321">
        <f t="shared" si="1547"/>
        <v>100.79999999999998</v>
      </c>
      <c r="CL489" s="1321">
        <f t="shared" si="1547"/>
        <v>126</v>
      </c>
      <c r="CM489" s="1320">
        <f t="shared" si="1547"/>
        <v>504</v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3">
        <f>2430*$K$1</f>
        <v>10173.923999999999</v>
      </c>
      <c r="BE490" s="1603">
        <f t="shared" ref="BE490:BM490" si="1555">2430*$K$1</f>
        <v>10173.923999999999</v>
      </c>
      <c r="BF490" s="1603">
        <f t="shared" si="1555"/>
        <v>10173.923999999999</v>
      </c>
      <c r="BG490" s="1603">
        <f t="shared" si="1555"/>
        <v>10173.923999999999</v>
      </c>
      <c r="BH490" s="1603">
        <f t="shared" si="1555"/>
        <v>10173.923999999999</v>
      </c>
      <c r="BI490" s="1603">
        <f t="shared" si="1555"/>
        <v>10173.923999999999</v>
      </c>
      <c r="BJ490" s="1603">
        <f t="shared" si="1555"/>
        <v>10173.923999999999</v>
      </c>
      <c r="BK490" s="1603">
        <f t="shared" si="1555"/>
        <v>10173.923999999999</v>
      </c>
      <c r="BL490" s="1603">
        <f t="shared" si="1555"/>
        <v>10173.923999999999</v>
      </c>
      <c r="BM490" s="1603">
        <f t="shared" si="1555"/>
        <v>10173.923999999999</v>
      </c>
      <c r="BN490" s="1603"/>
      <c r="BO490" s="1603"/>
      <c r="BP490" s="1603"/>
      <c r="BQ490" s="1603"/>
      <c r="BR490" s="1603"/>
      <c r="BS490" s="1603"/>
      <c r="BT490" s="1603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1">
        <f t="shared" si="1547"/>
        <v>10173.923999999999</v>
      </c>
      <c r="CF490" s="1321">
        <f t="shared" si="1547"/>
        <v>10173.923999999999</v>
      </c>
      <c r="CG490" s="1321">
        <f t="shared" si="1547"/>
        <v>10173.923999999999</v>
      </c>
      <c r="CH490" s="1322">
        <f t="shared" si="1547"/>
        <v>10173.923999999999</v>
      </c>
      <c r="CI490" s="1322">
        <f t="shared" si="1547"/>
        <v>10173.923999999999</v>
      </c>
      <c r="CJ490" s="1321">
        <f t="shared" si="1547"/>
        <v>10173.923999999999</v>
      </c>
      <c r="CK490" s="1321">
        <f t="shared" si="1547"/>
        <v>10173.923999999999</v>
      </c>
      <c r="CL490" s="1321">
        <f t="shared" si="1547"/>
        <v>10173.923999999999</v>
      </c>
      <c r="CM490" s="1320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69">
        <f t="shared" ref="BD491:BM491" si="1560">IF(BD489="","",BD489*BD490/BD$46/365/$G$1)</f>
        <v>4.4344625155666249E-2</v>
      </c>
      <c r="BE491" s="1569">
        <f t="shared" si="1560"/>
        <v>2.9267452602739719E-2</v>
      </c>
      <c r="BF491" s="1569">
        <f t="shared" si="1560"/>
        <v>0.1451278641458168</v>
      </c>
      <c r="BG491" s="1569">
        <f t="shared" si="1560"/>
        <v>3.4208710834371103E-2</v>
      </c>
      <c r="BH491" s="1569">
        <f t="shared" si="1560"/>
        <v>2.6606775093399749E-2</v>
      </c>
      <c r="BI491" s="1569">
        <f t="shared" si="1560"/>
        <v>3.9910162640099618E-2</v>
      </c>
      <c r="BJ491" s="1569">
        <f t="shared" si="1560"/>
        <v>4.9887703300124528E-2</v>
      </c>
      <c r="BK491" s="1569">
        <f t="shared" si="1560"/>
        <v>3.6584315753424648E-2</v>
      </c>
      <c r="BL491" s="1569">
        <f t="shared" si="1560"/>
        <v>3.9910162640099618E-2</v>
      </c>
      <c r="BM491" s="1569">
        <f t="shared" si="1560"/>
        <v>3.9910162640099618E-2</v>
      </c>
      <c r="BN491" s="1569"/>
      <c r="BO491" s="1569"/>
      <c r="BP491" s="1569"/>
      <c r="BQ491" s="1569"/>
      <c r="BR491" s="1569"/>
      <c r="BS491" s="1569"/>
      <c r="BT491" s="1569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3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1324">
        <f t="shared" si="1547"/>
        <v>2.9267452602739719E-2</v>
      </c>
      <c r="CF491" s="1324">
        <f t="shared" si="1547"/>
        <v>3.4208710834371103E-2</v>
      </c>
      <c r="CG491" s="1324">
        <f t="shared" si="1547"/>
        <v>3.6584315753424648E-2</v>
      </c>
      <c r="CH491" s="1325">
        <f t="shared" si="1547"/>
        <v>3.9910162640099618E-2</v>
      </c>
      <c r="CI491" s="1325">
        <f t="shared" si="1547"/>
        <v>3.9910162640099618E-2</v>
      </c>
      <c r="CJ491" s="1324">
        <f t="shared" si="1547"/>
        <v>3.9910162640099618E-2</v>
      </c>
      <c r="CK491" s="1324">
        <f t="shared" si="1547"/>
        <v>4.4344625155666249E-2</v>
      </c>
      <c r="CL491" s="1324">
        <f t="shared" si="1547"/>
        <v>4.9887703300124528E-2</v>
      </c>
      <c r="CM491" s="1323">
        <f t="shared" si="1547"/>
        <v>0.1451278641458168</v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0">
        <v>13</v>
      </c>
      <c r="BE492" s="1570">
        <v>13.5</v>
      </c>
      <c r="BF492" s="1570">
        <v>12.5</v>
      </c>
      <c r="BG492" s="1570">
        <v>12</v>
      </c>
      <c r="BH492" s="1570">
        <v>13</v>
      </c>
      <c r="BI492" s="1570">
        <v>13</v>
      </c>
      <c r="BJ492" s="1570">
        <v>12</v>
      </c>
      <c r="BK492" s="1570">
        <v>12</v>
      </c>
      <c r="BL492" s="1570">
        <v>13</v>
      </c>
      <c r="BM492" s="1570">
        <v>13</v>
      </c>
      <c r="BN492" s="1570"/>
      <c r="BO492" s="1570"/>
      <c r="BP492" s="1570"/>
      <c r="BQ492" s="1570"/>
      <c r="BR492" s="1570"/>
      <c r="BS492" s="1570"/>
      <c r="BT492" s="1570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0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1321">
        <f t="shared" si="1561"/>
        <v>12</v>
      </c>
      <c r="CF492" s="1321">
        <f t="shared" si="1561"/>
        <v>12</v>
      </c>
      <c r="CG492" s="1321">
        <f t="shared" si="1561"/>
        <v>12.5</v>
      </c>
      <c r="CH492" s="1322">
        <f t="shared" si="1561"/>
        <v>13</v>
      </c>
      <c r="CI492" s="1322">
        <f t="shared" si="1561"/>
        <v>13</v>
      </c>
      <c r="CJ492" s="1321">
        <f t="shared" si="1561"/>
        <v>13</v>
      </c>
      <c r="CK492" s="1321">
        <f t="shared" si="1561"/>
        <v>13</v>
      </c>
      <c r="CL492" s="1321">
        <f t="shared" si="1561"/>
        <v>13</v>
      </c>
      <c r="CM492" s="1320">
        <f t="shared" si="1561"/>
        <v>13.5</v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68">
        <f t="shared" ref="BD493:BM493" si="1565">IF(BD492="","",BD489*BD492)</f>
        <v>1092</v>
      </c>
      <c r="BE493" s="1568">
        <f t="shared" si="1565"/>
        <v>1247.3999999999999</v>
      </c>
      <c r="BF493" s="1568">
        <f t="shared" si="1565"/>
        <v>6300</v>
      </c>
      <c r="BG493" s="1568">
        <f t="shared" si="1565"/>
        <v>907.19999999999993</v>
      </c>
      <c r="BH493" s="1568">
        <f t="shared" si="1565"/>
        <v>1092</v>
      </c>
      <c r="BI493" s="1568">
        <f t="shared" si="1565"/>
        <v>1310.3999999999999</v>
      </c>
      <c r="BJ493" s="1568">
        <f t="shared" si="1565"/>
        <v>1512</v>
      </c>
      <c r="BK493" s="1568">
        <f t="shared" si="1565"/>
        <v>1108.8</v>
      </c>
      <c r="BL493" s="1568">
        <f t="shared" si="1565"/>
        <v>1310.3999999999999</v>
      </c>
      <c r="BM493" s="1568">
        <f t="shared" si="1565"/>
        <v>1310.3999999999999</v>
      </c>
      <c r="BN493" s="1568"/>
      <c r="BO493" s="1568"/>
      <c r="BP493" s="1568"/>
      <c r="BQ493" s="1568"/>
      <c r="BR493" s="1568"/>
      <c r="BS493" s="1568"/>
      <c r="BT493" s="1568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0">
        <f t="shared" si="1561"/>
        <v>907.19999999999993</v>
      </c>
      <c r="CE493" s="1321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1321">
        <f t="shared" si="1566"/>
        <v>1092</v>
      </c>
      <c r="CG493" s="1321">
        <f t="shared" si="1566"/>
        <v>1108.8</v>
      </c>
      <c r="CH493" s="1322">
        <f t="shared" si="1566"/>
        <v>1247.3999999999999</v>
      </c>
      <c r="CI493" s="1322">
        <f t="shared" si="1566"/>
        <v>1310.3999999999999</v>
      </c>
      <c r="CJ493" s="1321">
        <f t="shared" si="1566"/>
        <v>1310.3999999999999</v>
      </c>
      <c r="CK493" s="1321">
        <f t="shared" si="1566"/>
        <v>1310.3999999999999</v>
      </c>
      <c r="CL493" s="1321">
        <f t="shared" si="1566"/>
        <v>1512</v>
      </c>
      <c r="CM493" s="1320">
        <f t="shared" si="1566"/>
        <v>6300</v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6" t="s">
        <v>734</v>
      </c>
      <c r="B494" s="634" t="s">
        <v>732</v>
      </c>
      <c r="C494" s="634" t="s">
        <v>732</v>
      </c>
      <c r="D494" s="634" t="s">
        <v>732</v>
      </c>
      <c r="E494" s="634" t="s">
        <v>732</v>
      </c>
      <c r="F494" s="634" t="s">
        <v>732</v>
      </c>
      <c r="G494" s="634" t="s">
        <v>732</v>
      </c>
      <c r="H494" s="634" t="s">
        <v>732</v>
      </c>
      <c r="I494" s="634" t="s">
        <v>732</v>
      </c>
      <c r="J494" s="634" t="s">
        <v>732</v>
      </c>
      <c r="K494" s="634" t="s">
        <v>732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732</v>
      </c>
      <c r="U494" s="634" t="s">
        <v>732</v>
      </c>
      <c r="V494" s="634" t="s">
        <v>732</v>
      </c>
      <c r="W494" s="634" t="s">
        <v>732</v>
      </c>
      <c r="X494" s="634" t="s">
        <v>732</v>
      </c>
      <c r="Y494" s="634" t="s">
        <v>732</v>
      </c>
      <c r="Z494" s="634" t="s">
        <v>732</v>
      </c>
      <c r="AA494" s="634" t="s">
        <v>732</v>
      </c>
      <c r="AB494" s="634" t="s">
        <v>732</v>
      </c>
      <c r="AC494" s="634" t="s">
        <v>732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732</v>
      </c>
      <c r="AM494" s="634" t="s">
        <v>732</v>
      </c>
      <c r="AN494" s="634" t="s">
        <v>732</v>
      </c>
      <c r="AO494" s="634" t="s">
        <v>732</v>
      </c>
      <c r="AP494" s="634" t="s">
        <v>732</v>
      </c>
      <c r="AQ494" s="634" t="s">
        <v>732</v>
      </c>
      <c r="AR494" s="634" t="s">
        <v>732</v>
      </c>
      <c r="AS494" s="634" t="s">
        <v>732</v>
      </c>
      <c r="AT494" s="634" t="s">
        <v>732</v>
      </c>
      <c r="AU494" s="634" t="s">
        <v>732</v>
      </c>
      <c r="AV494" s="634"/>
      <c r="AW494" s="634"/>
      <c r="AX494" s="634"/>
      <c r="AY494" s="634"/>
      <c r="AZ494" s="634"/>
      <c r="BA494" s="634"/>
      <c r="BB494" s="634"/>
      <c r="BC494" s="695"/>
      <c r="BD494" s="1571" t="s">
        <v>732</v>
      </c>
      <c r="BE494" s="1571" t="s">
        <v>732</v>
      </c>
      <c r="BF494" s="1571" t="s">
        <v>732</v>
      </c>
      <c r="BG494" s="1571" t="s">
        <v>732</v>
      </c>
      <c r="BH494" s="1571" t="s">
        <v>732</v>
      </c>
      <c r="BI494" s="1571" t="s">
        <v>732</v>
      </c>
      <c r="BJ494" s="1571" t="s">
        <v>732</v>
      </c>
      <c r="BK494" s="1571" t="s">
        <v>732</v>
      </c>
      <c r="BL494" s="1571" t="s">
        <v>732</v>
      </c>
      <c r="BM494" s="1571" t="s">
        <v>732</v>
      </c>
      <c r="BN494" s="1571"/>
      <c r="BO494" s="1571"/>
      <c r="BP494" s="1571"/>
      <c r="BQ494" s="1571"/>
      <c r="BR494" s="1571"/>
      <c r="BS494" s="1571"/>
      <c r="BT494" s="1571"/>
      <c r="BU494" s="621"/>
      <c r="BV494" s="634" t="s">
        <v>732</v>
      </c>
      <c r="BW494" s="634" t="s">
        <v>732</v>
      </c>
      <c r="BX494" s="634" t="s">
        <v>732</v>
      </c>
      <c r="BY494" s="634" t="s">
        <v>732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59"/>
      <c r="BE495" s="1559"/>
      <c r="BF495" s="1559"/>
      <c r="BG495" s="1559"/>
      <c r="BH495" s="1559"/>
      <c r="BI495" s="1559"/>
      <c r="BJ495" s="1559"/>
      <c r="BK495" s="1559"/>
      <c r="BL495" s="1559"/>
      <c r="BM495" s="1559"/>
      <c r="BN495" s="1559"/>
      <c r="BO495" s="1559"/>
      <c r="BP495" s="1559"/>
      <c r="BQ495" s="1559"/>
      <c r="BR495" s="1559"/>
      <c r="BS495" s="1559"/>
      <c r="BT495" s="1559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0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1" t="str">
        <f t="shared" si="1567"/>
        <v/>
      </c>
      <c r="CF495" s="1321" t="str">
        <f t="shared" si="1567"/>
        <v/>
      </c>
      <c r="CG495" s="1321" t="str">
        <f t="shared" si="1567"/>
        <v/>
      </c>
      <c r="CH495" s="1322" t="str">
        <f t="shared" si="1567"/>
        <v/>
      </c>
      <c r="CI495" s="1322" t="str">
        <f t="shared" si="1567"/>
        <v/>
      </c>
      <c r="CJ495" s="1321" t="str">
        <f t="shared" si="1567"/>
        <v/>
      </c>
      <c r="CK495" s="1321" t="str">
        <f t="shared" si="1567"/>
        <v/>
      </c>
      <c r="CL495" s="1321" t="str">
        <f t="shared" si="1567"/>
        <v/>
      </c>
      <c r="CM495" s="1320" t="str">
        <f t="shared" si="1567"/>
        <v/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59"/>
      <c r="BE496" s="1559"/>
      <c r="BF496" s="1559"/>
      <c r="BG496" s="1559"/>
      <c r="BH496" s="1559"/>
      <c r="BI496" s="1559"/>
      <c r="BJ496" s="1559"/>
      <c r="BK496" s="1559"/>
      <c r="BL496" s="1559"/>
      <c r="BM496" s="1559"/>
      <c r="BN496" s="1559"/>
      <c r="BO496" s="1559"/>
      <c r="BP496" s="1559"/>
      <c r="BQ496" s="1559"/>
      <c r="BR496" s="1559"/>
      <c r="BS496" s="1559"/>
      <c r="BT496" s="1559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0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1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1" t="str">
        <f t="shared" si="1590"/>
        <v/>
      </c>
      <c r="CG496" s="1321" t="str">
        <f t="shared" si="1590"/>
        <v/>
      </c>
      <c r="CH496" s="1322" t="str">
        <f t="shared" si="1590"/>
        <v/>
      </c>
      <c r="CI496" s="1322" t="str">
        <f t="shared" si="1590"/>
        <v/>
      </c>
      <c r="CJ496" s="1321" t="str">
        <f t="shared" si="1590"/>
        <v/>
      </c>
      <c r="CK496" s="1321" t="str">
        <f t="shared" si="1590"/>
        <v/>
      </c>
      <c r="CL496" s="1321" t="str">
        <f t="shared" si="1590"/>
        <v/>
      </c>
      <c r="CM496" s="1320" t="str">
        <f t="shared" si="1590"/>
        <v/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59"/>
      <c r="BE497" s="1559"/>
      <c r="BF497" s="1559"/>
      <c r="BG497" s="1559"/>
      <c r="BH497" s="1559"/>
      <c r="BI497" s="1559"/>
      <c r="BJ497" s="1559"/>
      <c r="BK497" s="1559"/>
      <c r="BL497" s="1559"/>
      <c r="BM497" s="1559"/>
      <c r="BN497" s="1559"/>
      <c r="BO497" s="1559"/>
      <c r="BP497" s="1559"/>
      <c r="BQ497" s="1559"/>
      <c r="BR497" s="1559"/>
      <c r="BS497" s="1559"/>
      <c r="BT497" s="1559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0" t="str">
        <f t="shared" si="1589"/>
        <v/>
      </c>
      <c r="CE497" s="1321" t="str">
        <f t="shared" si="1590"/>
        <v/>
      </c>
      <c r="CF497" s="1321" t="str">
        <f t="shared" si="1590"/>
        <v/>
      </c>
      <c r="CG497" s="1321" t="str">
        <f t="shared" si="1590"/>
        <v/>
      </c>
      <c r="CH497" s="1322" t="str">
        <f t="shared" si="1590"/>
        <v/>
      </c>
      <c r="CI497" s="1322" t="str">
        <f t="shared" si="1590"/>
        <v/>
      </c>
      <c r="CJ497" s="1321" t="str">
        <f t="shared" si="1590"/>
        <v/>
      </c>
      <c r="CK497" s="1321" t="str">
        <f t="shared" si="1590"/>
        <v/>
      </c>
      <c r="CL497" s="1321" t="str">
        <f t="shared" si="1590"/>
        <v/>
      </c>
      <c r="CM497" s="1320" t="str">
        <f t="shared" si="1590"/>
        <v/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68" t="str">
        <f t="shared" ref="BD498:BM498" si="1594">IF(BD496="","",BD495*BD496*BD497)</f>
        <v/>
      </c>
      <c r="BE498" s="1568" t="str">
        <f t="shared" si="1594"/>
        <v/>
      </c>
      <c r="BF498" s="1568" t="str">
        <f t="shared" si="1594"/>
        <v/>
      </c>
      <c r="BG498" s="1568" t="str">
        <f t="shared" si="1594"/>
        <v/>
      </c>
      <c r="BH498" s="1568" t="str">
        <f t="shared" si="1594"/>
        <v/>
      </c>
      <c r="BI498" s="1568" t="str">
        <f t="shared" si="1594"/>
        <v/>
      </c>
      <c r="BJ498" s="1568" t="str">
        <f t="shared" si="1594"/>
        <v/>
      </c>
      <c r="BK498" s="1568" t="str">
        <f t="shared" si="1594"/>
        <v/>
      </c>
      <c r="BL498" s="1568" t="str">
        <f t="shared" si="1594"/>
        <v/>
      </c>
      <c r="BM498" s="1568" t="str">
        <f t="shared" si="1594"/>
        <v/>
      </c>
      <c r="BN498" s="1568"/>
      <c r="BO498" s="1568"/>
      <c r="BP498" s="1568"/>
      <c r="BQ498" s="1568"/>
      <c r="BR498" s="1568"/>
      <c r="BS498" s="1568"/>
      <c r="BT498" s="1568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0" t="str">
        <f t="shared" si="1589"/>
        <v/>
      </c>
      <c r="CE498" s="1321" t="str">
        <f t="shared" si="1590"/>
        <v/>
      </c>
      <c r="CF498" s="1321" t="str">
        <f t="shared" si="1590"/>
        <v/>
      </c>
      <c r="CG498" s="1321" t="str">
        <f t="shared" si="1590"/>
        <v/>
      </c>
      <c r="CH498" s="1322" t="str">
        <f t="shared" si="1590"/>
        <v/>
      </c>
      <c r="CI498" s="1322" t="str">
        <f t="shared" si="1590"/>
        <v/>
      </c>
      <c r="CJ498" s="1321" t="str">
        <f t="shared" si="1590"/>
        <v/>
      </c>
      <c r="CK498" s="1321" t="str">
        <f t="shared" si="1590"/>
        <v/>
      </c>
      <c r="CL498" s="1321" t="str">
        <f t="shared" si="1590"/>
        <v/>
      </c>
      <c r="CM498" s="1320" t="str">
        <f t="shared" si="1590"/>
        <v/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3">
        <f>2680*$K$1</f>
        <v>11220.624</v>
      </c>
      <c r="BE499" s="1603">
        <f t="shared" ref="BE499:BM499" si="1599">2680*$K$1</f>
        <v>11220.624</v>
      </c>
      <c r="BF499" s="1603">
        <f t="shared" si="1599"/>
        <v>11220.624</v>
      </c>
      <c r="BG499" s="1603">
        <f t="shared" si="1599"/>
        <v>11220.624</v>
      </c>
      <c r="BH499" s="1603">
        <f t="shared" si="1599"/>
        <v>11220.624</v>
      </c>
      <c r="BI499" s="1603">
        <f t="shared" si="1599"/>
        <v>11220.624</v>
      </c>
      <c r="BJ499" s="1603">
        <f t="shared" si="1599"/>
        <v>11220.624</v>
      </c>
      <c r="BK499" s="1603">
        <f t="shared" si="1599"/>
        <v>11220.624</v>
      </c>
      <c r="BL499" s="1603">
        <f t="shared" si="1599"/>
        <v>11220.624</v>
      </c>
      <c r="BM499" s="1603">
        <f t="shared" si="1599"/>
        <v>11220.624</v>
      </c>
      <c r="BN499" s="1603"/>
      <c r="BO499" s="1603"/>
      <c r="BP499" s="1603"/>
      <c r="BQ499" s="1603"/>
      <c r="BR499" s="1603"/>
      <c r="BS499" s="1603"/>
      <c r="BT499" s="1603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0">
        <f t="shared" si="1589"/>
        <v>11220.624</v>
      </c>
      <c r="CE499" s="1321">
        <f t="shared" si="1590"/>
        <v>11220.624</v>
      </c>
      <c r="CF499" s="1321">
        <f t="shared" si="1590"/>
        <v>11220.624</v>
      </c>
      <c r="CG499" s="1321">
        <f t="shared" si="1590"/>
        <v>11220.624</v>
      </c>
      <c r="CH499" s="1322">
        <f t="shared" si="1590"/>
        <v>11220.624</v>
      </c>
      <c r="CI499" s="1322">
        <f t="shared" si="1590"/>
        <v>11220.624</v>
      </c>
      <c r="CJ499" s="1321">
        <f t="shared" si="1590"/>
        <v>11220.624</v>
      </c>
      <c r="CK499" s="1321">
        <f t="shared" si="1590"/>
        <v>11220.624</v>
      </c>
      <c r="CL499" s="1321">
        <f t="shared" si="1590"/>
        <v>11220.624</v>
      </c>
      <c r="CM499" s="1320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69" t="str">
        <f t="shared" ref="BD500:BM500" si="1604">IF(BD498="","",BD498*BD499/BD$46/365/$G$1)</f>
        <v/>
      </c>
      <c r="BE500" s="1569" t="str">
        <f t="shared" si="1604"/>
        <v/>
      </c>
      <c r="BF500" s="1569" t="str">
        <f t="shared" si="1604"/>
        <v/>
      </c>
      <c r="BG500" s="1569" t="str">
        <f t="shared" si="1604"/>
        <v/>
      </c>
      <c r="BH500" s="1569" t="str">
        <f t="shared" si="1604"/>
        <v/>
      </c>
      <c r="BI500" s="1569" t="str">
        <f t="shared" si="1604"/>
        <v/>
      </c>
      <c r="BJ500" s="1569" t="str">
        <f t="shared" si="1604"/>
        <v/>
      </c>
      <c r="BK500" s="1569" t="str">
        <f t="shared" si="1604"/>
        <v/>
      </c>
      <c r="BL500" s="1569" t="str">
        <f t="shared" si="1604"/>
        <v/>
      </c>
      <c r="BM500" s="1569" t="str">
        <f t="shared" si="1604"/>
        <v/>
      </c>
      <c r="BN500" s="1569"/>
      <c r="BO500" s="1569"/>
      <c r="BP500" s="1569"/>
      <c r="BQ500" s="1569"/>
      <c r="BR500" s="1569"/>
      <c r="BS500" s="1569"/>
      <c r="BT500" s="1569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4" t="str">
        <f t="shared" si="1590"/>
        <v/>
      </c>
      <c r="CF500" s="1324" t="str">
        <f t="shared" si="1590"/>
        <v/>
      </c>
      <c r="CG500" s="1324" t="str">
        <f t="shared" si="1590"/>
        <v/>
      </c>
      <c r="CH500" s="1325" t="str">
        <f t="shared" si="1590"/>
        <v/>
      </c>
      <c r="CI500" s="1325" t="str">
        <f t="shared" si="1590"/>
        <v/>
      </c>
      <c r="CJ500" s="1324" t="str">
        <f t="shared" si="1590"/>
        <v/>
      </c>
      <c r="CK500" s="1324" t="str">
        <f t="shared" si="1590"/>
        <v/>
      </c>
      <c r="CL500" s="1324" t="str">
        <f t="shared" si="1590"/>
        <v/>
      </c>
      <c r="CM500" s="1323" t="str">
        <f t="shared" si="1590"/>
        <v/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0"/>
      <c r="BE501" s="1570"/>
      <c r="BF501" s="1570"/>
      <c r="BG501" s="1570"/>
      <c r="BH501" s="1570"/>
      <c r="BI501" s="1570"/>
      <c r="BJ501" s="1570"/>
      <c r="BK501" s="1570"/>
      <c r="BL501" s="1570"/>
      <c r="BM501" s="1570"/>
      <c r="BN501" s="1570"/>
      <c r="BO501" s="1570"/>
      <c r="BP501" s="1570"/>
      <c r="BQ501" s="1570"/>
      <c r="BR501" s="1570"/>
      <c r="BS501" s="1570"/>
      <c r="BT501" s="1570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0" t="str">
        <f t="shared" si="1589"/>
        <v/>
      </c>
      <c r="CE501" s="1321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1" t="str">
        <f t="shared" si="1605"/>
        <v/>
      </c>
      <c r="CG501" s="1321" t="str">
        <f t="shared" si="1605"/>
        <v/>
      </c>
      <c r="CH501" s="1322" t="str">
        <f t="shared" si="1605"/>
        <v/>
      </c>
      <c r="CI501" s="1322" t="str">
        <f t="shared" si="1605"/>
        <v/>
      </c>
      <c r="CJ501" s="1321" t="str">
        <f t="shared" si="1605"/>
        <v/>
      </c>
      <c r="CK501" s="1321" t="str">
        <f t="shared" si="1605"/>
        <v/>
      </c>
      <c r="CL501" s="1321" t="str">
        <f t="shared" si="1605"/>
        <v/>
      </c>
      <c r="CM501" s="1320" t="str">
        <f t="shared" si="1605"/>
        <v/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68" t="str">
        <f t="shared" ref="BD502:BM502" si="1609">IF(BD501="","",BD496*BD501*BD497)</f>
        <v/>
      </c>
      <c r="BE502" s="1568" t="str">
        <f t="shared" si="1609"/>
        <v/>
      </c>
      <c r="BF502" s="1568" t="str">
        <f t="shared" si="1609"/>
        <v/>
      </c>
      <c r="BG502" s="1568" t="str">
        <f t="shared" si="1609"/>
        <v/>
      </c>
      <c r="BH502" s="1568" t="str">
        <f t="shared" si="1609"/>
        <v/>
      </c>
      <c r="BI502" s="1568" t="str">
        <f t="shared" si="1609"/>
        <v/>
      </c>
      <c r="BJ502" s="1568" t="str">
        <f t="shared" si="1609"/>
        <v/>
      </c>
      <c r="BK502" s="1568" t="str">
        <f t="shared" si="1609"/>
        <v/>
      </c>
      <c r="BL502" s="1568" t="str">
        <f t="shared" si="1609"/>
        <v/>
      </c>
      <c r="BM502" s="1568" t="str">
        <f t="shared" si="1609"/>
        <v/>
      </c>
      <c r="BN502" s="1568"/>
      <c r="BO502" s="1568"/>
      <c r="BP502" s="1568"/>
      <c r="BQ502" s="1568"/>
      <c r="BR502" s="1568"/>
      <c r="BS502" s="1568"/>
      <c r="BT502" s="1568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0" t="str">
        <f t="shared" si="1589"/>
        <v/>
      </c>
      <c r="CE502" s="1321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1" t="str">
        <f t="shared" si="1610"/>
        <v/>
      </c>
      <c r="CG502" s="1321" t="str">
        <f t="shared" si="1610"/>
        <v/>
      </c>
      <c r="CH502" s="1322" t="str">
        <f t="shared" si="1610"/>
        <v/>
      </c>
      <c r="CI502" s="1322" t="str">
        <f t="shared" si="1610"/>
        <v/>
      </c>
      <c r="CJ502" s="1321" t="str">
        <f t="shared" si="1610"/>
        <v/>
      </c>
      <c r="CK502" s="1321" t="str">
        <f t="shared" si="1610"/>
        <v/>
      </c>
      <c r="CL502" s="1321" t="str">
        <f t="shared" si="1610"/>
        <v/>
      </c>
      <c r="CM502" s="1320" t="str">
        <f t="shared" si="1610"/>
        <v/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735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0"/>
      <c r="BE503" s="1570"/>
      <c r="BF503" s="1570"/>
      <c r="BG503" s="1570"/>
      <c r="BH503" s="1570"/>
      <c r="BI503" s="1570"/>
      <c r="BJ503" s="1570"/>
      <c r="BK503" s="1570"/>
      <c r="BL503" s="1570"/>
      <c r="BM503" s="1570"/>
      <c r="BN503" s="1570"/>
      <c r="BO503" s="1581"/>
      <c r="BP503" s="1581"/>
      <c r="BQ503" s="1581"/>
      <c r="BR503" s="1581"/>
      <c r="BS503" s="1581"/>
      <c r="BT503" s="1581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0" t="str">
        <f t="shared" si="1589"/>
        <v/>
      </c>
      <c r="CE503" s="1321" t="str">
        <f t="shared" si="1610"/>
        <v/>
      </c>
      <c r="CF503" s="1321" t="str">
        <f t="shared" si="1610"/>
        <v/>
      </c>
      <c r="CG503" s="1321" t="str">
        <f t="shared" si="1610"/>
        <v/>
      </c>
      <c r="CH503" s="1322" t="str">
        <f t="shared" si="1610"/>
        <v/>
      </c>
      <c r="CI503" s="1322" t="str">
        <f t="shared" si="1610"/>
        <v/>
      </c>
      <c r="CJ503" s="1321" t="str">
        <f t="shared" si="1610"/>
        <v/>
      </c>
      <c r="CK503" s="1321" t="str">
        <f t="shared" si="1610"/>
        <v/>
      </c>
      <c r="CL503" s="1321" t="str">
        <f t="shared" si="1610"/>
        <v/>
      </c>
      <c r="CM503" s="1320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0"/>
      <c r="BE504" s="1570"/>
      <c r="BF504" s="1570"/>
      <c r="BG504" s="1570"/>
      <c r="BH504" s="1570"/>
      <c r="BI504" s="1570"/>
      <c r="BJ504" s="1570"/>
      <c r="BK504" s="1570"/>
      <c r="BL504" s="1570"/>
      <c r="BM504" s="1570"/>
      <c r="BN504" s="1570"/>
      <c r="BO504" s="1581"/>
      <c r="BP504" s="1581"/>
      <c r="BQ504" s="1581"/>
      <c r="BR504" s="1581"/>
      <c r="BS504" s="1581"/>
      <c r="BT504" s="1581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0" t="str">
        <f t="shared" si="1589"/>
        <v/>
      </c>
      <c r="CE504" s="1321" t="str">
        <f t="shared" si="1610"/>
        <v/>
      </c>
      <c r="CF504" s="1321" t="str">
        <f t="shared" si="1610"/>
        <v/>
      </c>
      <c r="CG504" s="1321" t="str">
        <f t="shared" si="1610"/>
        <v/>
      </c>
      <c r="CH504" s="1322" t="str">
        <f t="shared" si="1610"/>
        <v/>
      </c>
      <c r="CI504" s="1322" t="str">
        <f t="shared" si="1610"/>
        <v/>
      </c>
      <c r="CJ504" s="1321" t="str">
        <f t="shared" si="1610"/>
        <v/>
      </c>
      <c r="CK504" s="1321" t="str">
        <f t="shared" si="1610"/>
        <v/>
      </c>
      <c r="CL504" s="1321" t="str">
        <f t="shared" si="1610"/>
        <v/>
      </c>
      <c r="CM504" s="1320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3">
        <f>4000*$K$1</f>
        <v>16747.2</v>
      </c>
      <c r="BE505" s="1603">
        <f t="shared" ref="BE505:BM505" si="1618">4000*$K$1</f>
        <v>16747.2</v>
      </c>
      <c r="BF505" s="1603">
        <f t="shared" si="1618"/>
        <v>16747.2</v>
      </c>
      <c r="BG505" s="1603">
        <f t="shared" si="1618"/>
        <v>16747.2</v>
      </c>
      <c r="BH505" s="1603">
        <f t="shared" si="1618"/>
        <v>16747.2</v>
      </c>
      <c r="BI505" s="1603">
        <f t="shared" si="1618"/>
        <v>16747.2</v>
      </c>
      <c r="BJ505" s="1603">
        <f t="shared" si="1618"/>
        <v>16747.2</v>
      </c>
      <c r="BK505" s="1603">
        <f t="shared" si="1618"/>
        <v>16747.2</v>
      </c>
      <c r="BL505" s="1603">
        <f t="shared" si="1618"/>
        <v>16747.2</v>
      </c>
      <c r="BM505" s="1603">
        <f t="shared" si="1618"/>
        <v>16747.2</v>
      </c>
      <c r="BN505" s="1603"/>
      <c r="BO505" s="1603"/>
      <c r="BP505" s="1603"/>
      <c r="BQ505" s="1603"/>
      <c r="BR505" s="1603"/>
      <c r="BS505" s="1603"/>
      <c r="BT505" s="1603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0">
        <f t="shared" si="1589"/>
        <v>16747.2</v>
      </c>
      <c r="CE505" s="1321">
        <f t="shared" si="1610"/>
        <v>16747.2</v>
      </c>
      <c r="CF505" s="1321">
        <f t="shared" si="1610"/>
        <v>16747.2</v>
      </c>
      <c r="CG505" s="1321">
        <f t="shared" si="1610"/>
        <v>16747.2</v>
      </c>
      <c r="CH505" s="1322">
        <f t="shared" si="1610"/>
        <v>16747.2</v>
      </c>
      <c r="CI505" s="1322">
        <f t="shared" si="1610"/>
        <v>16747.2</v>
      </c>
      <c r="CJ505" s="1321">
        <f t="shared" si="1610"/>
        <v>16747.2</v>
      </c>
      <c r="CK505" s="1321">
        <f t="shared" si="1610"/>
        <v>16747.2</v>
      </c>
      <c r="CL505" s="1321">
        <f t="shared" si="1610"/>
        <v>16747.2</v>
      </c>
      <c r="CM505" s="1320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69" t="str">
        <f>IF(BD503="","",BD503*BD504*BD505/BD$46/365/$G$1)</f>
        <v/>
      </c>
      <c r="BE506" s="1569" t="str">
        <f>IF(BE503="","",BE503*BE504*BE505/BE$46/365/$G$1)</f>
        <v/>
      </c>
      <c r="BF506" s="1569" t="str">
        <f>IF(BF503="","",BF503*BF504*BF505/BF$46/365/$G$1)</f>
        <v/>
      </c>
      <c r="BG506" s="1569" t="str">
        <f>IF(BG503="","",BG503*BG504*BG505/BG$46/365/$G$1)</f>
        <v/>
      </c>
      <c r="BH506" s="1569"/>
      <c r="BI506" s="1569"/>
      <c r="BJ506" s="1569" t="str">
        <f t="shared" ref="BJ506:BM506" si="1623">IF(BJ503="","",BJ503*BJ504*BJ505/BJ$46/365/$G$1)</f>
        <v/>
      </c>
      <c r="BK506" s="1569" t="str">
        <f t="shared" si="1623"/>
        <v/>
      </c>
      <c r="BL506" s="1569" t="str">
        <f t="shared" si="1623"/>
        <v/>
      </c>
      <c r="BM506" s="1569" t="str">
        <f t="shared" si="1623"/>
        <v/>
      </c>
      <c r="BN506" s="1569"/>
      <c r="BO506" s="1569"/>
      <c r="BP506" s="1569"/>
      <c r="BQ506" s="1569"/>
      <c r="BR506" s="1569"/>
      <c r="BS506" s="1569"/>
      <c r="BT506" s="1569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4" t="str">
        <f t="shared" si="1610"/>
        <v/>
      </c>
      <c r="CF506" s="1324" t="str">
        <f t="shared" si="1610"/>
        <v/>
      </c>
      <c r="CG506" s="1324" t="str">
        <f t="shared" si="1610"/>
        <v/>
      </c>
      <c r="CH506" s="1325" t="str">
        <f t="shared" si="1610"/>
        <v/>
      </c>
      <c r="CI506" s="1325" t="str">
        <f t="shared" si="1610"/>
        <v/>
      </c>
      <c r="CJ506" s="1324" t="str">
        <f t="shared" si="1610"/>
        <v/>
      </c>
      <c r="CK506" s="1324" t="str">
        <f t="shared" si="1610"/>
        <v/>
      </c>
      <c r="CL506" s="1324" t="str">
        <f t="shared" si="1610"/>
        <v/>
      </c>
      <c r="CM506" s="1323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1"/>
      <c r="BE507" s="1571"/>
      <c r="BF507" s="1571"/>
      <c r="BG507" s="1571"/>
      <c r="BH507" s="1571"/>
      <c r="BI507" s="1571"/>
      <c r="BJ507" s="1571"/>
      <c r="BK507" s="1571"/>
      <c r="BL507" s="1571"/>
      <c r="BM507" s="1571"/>
      <c r="BN507" s="1571"/>
      <c r="BO507" s="1572"/>
      <c r="BP507" s="1571"/>
      <c r="BQ507" s="1571"/>
      <c r="BR507" s="1572"/>
      <c r="BS507" s="1572"/>
      <c r="BT507" s="1572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0" t="str">
        <f t="shared" si="1589"/>
        <v/>
      </c>
      <c r="CE507" s="1321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1" t="str">
        <f t="shared" si="1624"/>
        <v/>
      </c>
      <c r="CG507" s="1321" t="str">
        <f t="shared" si="1624"/>
        <v/>
      </c>
      <c r="CH507" s="1322" t="str">
        <f t="shared" si="1624"/>
        <v/>
      </c>
      <c r="CI507" s="1322" t="str">
        <f t="shared" si="1624"/>
        <v/>
      </c>
      <c r="CJ507" s="1321" t="str">
        <f t="shared" si="1624"/>
        <v/>
      </c>
      <c r="CK507" s="1321" t="str">
        <f t="shared" si="1624"/>
        <v/>
      </c>
      <c r="CL507" s="1321" t="str">
        <f t="shared" si="1624"/>
        <v/>
      </c>
      <c r="CM507" s="1320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68" t="str">
        <f>IF(BD507="","",BD503*BD507*BD504)</f>
        <v/>
      </c>
      <c r="BE508" s="1568" t="str">
        <f>IF(BE507="","",BE503*BE507*BE504)</f>
        <v/>
      </c>
      <c r="BF508" s="1568" t="str">
        <f t="shared" ref="BF508:BM508" si="1628">IF(BF507="","",BF503*BF504*BF507)</f>
        <v/>
      </c>
      <c r="BG508" s="1568" t="str">
        <f t="shared" si="1628"/>
        <v/>
      </c>
      <c r="BH508" s="1568" t="str">
        <f t="shared" si="1628"/>
        <v/>
      </c>
      <c r="BI508" s="1568" t="str">
        <f t="shared" si="1628"/>
        <v/>
      </c>
      <c r="BJ508" s="1568" t="str">
        <f t="shared" si="1628"/>
        <v/>
      </c>
      <c r="BK508" s="1568" t="str">
        <f t="shared" si="1628"/>
        <v/>
      </c>
      <c r="BL508" s="1568" t="str">
        <f t="shared" si="1628"/>
        <v/>
      </c>
      <c r="BM508" s="1568" t="str">
        <f t="shared" si="1628"/>
        <v/>
      </c>
      <c r="BN508" s="1568"/>
      <c r="BO508" s="1568"/>
      <c r="BP508" s="1568"/>
      <c r="BQ508" s="1568"/>
      <c r="BR508" s="1568"/>
      <c r="BS508" s="1568"/>
      <c r="BT508" s="1568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0" t="str">
        <f t="shared" si="1589"/>
        <v/>
      </c>
      <c r="CE508" s="1321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1" t="str">
        <f t="shared" si="1629"/>
        <v/>
      </c>
      <c r="CG508" s="1321" t="str">
        <f t="shared" si="1629"/>
        <v/>
      </c>
      <c r="CH508" s="1322" t="str">
        <f t="shared" si="1629"/>
        <v/>
      </c>
      <c r="CI508" s="1322" t="str">
        <f t="shared" si="1629"/>
        <v/>
      </c>
      <c r="CJ508" s="1321" t="str">
        <f t="shared" si="1629"/>
        <v/>
      </c>
      <c r="CK508" s="1321" t="str">
        <f t="shared" si="1629"/>
        <v/>
      </c>
      <c r="CL508" s="1321" t="str">
        <f t="shared" si="1629"/>
        <v/>
      </c>
      <c r="CM508" s="1320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736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0">
        <v>10</v>
      </c>
      <c r="BE509" s="1570">
        <v>10</v>
      </c>
      <c r="BF509" s="1570">
        <v>12.5</v>
      </c>
      <c r="BG509" s="1570">
        <v>12.5</v>
      </c>
      <c r="BH509" s="1570">
        <v>10</v>
      </c>
      <c r="BI509" s="1570">
        <v>12.5</v>
      </c>
      <c r="BJ509" s="1570">
        <v>10</v>
      </c>
      <c r="BK509" s="1570">
        <v>10</v>
      </c>
      <c r="BL509" s="1570">
        <v>10</v>
      </c>
      <c r="BM509" s="1570">
        <v>12.5</v>
      </c>
      <c r="BN509" s="1570"/>
      <c r="BO509" s="1570"/>
      <c r="BP509" s="1570"/>
      <c r="BQ509" s="1570"/>
      <c r="BR509" s="1570"/>
      <c r="BS509" s="1570"/>
      <c r="BT509" s="1570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0">
        <f t="shared" si="1589"/>
        <v>10</v>
      </c>
      <c r="CE509" s="1321">
        <f t="shared" si="1629"/>
        <v>10</v>
      </c>
      <c r="CF509" s="1321">
        <f t="shared" si="1629"/>
        <v>10</v>
      </c>
      <c r="CG509" s="1321">
        <f t="shared" si="1629"/>
        <v>10</v>
      </c>
      <c r="CH509" s="1322">
        <f t="shared" si="1629"/>
        <v>10</v>
      </c>
      <c r="CI509" s="1322">
        <f t="shared" si="1629"/>
        <v>10</v>
      </c>
      <c r="CJ509" s="1321">
        <f t="shared" si="1629"/>
        <v>12.5</v>
      </c>
      <c r="CK509" s="1321">
        <f t="shared" si="1629"/>
        <v>12.5</v>
      </c>
      <c r="CL509" s="1321">
        <f t="shared" si="1629"/>
        <v>12.5</v>
      </c>
      <c r="CM509" s="1320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1">
        <v>12</v>
      </c>
      <c r="BE510" s="1571">
        <v>12</v>
      </c>
      <c r="BF510" s="1571">
        <v>12</v>
      </c>
      <c r="BG510" s="1571">
        <v>8</v>
      </c>
      <c r="BH510" s="1571">
        <v>12</v>
      </c>
      <c r="BI510" s="1571">
        <v>8</v>
      </c>
      <c r="BJ510" s="1571">
        <v>12</v>
      </c>
      <c r="BK510" s="1571">
        <v>8</v>
      </c>
      <c r="BL510" s="1571">
        <v>8</v>
      </c>
      <c r="BM510" s="1571">
        <v>9</v>
      </c>
      <c r="BN510" s="1571"/>
      <c r="BO510" s="1571"/>
      <c r="BP510" s="1571"/>
      <c r="BQ510" s="1571"/>
      <c r="BR510" s="1571"/>
      <c r="BS510" s="1571"/>
      <c r="BT510" s="1571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0">
        <f t="shared" si="1589"/>
        <v>8</v>
      </c>
      <c r="CE510" s="1321">
        <f t="shared" si="1629"/>
        <v>8</v>
      </c>
      <c r="CF510" s="1321">
        <f t="shared" si="1629"/>
        <v>8</v>
      </c>
      <c r="CG510" s="1321">
        <f t="shared" si="1629"/>
        <v>8</v>
      </c>
      <c r="CH510" s="1322">
        <f t="shared" si="1629"/>
        <v>9</v>
      </c>
      <c r="CI510" s="1322">
        <f t="shared" si="1629"/>
        <v>12</v>
      </c>
      <c r="CJ510" s="1321">
        <f t="shared" si="1629"/>
        <v>12</v>
      </c>
      <c r="CK510" s="1321">
        <f t="shared" si="1629"/>
        <v>12</v>
      </c>
      <c r="CL510" s="1321">
        <f t="shared" si="1629"/>
        <v>12</v>
      </c>
      <c r="CM510" s="1320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3">
        <f>4050*$K$1</f>
        <v>16956.54</v>
      </c>
      <c r="BE511" s="1603">
        <f t="shared" ref="BE511:BM511" si="1633">4050*$K$1</f>
        <v>16956.54</v>
      </c>
      <c r="BF511" s="1603">
        <f t="shared" si="1633"/>
        <v>16956.54</v>
      </c>
      <c r="BG511" s="1603">
        <f t="shared" si="1633"/>
        <v>16956.54</v>
      </c>
      <c r="BH511" s="1603">
        <f t="shared" si="1633"/>
        <v>16956.54</v>
      </c>
      <c r="BI511" s="1603">
        <f t="shared" si="1633"/>
        <v>16956.54</v>
      </c>
      <c r="BJ511" s="1603">
        <f t="shared" si="1633"/>
        <v>16956.54</v>
      </c>
      <c r="BK511" s="1603">
        <f t="shared" si="1633"/>
        <v>16956.54</v>
      </c>
      <c r="BL511" s="1603">
        <f t="shared" si="1633"/>
        <v>16956.54</v>
      </c>
      <c r="BM511" s="1603">
        <f t="shared" si="1633"/>
        <v>16956.54</v>
      </c>
      <c r="BN511" s="1603"/>
      <c r="BO511" s="1603"/>
      <c r="BP511" s="1603"/>
      <c r="BQ511" s="1603"/>
      <c r="BR511" s="1603"/>
      <c r="BS511" s="1603"/>
      <c r="BT511" s="1603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0">
        <f t="shared" si="1589"/>
        <v>16956.54</v>
      </c>
      <c r="CE511" s="1321">
        <f t="shared" si="1629"/>
        <v>16956.54</v>
      </c>
      <c r="CF511" s="1321">
        <f t="shared" si="1629"/>
        <v>16956.54</v>
      </c>
      <c r="CG511" s="1321">
        <f t="shared" si="1629"/>
        <v>16956.54</v>
      </c>
      <c r="CH511" s="1322">
        <f t="shared" si="1629"/>
        <v>16956.54</v>
      </c>
      <c r="CI511" s="1322">
        <f t="shared" si="1629"/>
        <v>16956.54</v>
      </c>
      <c r="CJ511" s="1321">
        <f t="shared" si="1629"/>
        <v>16956.54</v>
      </c>
      <c r="CK511" s="1321">
        <f t="shared" si="1629"/>
        <v>16956.54</v>
      </c>
      <c r="CL511" s="1321">
        <f t="shared" si="1629"/>
        <v>16956.54</v>
      </c>
      <c r="CM511" s="1320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69">
        <f t="shared" ref="BD512:BM512" si="1638">IF(BD509="","",BD509*BD510*BD511/BD$46/365/$G$1)</f>
        <v>0.1055824408468244</v>
      </c>
      <c r="BE512" s="1569">
        <f t="shared" si="1638"/>
        <v>6.3349464508094644E-2</v>
      </c>
      <c r="BF512" s="1569">
        <f t="shared" si="1638"/>
        <v>7.198802785010755E-2</v>
      </c>
      <c r="BG512" s="1569">
        <f t="shared" si="1638"/>
        <v>7.5416029176303148E-2</v>
      </c>
      <c r="BH512" s="1569">
        <f t="shared" si="1638"/>
        <v>6.3349464508094644E-2</v>
      </c>
      <c r="BI512" s="1569">
        <f t="shared" si="1638"/>
        <v>6.5989025529265249E-2</v>
      </c>
      <c r="BJ512" s="1569">
        <f t="shared" si="1638"/>
        <v>7.9186830635118305E-2</v>
      </c>
      <c r="BK512" s="1569">
        <f t="shared" si="1638"/>
        <v>5.2791220423412215E-2</v>
      </c>
      <c r="BL512" s="1569">
        <f t="shared" si="1638"/>
        <v>5.2791220423412215E-2</v>
      </c>
      <c r="BM512" s="1569">
        <f t="shared" si="1638"/>
        <v>7.4237653720423402E-2</v>
      </c>
      <c r="BN512" s="1569"/>
      <c r="BO512" s="1569"/>
      <c r="BP512" s="1569"/>
      <c r="BQ512" s="1569"/>
      <c r="BR512" s="1569"/>
      <c r="BS512" s="1569"/>
      <c r="BT512" s="1569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3">
        <f t="shared" si="1589"/>
        <v>5.2791220423412215E-2</v>
      </c>
      <c r="CE512" s="1324">
        <f t="shared" si="1629"/>
        <v>5.2791220423412215E-2</v>
      </c>
      <c r="CF512" s="1324">
        <f t="shared" si="1629"/>
        <v>6.3349464508094644E-2</v>
      </c>
      <c r="CG512" s="1324">
        <f t="shared" si="1629"/>
        <v>6.3349464508094644E-2</v>
      </c>
      <c r="CH512" s="1325">
        <f t="shared" si="1629"/>
        <v>6.5989025529265249E-2</v>
      </c>
      <c r="CI512" s="1325">
        <f t="shared" si="1629"/>
        <v>7.198802785010755E-2</v>
      </c>
      <c r="CJ512" s="1324">
        <f t="shared" si="1629"/>
        <v>7.4237653720423402E-2</v>
      </c>
      <c r="CK512" s="1324">
        <f t="shared" si="1629"/>
        <v>7.5416029176303148E-2</v>
      </c>
      <c r="CL512" s="1324">
        <f t="shared" si="1629"/>
        <v>7.9186830635118305E-2</v>
      </c>
      <c r="CM512" s="1323">
        <f t="shared" si="1629"/>
        <v>0.1055824408468244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1">
        <v>9.5</v>
      </c>
      <c r="BE513" s="1571">
        <v>9</v>
      </c>
      <c r="BF513" s="1571">
        <v>9.6</v>
      </c>
      <c r="BG513" s="1571">
        <v>8.8000000000000007</v>
      </c>
      <c r="BH513" s="1571">
        <v>10.8</v>
      </c>
      <c r="BI513" s="1571">
        <v>8.75</v>
      </c>
      <c r="BJ513" s="1571">
        <v>10</v>
      </c>
      <c r="BK513" s="1571">
        <v>10</v>
      </c>
      <c r="BL513" s="1571">
        <v>10</v>
      </c>
      <c r="BM513" s="1571">
        <v>6.4</v>
      </c>
      <c r="BN513" s="1571"/>
      <c r="BO513" s="1571"/>
      <c r="BP513" s="1571"/>
      <c r="BQ513" s="1571"/>
      <c r="BR513" s="1571"/>
      <c r="BS513" s="1571"/>
      <c r="BT513" s="1571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0">
        <f t="shared" si="1589"/>
        <v>6.4</v>
      </c>
      <c r="CE513" s="1321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1321">
        <f t="shared" si="1639"/>
        <v>8.8000000000000007</v>
      </c>
      <c r="CG513" s="1321">
        <f t="shared" si="1639"/>
        <v>9</v>
      </c>
      <c r="CH513" s="1322">
        <f t="shared" si="1639"/>
        <v>9.5</v>
      </c>
      <c r="CI513" s="1322">
        <f t="shared" si="1639"/>
        <v>9.6</v>
      </c>
      <c r="CJ513" s="1321">
        <f t="shared" si="1639"/>
        <v>10</v>
      </c>
      <c r="CK513" s="1321">
        <f t="shared" si="1639"/>
        <v>10</v>
      </c>
      <c r="CL513" s="1321">
        <f t="shared" si="1639"/>
        <v>10</v>
      </c>
      <c r="CM513" s="1320">
        <f t="shared" si="1639"/>
        <v>10.8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4">
        <f t="shared" ref="BD514:BM514" si="1643">IF(BD513="","",BD509*BD510*BD513)</f>
        <v>1140</v>
      </c>
      <c r="BE514" s="1604">
        <f t="shared" si="1643"/>
        <v>1080</v>
      </c>
      <c r="BF514" s="1604">
        <f t="shared" si="1643"/>
        <v>1440</v>
      </c>
      <c r="BG514" s="1604">
        <f t="shared" si="1643"/>
        <v>880.00000000000011</v>
      </c>
      <c r="BH514" s="1604">
        <f t="shared" si="1643"/>
        <v>1296</v>
      </c>
      <c r="BI514" s="1604">
        <f t="shared" si="1643"/>
        <v>875</v>
      </c>
      <c r="BJ514" s="1604">
        <f t="shared" si="1643"/>
        <v>1200</v>
      </c>
      <c r="BK514" s="1604">
        <f t="shared" si="1643"/>
        <v>800</v>
      </c>
      <c r="BL514" s="1604">
        <f t="shared" si="1643"/>
        <v>800</v>
      </c>
      <c r="BM514" s="1604">
        <f t="shared" si="1643"/>
        <v>720</v>
      </c>
      <c r="BN514" s="1604"/>
      <c r="BO514" s="1604"/>
      <c r="BP514" s="1604"/>
      <c r="BQ514" s="1604"/>
      <c r="BR514" s="1604"/>
      <c r="BS514" s="1604"/>
      <c r="BT514" s="1604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0">
        <f t="shared" si="1589"/>
        <v>720</v>
      </c>
      <c r="CE514" s="1321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1321">
        <f t="shared" si="1644"/>
        <v>800</v>
      </c>
      <c r="CG514" s="1321">
        <f t="shared" si="1644"/>
        <v>875</v>
      </c>
      <c r="CH514" s="1322">
        <f t="shared" si="1644"/>
        <v>880.00000000000011</v>
      </c>
      <c r="CI514" s="1322">
        <f t="shared" si="1644"/>
        <v>1080</v>
      </c>
      <c r="CJ514" s="1321">
        <f t="shared" si="1644"/>
        <v>1140</v>
      </c>
      <c r="CK514" s="1321">
        <f t="shared" si="1644"/>
        <v>1200</v>
      </c>
      <c r="CL514" s="1321">
        <f t="shared" si="1644"/>
        <v>1296</v>
      </c>
      <c r="CM514" s="1320">
        <f t="shared" si="1644"/>
        <v>1440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4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0">
        <v>5</v>
      </c>
      <c r="BE515" s="1570">
        <v>5</v>
      </c>
      <c r="BF515" s="1570">
        <v>5</v>
      </c>
      <c r="BG515" s="1570">
        <v>5</v>
      </c>
      <c r="BH515" s="1570">
        <v>5</v>
      </c>
      <c r="BI515" s="1570">
        <v>5</v>
      </c>
      <c r="BJ515" s="1570">
        <v>5</v>
      </c>
      <c r="BK515" s="1570">
        <v>5</v>
      </c>
      <c r="BL515" s="1570">
        <v>5</v>
      </c>
      <c r="BM515" s="1570">
        <v>5</v>
      </c>
      <c r="BN515" s="1570"/>
      <c r="BO515" s="1570"/>
      <c r="BP515" s="1570"/>
      <c r="BQ515" s="1570"/>
      <c r="BR515" s="1570"/>
      <c r="BS515" s="1570"/>
      <c r="BT515" s="1570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0">
        <f t="shared" si="1589"/>
        <v>5</v>
      </c>
      <c r="CE515" s="1321">
        <f t="shared" si="1644"/>
        <v>5</v>
      </c>
      <c r="CF515" s="1321">
        <f t="shared" si="1644"/>
        <v>5</v>
      </c>
      <c r="CG515" s="1321">
        <f t="shared" si="1644"/>
        <v>5</v>
      </c>
      <c r="CH515" s="1322">
        <f t="shared" si="1644"/>
        <v>5</v>
      </c>
      <c r="CI515" s="1322">
        <f t="shared" si="1644"/>
        <v>5</v>
      </c>
      <c r="CJ515" s="1321">
        <f t="shared" si="1644"/>
        <v>5</v>
      </c>
      <c r="CK515" s="1321">
        <f t="shared" si="1644"/>
        <v>5</v>
      </c>
      <c r="CL515" s="1321">
        <f t="shared" si="1644"/>
        <v>5</v>
      </c>
      <c r="CM515" s="1320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0">
        <v>12</v>
      </c>
      <c r="BE516" s="1570">
        <v>12</v>
      </c>
      <c r="BF516" s="1570">
        <v>12</v>
      </c>
      <c r="BG516" s="1570">
        <v>5</v>
      </c>
      <c r="BH516" s="1570">
        <v>12</v>
      </c>
      <c r="BI516" s="1570">
        <v>12</v>
      </c>
      <c r="BJ516" s="1570">
        <v>12</v>
      </c>
      <c r="BK516" s="1570">
        <v>8</v>
      </c>
      <c r="BL516" s="1570">
        <v>4</v>
      </c>
      <c r="BM516" s="1570">
        <v>4</v>
      </c>
      <c r="BN516" s="1570"/>
      <c r="BO516" s="1570"/>
      <c r="BP516" s="1570"/>
      <c r="BQ516" s="1570"/>
      <c r="BR516" s="1570"/>
      <c r="BS516" s="1570"/>
      <c r="BT516" s="1570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0">
        <f t="shared" si="1589"/>
        <v>4</v>
      </c>
      <c r="CE516" s="1321">
        <f t="shared" si="1644"/>
        <v>4</v>
      </c>
      <c r="CF516" s="1321">
        <f t="shared" si="1644"/>
        <v>5</v>
      </c>
      <c r="CG516" s="1321">
        <f t="shared" si="1644"/>
        <v>8</v>
      </c>
      <c r="CH516" s="1322">
        <f t="shared" si="1644"/>
        <v>12</v>
      </c>
      <c r="CI516" s="1322">
        <f t="shared" si="1644"/>
        <v>12</v>
      </c>
      <c r="CJ516" s="1321">
        <f t="shared" si="1644"/>
        <v>12</v>
      </c>
      <c r="CK516" s="1321">
        <f t="shared" si="1644"/>
        <v>12</v>
      </c>
      <c r="CL516" s="1321">
        <f t="shared" si="1644"/>
        <v>12</v>
      </c>
      <c r="CM516" s="1320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3">
        <f>9000*$K$1</f>
        <v>37681.199999999997</v>
      </c>
      <c r="BE517" s="1603">
        <f t="shared" ref="BE517:BM517" si="1648">9000*$K$1</f>
        <v>37681.199999999997</v>
      </c>
      <c r="BF517" s="1603">
        <f t="shared" si="1648"/>
        <v>37681.199999999997</v>
      </c>
      <c r="BG517" s="1603">
        <f t="shared" si="1648"/>
        <v>37681.199999999997</v>
      </c>
      <c r="BH517" s="1603">
        <f t="shared" si="1648"/>
        <v>37681.199999999997</v>
      </c>
      <c r="BI517" s="1603">
        <f t="shared" si="1648"/>
        <v>37681.199999999997</v>
      </c>
      <c r="BJ517" s="1603">
        <f t="shared" si="1648"/>
        <v>37681.199999999997</v>
      </c>
      <c r="BK517" s="1603">
        <f t="shared" si="1648"/>
        <v>37681.199999999997</v>
      </c>
      <c r="BL517" s="1603">
        <f t="shared" si="1648"/>
        <v>37681.199999999997</v>
      </c>
      <c r="BM517" s="1603">
        <f t="shared" si="1648"/>
        <v>37681.199999999997</v>
      </c>
      <c r="BN517" s="1603"/>
      <c r="BO517" s="1603"/>
      <c r="BP517" s="1603"/>
      <c r="BQ517" s="1603"/>
      <c r="BR517" s="1603"/>
      <c r="BS517" s="1603"/>
      <c r="BT517" s="1603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0">
        <f t="shared" si="1589"/>
        <v>37681.199999999997</v>
      </c>
      <c r="CE517" s="1321">
        <f t="shared" si="1644"/>
        <v>37681.199999999997</v>
      </c>
      <c r="CF517" s="1321">
        <f t="shared" si="1644"/>
        <v>37681.199999999997</v>
      </c>
      <c r="CG517" s="1321">
        <f t="shared" si="1644"/>
        <v>37681.199999999997</v>
      </c>
      <c r="CH517" s="1322">
        <f t="shared" si="1644"/>
        <v>37681.199999999997</v>
      </c>
      <c r="CI517" s="1322">
        <f t="shared" si="1644"/>
        <v>37681.199999999997</v>
      </c>
      <c r="CJ517" s="1321">
        <f t="shared" si="1644"/>
        <v>37681.199999999997</v>
      </c>
      <c r="CK517" s="1321">
        <f t="shared" si="1644"/>
        <v>37681.199999999997</v>
      </c>
      <c r="CL517" s="1321">
        <f t="shared" si="1644"/>
        <v>37681.199999999997</v>
      </c>
      <c r="CM517" s="1320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08">
        <f t="shared" ref="BD518:BM518" si="1653">IF(BD515="","",BD515*BD516*BD517/BD$46/365/$G$1)</f>
        <v>0.11731382316313822</v>
      </c>
      <c r="BE518" s="1608">
        <f t="shared" si="1653"/>
        <v>7.0388293897882939E-2</v>
      </c>
      <c r="BF518" s="1569">
        <f t="shared" si="1653"/>
        <v>6.3989358088984483E-2</v>
      </c>
      <c r="BG518" s="1608">
        <f t="shared" si="1653"/>
        <v>4.1897793986835075E-2</v>
      </c>
      <c r="BH518" s="1569">
        <f t="shared" si="1653"/>
        <v>7.0388293897882939E-2</v>
      </c>
      <c r="BI518" s="1608">
        <f t="shared" si="1653"/>
        <v>8.7985367372353671E-2</v>
      </c>
      <c r="BJ518" s="1569">
        <f t="shared" si="1653"/>
        <v>8.7985367372353671E-2</v>
      </c>
      <c r="BK518" s="1608">
        <f t="shared" si="1653"/>
        <v>5.8656911581569111E-2</v>
      </c>
      <c r="BL518" s="1569">
        <f t="shared" si="1653"/>
        <v>2.9328455790784556E-2</v>
      </c>
      <c r="BM518" s="1608">
        <f t="shared" si="1653"/>
        <v>2.9328455790784556E-2</v>
      </c>
      <c r="BN518" s="1569"/>
      <c r="BO518" s="1608"/>
      <c r="BP518" s="1569"/>
      <c r="BQ518" s="1608"/>
      <c r="BR518" s="1569"/>
      <c r="BS518" s="1608"/>
      <c r="BT518" s="1569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1324">
        <f t="shared" si="1644"/>
        <v>2.9328455790784556E-2</v>
      </c>
      <c r="CF518" s="1324">
        <f t="shared" si="1644"/>
        <v>4.1897793986835075E-2</v>
      </c>
      <c r="CG518" s="1324">
        <f t="shared" si="1644"/>
        <v>5.8656911581569111E-2</v>
      </c>
      <c r="CH518" s="1325">
        <f t="shared" si="1644"/>
        <v>6.3989358088984483E-2</v>
      </c>
      <c r="CI518" s="1325">
        <f t="shared" si="1644"/>
        <v>7.0388293897882939E-2</v>
      </c>
      <c r="CJ518" s="1324">
        <f t="shared" si="1644"/>
        <v>7.0388293897882939E-2</v>
      </c>
      <c r="CK518" s="1324">
        <f t="shared" si="1644"/>
        <v>8.7985367372353671E-2</v>
      </c>
      <c r="CL518" s="1324">
        <f t="shared" si="1644"/>
        <v>8.7985367372353671E-2</v>
      </c>
      <c r="CM518" s="1323">
        <f t="shared" si="1644"/>
        <v>0.11731382316313822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0">
        <v>17.8</v>
      </c>
      <c r="BE519" s="1570">
        <v>15</v>
      </c>
      <c r="BF519" s="1570">
        <v>19</v>
      </c>
      <c r="BG519" s="1570">
        <v>19.8</v>
      </c>
      <c r="BH519" s="1570">
        <v>20</v>
      </c>
      <c r="BI519" s="1570">
        <v>20</v>
      </c>
      <c r="BJ519" s="1570">
        <v>20</v>
      </c>
      <c r="BK519" s="1570">
        <v>20</v>
      </c>
      <c r="BL519" s="1570">
        <v>20</v>
      </c>
      <c r="BM519" s="1570">
        <v>20</v>
      </c>
      <c r="BN519" s="1570"/>
      <c r="BO519" s="1570"/>
      <c r="BP519" s="1570"/>
      <c r="BQ519" s="1570"/>
      <c r="BR519" s="1570"/>
      <c r="BS519" s="1570"/>
      <c r="BT519" s="1570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0">
        <f t="shared" si="1589"/>
        <v>15</v>
      </c>
      <c r="CE519" s="1321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1321">
        <f t="shared" si="1654"/>
        <v>19</v>
      </c>
      <c r="CG519" s="1321">
        <f t="shared" si="1654"/>
        <v>19.8</v>
      </c>
      <c r="CH519" s="1322">
        <f t="shared" si="1654"/>
        <v>20</v>
      </c>
      <c r="CI519" s="1322">
        <f t="shared" si="1654"/>
        <v>20</v>
      </c>
      <c r="CJ519" s="1321">
        <f t="shared" si="1654"/>
        <v>20</v>
      </c>
      <c r="CK519" s="1321">
        <f t="shared" si="1654"/>
        <v>20</v>
      </c>
      <c r="CL519" s="1321">
        <f t="shared" si="1654"/>
        <v>20</v>
      </c>
      <c r="CM519" s="1320">
        <f t="shared" si="1654"/>
        <v>20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4">
        <f t="shared" ref="BD520:BM520" si="1658">IF(BD519="","",BD515*BD516*BD519)</f>
        <v>1068</v>
      </c>
      <c r="BE520" s="1604">
        <f t="shared" si="1658"/>
        <v>900</v>
      </c>
      <c r="BF520" s="1604">
        <f t="shared" si="1658"/>
        <v>1140</v>
      </c>
      <c r="BG520" s="1604">
        <f t="shared" si="1658"/>
        <v>495</v>
      </c>
      <c r="BH520" s="1604">
        <f t="shared" si="1658"/>
        <v>1200</v>
      </c>
      <c r="BI520" s="1604">
        <f t="shared" si="1658"/>
        <v>1200</v>
      </c>
      <c r="BJ520" s="1604">
        <f t="shared" si="1658"/>
        <v>1200</v>
      </c>
      <c r="BK520" s="1604">
        <f t="shared" si="1658"/>
        <v>800</v>
      </c>
      <c r="BL520" s="1604">
        <f t="shared" si="1658"/>
        <v>400</v>
      </c>
      <c r="BM520" s="1604">
        <f t="shared" si="1658"/>
        <v>400</v>
      </c>
      <c r="BN520" s="1604"/>
      <c r="BO520" s="1604"/>
      <c r="BP520" s="1604"/>
      <c r="BQ520" s="1604"/>
      <c r="BR520" s="1604"/>
      <c r="BS520" s="1604"/>
      <c r="BT520" s="1604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0">
        <f t="shared" si="1589"/>
        <v>400</v>
      </c>
      <c r="CE520" s="1321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1321">
        <f t="shared" si="1659"/>
        <v>495</v>
      </c>
      <c r="CG520" s="1321">
        <f t="shared" si="1659"/>
        <v>800</v>
      </c>
      <c r="CH520" s="1322">
        <f t="shared" si="1659"/>
        <v>900</v>
      </c>
      <c r="CI520" s="1322">
        <f t="shared" si="1659"/>
        <v>1068</v>
      </c>
      <c r="CJ520" s="1321">
        <f t="shared" si="1659"/>
        <v>1140</v>
      </c>
      <c r="CK520" s="1321">
        <f t="shared" si="1659"/>
        <v>1200</v>
      </c>
      <c r="CL520" s="1321">
        <f t="shared" si="1659"/>
        <v>1200</v>
      </c>
      <c r="CM520" s="1320">
        <f t="shared" si="1659"/>
        <v>1200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4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59"/>
      <c r="BE521" s="1559"/>
      <c r="BF521" s="1559">
        <v>6</v>
      </c>
      <c r="BG521" s="1559">
        <v>6</v>
      </c>
      <c r="BH521" s="1559">
        <v>6</v>
      </c>
      <c r="BI521" s="1559">
        <v>6</v>
      </c>
      <c r="BJ521" s="1559"/>
      <c r="BK521" s="1559"/>
      <c r="BL521" s="1559"/>
      <c r="BM521" s="1559"/>
      <c r="BN521" s="1559"/>
      <c r="BO521" s="1559"/>
      <c r="BP521" s="1559"/>
      <c r="BQ521" s="1559"/>
      <c r="BR521" s="1559"/>
      <c r="BS521" s="1559"/>
      <c r="BT521" s="1559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0" t="str">
        <f t="shared" si="1589"/>
        <v/>
      </c>
      <c r="CE521" s="1321" t="str">
        <f t="shared" si="1659"/>
        <v/>
      </c>
      <c r="CF521" s="1321" t="str">
        <f t="shared" si="1659"/>
        <v/>
      </c>
      <c r="CG521" s="1321">
        <f t="shared" si="1659"/>
        <v>6</v>
      </c>
      <c r="CH521" s="1322">
        <f t="shared" si="1659"/>
        <v>6</v>
      </c>
      <c r="CI521" s="1322">
        <f t="shared" si="1659"/>
        <v>6</v>
      </c>
      <c r="CJ521" s="1321">
        <f t="shared" si="1659"/>
        <v>6</v>
      </c>
      <c r="CK521" s="1321" t="str">
        <f t="shared" si="1659"/>
        <v/>
      </c>
      <c r="CL521" s="1321" t="str">
        <f t="shared" si="1659"/>
        <v/>
      </c>
      <c r="CM521" s="1320" t="str">
        <f t="shared" si="1659"/>
        <v/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59"/>
      <c r="BE522" s="1559"/>
      <c r="BF522" s="1559">
        <v>12</v>
      </c>
      <c r="BG522" s="1559">
        <v>12</v>
      </c>
      <c r="BH522" s="1559">
        <v>12</v>
      </c>
      <c r="BI522" s="1559">
        <v>12</v>
      </c>
      <c r="BJ522" s="1559"/>
      <c r="BK522" s="1559"/>
      <c r="BL522" s="1559"/>
      <c r="BM522" s="1559"/>
      <c r="BN522" s="1559"/>
      <c r="BO522" s="1559"/>
      <c r="BP522" s="1559"/>
      <c r="BQ522" s="1559"/>
      <c r="BR522" s="1559"/>
      <c r="BS522" s="1559"/>
      <c r="BT522" s="1559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0" t="str">
        <f t="shared" si="1589"/>
        <v/>
      </c>
      <c r="CE522" s="1321" t="str">
        <f t="shared" si="1659"/>
        <v/>
      </c>
      <c r="CF522" s="1321" t="str">
        <f t="shared" si="1659"/>
        <v/>
      </c>
      <c r="CG522" s="1321">
        <f t="shared" si="1659"/>
        <v>12</v>
      </c>
      <c r="CH522" s="1322">
        <f t="shared" si="1659"/>
        <v>12</v>
      </c>
      <c r="CI522" s="1322">
        <f t="shared" si="1659"/>
        <v>12</v>
      </c>
      <c r="CJ522" s="1321">
        <f t="shared" si="1659"/>
        <v>12</v>
      </c>
      <c r="CK522" s="1321" t="str">
        <f t="shared" si="1659"/>
        <v/>
      </c>
      <c r="CL522" s="1321" t="str">
        <f t="shared" si="1659"/>
        <v/>
      </c>
      <c r="CM522" s="1320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3">
        <f>640*$K$1</f>
        <v>2679.5519999999997</v>
      </c>
      <c r="BE523" s="1603">
        <f t="shared" ref="BE523:BM523" si="1663">640*$K$1</f>
        <v>2679.5519999999997</v>
      </c>
      <c r="BF523" s="1603">
        <f t="shared" si="1663"/>
        <v>2679.5519999999997</v>
      </c>
      <c r="BG523" s="1603">
        <f t="shared" si="1663"/>
        <v>2679.5519999999997</v>
      </c>
      <c r="BH523" s="1603">
        <f t="shared" si="1663"/>
        <v>2679.5519999999997</v>
      </c>
      <c r="BI523" s="1603">
        <f t="shared" si="1663"/>
        <v>2679.5519999999997</v>
      </c>
      <c r="BJ523" s="1603">
        <f t="shared" si="1663"/>
        <v>2679.5519999999997</v>
      </c>
      <c r="BK523" s="1603">
        <f t="shared" si="1663"/>
        <v>2679.5519999999997</v>
      </c>
      <c r="BL523" s="1603">
        <f t="shared" si="1663"/>
        <v>2679.5519999999997</v>
      </c>
      <c r="BM523" s="1603">
        <f t="shared" si="1663"/>
        <v>2679.5519999999997</v>
      </c>
      <c r="BN523" s="1603"/>
      <c r="BO523" s="1603"/>
      <c r="BP523" s="1603"/>
      <c r="BQ523" s="1603"/>
      <c r="BR523" s="1603"/>
      <c r="BS523" s="1603"/>
      <c r="BT523" s="1603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0">
        <f t="shared" si="1589"/>
        <v>2679.5519999999997</v>
      </c>
      <c r="CE523" s="1321">
        <f t="shared" si="1589"/>
        <v>2679.5519999999997</v>
      </c>
      <c r="CF523" s="1321">
        <f t="shared" si="1589"/>
        <v>2679.5519999999997</v>
      </c>
      <c r="CG523" s="1321">
        <f t="shared" si="1589"/>
        <v>2679.5519999999997</v>
      </c>
      <c r="CH523" s="1322">
        <f t="shared" si="1589"/>
        <v>2679.5519999999997</v>
      </c>
      <c r="CI523" s="1322">
        <f t="shared" si="1589"/>
        <v>2679.5519999999997</v>
      </c>
      <c r="CJ523" s="1321">
        <f t="shared" si="1589"/>
        <v>2679.5519999999997</v>
      </c>
      <c r="CK523" s="1321">
        <f t="shared" si="1589"/>
        <v>2679.5519999999997</v>
      </c>
      <c r="CL523" s="1321">
        <f t="shared" si="1589"/>
        <v>2679.5519999999997</v>
      </c>
      <c r="CM523" s="1320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08" t="str">
        <f t="shared" ref="BD524:BM524" si="1668">IF(BD521="","",BD521*BD522*BD523/BD$46/365/$G$1)</f>
        <v/>
      </c>
      <c r="BE524" s="1608" t="str">
        <f t="shared" si="1668"/>
        <v/>
      </c>
      <c r="BF524" s="1569">
        <f t="shared" si="1668"/>
        <v>5.4604252235933431E-3</v>
      </c>
      <c r="BG524" s="1608">
        <f t="shared" si="1668"/>
        <v>8.5806682085038232E-3</v>
      </c>
      <c r="BH524" s="1569">
        <f t="shared" si="1668"/>
        <v>6.0064677459526769E-3</v>
      </c>
      <c r="BI524" s="1608">
        <f t="shared" si="1668"/>
        <v>7.5080846824408451E-3</v>
      </c>
      <c r="BJ524" s="1569" t="str">
        <f t="shared" si="1668"/>
        <v/>
      </c>
      <c r="BK524" s="1608" t="str">
        <f t="shared" si="1668"/>
        <v/>
      </c>
      <c r="BL524" s="1569" t="str">
        <f t="shared" si="1668"/>
        <v/>
      </c>
      <c r="BM524" s="1608" t="str">
        <f t="shared" si="1668"/>
        <v/>
      </c>
      <c r="BN524" s="1569"/>
      <c r="BO524" s="1608"/>
      <c r="BP524" s="1569"/>
      <c r="BQ524" s="1608"/>
      <c r="BR524" s="1569"/>
      <c r="BS524" s="1608"/>
      <c r="BT524" s="1569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0" t="str">
        <f t="shared" si="1589"/>
        <v/>
      </c>
      <c r="CE524" s="1321" t="str">
        <f t="shared" si="1589"/>
        <v/>
      </c>
      <c r="CF524" s="1321" t="str">
        <f t="shared" si="1589"/>
        <v/>
      </c>
      <c r="CG524" s="1321">
        <f t="shared" si="1589"/>
        <v>5.4604252235933431E-3</v>
      </c>
      <c r="CH524" s="1322">
        <f t="shared" si="1589"/>
        <v>6.0064677459526769E-3</v>
      </c>
      <c r="CI524" s="1322">
        <f t="shared" si="1589"/>
        <v>7.5080846824408451E-3</v>
      </c>
      <c r="CJ524" s="1321">
        <f t="shared" si="1589"/>
        <v>8.5806682085038232E-3</v>
      </c>
      <c r="CK524" s="1321" t="str">
        <f t="shared" si="1589"/>
        <v/>
      </c>
      <c r="CL524" s="1321" t="str">
        <f t="shared" si="1589"/>
        <v/>
      </c>
      <c r="CM524" s="1320" t="str">
        <f t="shared" si="1589"/>
        <v/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59"/>
      <c r="BE525" s="1559"/>
      <c r="BF525" s="1559">
        <v>10.8</v>
      </c>
      <c r="BG525" s="1559">
        <v>10.8</v>
      </c>
      <c r="BH525" s="1559">
        <v>10.8</v>
      </c>
      <c r="BI525" s="1559">
        <v>11.7</v>
      </c>
      <c r="BJ525" s="1559"/>
      <c r="BK525" s="1559"/>
      <c r="BL525" s="1559"/>
      <c r="BM525" s="1559"/>
      <c r="BN525" s="1559"/>
      <c r="BO525" s="1559"/>
      <c r="BP525" s="1559"/>
      <c r="BQ525" s="1559"/>
      <c r="BR525" s="1559"/>
      <c r="BS525" s="1559"/>
      <c r="BT525" s="1559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0" t="str">
        <f t="shared" si="1589"/>
        <v/>
      </c>
      <c r="CE525" s="1321" t="str">
        <f t="shared" si="1589"/>
        <v/>
      </c>
      <c r="CF525" s="1321" t="str">
        <f t="shared" si="1589"/>
        <v/>
      </c>
      <c r="CG525" s="1321">
        <f t="shared" si="1589"/>
        <v>10.8</v>
      </c>
      <c r="CH525" s="1322">
        <f t="shared" si="1589"/>
        <v>10.8</v>
      </c>
      <c r="CI525" s="1322">
        <f t="shared" si="1589"/>
        <v>10.8</v>
      </c>
      <c r="CJ525" s="1321">
        <f t="shared" si="1589"/>
        <v>11.7</v>
      </c>
      <c r="CK525" s="1321" t="str">
        <f t="shared" si="1589"/>
        <v/>
      </c>
      <c r="CL525" s="1321" t="str">
        <f t="shared" si="1589"/>
        <v/>
      </c>
      <c r="CM525" s="1320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4" t="str">
        <f t="shared" ref="BD526:BM526" si="1672">IF(BD525="","",BD521*BD522*BD525)</f>
        <v/>
      </c>
      <c r="BE526" s="1604" t="str">
        <f t="shared" si="1672"/>
        <v/>
      </c>
      <c r="BF526" s="1604">
        <f t="shared" si="1672"/>
        <v>777.6</v>
      </c>
      <c r="BG526" s="1604">
        <f t="shared" si="1672"/>
        <v>777.6</v>
      </c>
      <c r="BH526" s="1604">
        <f t="shared" si="1672"/>
        <v>777.6</v>
      </c>
      <c r="BI526" s="1604">
        <f t="shared" si="1672"/>
        <v>842.4</v>
      </c>
      <c r="BJ526" s="1604" t="str">
        <f t="shared" si="1672"/>
        <v/>
      </c>
      <c r="BK526" s="1604" t="str">
        <f t="shared" si="1672"/>
        <v/>
      </c>
      <c r="BL526" s="1604" t="str">
        <f t="shared" si="1672"/>
        <v/>
      </c>
      <c r="BM526" s="1604" t="str">
        <f t="shared" si="1672"/>
        <v/>
      </c>
      <c r="BN526" s="1604"/>
      <c r="BO526" s="1604"/>
      <c r="BP526" s="1604"/>
      <c r="BQ526" s="1604"/>
      <c r="BR526" s="1604"/>
      <c r="BS526" s="1604"/>
      <c r="BT526" s="1604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0" t="str">
        <f t="shared" si="1589"/>
        <v/>
      </c>
      <c r="CE526" s="1321" t="str">
        <f t="shared" si="1589"/>
        <v/>
      </c>
      <c r="CF526" s="1321" t="str">
        <f t="shared" si="1589"/>
        <v/>
      </c>
      <c r="CG526" s="1321">
        <f t="shared" si="1589"/>
        <v>777.6</v>
      </c>
      <c r="CH526" s="1322">
        <f t="shared" si="1589"/>
        <v>777.6</v>
      </c>
      <c r="CI526" s="1322">
        <f t="shared" si="1589"/>
        <v>777.6</v>
      </c>
      <c r="CJ526" s="1321">
        <f t="shared" si="1589"/>
        <v>842.4</v>
      </c>
      <c r="CK526" s="1321" t="str">
        <f t="shared" si="1589"/>
        <v/>
      </c>
      <c r="CL526" s="1321" t="str">
        <f t="shared" si="1589"/>
        <v/>
      </c>
      <c r="CM526" s="1320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4" t="s">
        <v>737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0"/>
      <c r="BE527" s="1570"/>
      <c r="BF527" s="1570"/>
      <c r="BG527" s="1570"/>
      <c r="BH527" s="1570"/>
      <c r="BI527" s="1570"/>
      <c r="BJ527" s="1570"/>
      <c r="BK527" s="1570"/>
      <c r="BL527" s="1570"/>
      <c r="BM527" s="1570"/>
      <c r="BN527" s="1570"/>
      <c r="BO527" s="1570"/>
      <c r="BP527" s="1570"/>
      <c r="BQ527" s="1570"/>
      <c r="BR527" s="1570"/>
      <c r="BS527" s="1570"/>
      <c r="BT527" s="1570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59"/>
      <c r="BE528" s="1559">
        <v>7.2</v>
      </c>
      <c r="BF528" s="1559">
        <v>4.8</v>
      </c>
      <c r="BG528" s="1559"/>
      <c r="BH528" s="1559"/>
      <c r="BI528" s="1559"/>
      <c r="BJ528" s="1559"/>
      <c r="BK528" s="1559"/>
      <c r="BL528" s="1559"/>
      <c r="BM528" s="1559"/>
      <c r="BN528" s="1559"/>
      <c r="BO528" s="1559"/>
      <c r="BP528" s="1559"/>
      <c r="BQ528" s="1559"/>
      <c r="BR528" s="1559"/>
      <c r="BS528" s="1559"/>
      <c r="BT528" s="1559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0" t="str">
        <f t="shared" si="1589"/>
        <v/>
      </c>
      <c r="CE528" s="1321" t="str">
        <f t="shared" si="1659"/>
        <v/>
      </c>
      <c r="CF528" s="1321" t="str">
        <f t="shared" si="1659"/>
        <v/>
      </c>
      <c r="CG528" s="1321" t="str">
        <f t="shared" si="1659"/>
        <v/>
      </c>
      <c r="CH528" s="1322">
        <f t="shared" si="1659"/>
        <v>4.8</v>
      </c>
      <c r="CI528" s="1322">
        <f t="shared" si="1659"/>
        <v>7.2</v>
      </c>
      <c r="CJ528" s="1321" t="str">
        <f t="shared" si="1659"/>
        <v/>
      </c>
      <c r="CK528" s="1321" t="str">
        <f t="shared" si="1659"/>
        <v/>
      </c>
      <c r="CL528" s="1321" t="str">
        <f t="shared" si="1659"/>
        <v/>
      </c>
      <c r="CM528" s="1320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3"/>
      <c r="BE529" s="1603">
        <f t="shared" ref="BE529:BM529" si="1680">1580*$K$1</f>
        <v>6615.1439999999993</v>
      </c>
      <c r="BF529" s="1603">
        <v>12</v>
      </c>
      <c r="BG529" s="1603">
        <f t="shared" si="1680"/>
        <v>6615.1439999999993</v>
      </c>
      <c r="BH529" s="1603">
        <f t="shared" si="1680"/>
        <v>6615.1439999999993</v>
      </c>
      <c r="BI529" s="1603">
        <f t="shared" si="1680"/>
        <v>6615.1439999999993</v>
      </c>
      <c r="BJ529" s="1603">
        <f t="shared" si="1680"/>
        <v>6615.1439999999993</v>
      </c>
      <c r="BK529" s="1603">
        <f t="shared" si="1680"/>
        <v>6615.1439999999993</v>
      </c>
      <c r="BL529" s="1603">
        <f t="shared" si="1680"/>
        <v>6615.1439999999993</v>
      </c>
      <c r="BM529" s="1603">
        <f t="shared" si="1680"/>
        <v>6615.1439999999993</v>
      </c>
      <c r="BN529" s="1603"/>
      <c r="BO529" s="1603"/>
      <c r="BP529" s="1603"/>
      <c r="BQ529" s="1603"/>
      <c r="BR529" s="1603"/>
      <c r="BS529" s="1603"/>
      <c r="BT529" s="1603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0">
        <f t="shared" si="1589"/>
        <v>12</v>
      </c>
      <c r="CE529" s="1321">
        <f t="shared" si="1659"/>
        <v>6615.1439999999993</v>
      </c>
      <c r="CF529" s="1321">
        <f t="shared" si="1659"/>
        <v>6615.1439999999993</v>
      </c>
      <c r="CG529" s="1321">
        <f t="shared" si="1659"/>
        <v>6615.1439999999993</v>
      </c>
      <c r="CH529" s="1322">
        <f t="shared" si="1659"/>
        <v>6615.1439999999993</v>
      </c>
      <c r="CI529" s="1322">
        <f t="shared" si="1659"/>
        <v>6615.1439999999993</v>
      </c>
      <c r="CJ529" s="1321">
        <f t="shared" si="1659"/>
        <v>6615.1439999999993</v>
      </c>
      <c r="CK529" s="1321">
        <f t="shared" si="1659"/>
        <v>6615.1439999999993</v>
      </c>
      <c r="CL529" s="1321">
        <f t="shared" si="1659"/>
        <v>6615.1439999999993</v>
      </c>
      <c r="CM529" s="1320" t="str">
        <f t="shared" si="1659"/>
        <v/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08" t="str">
        <f>IF(BD528="","",BD528*BD529/BD$46/365/$G$1)</f>
        <v/>
      </c>
      <c r="BE530" s="1608">
        <f t="shared" ref="BE530:BM530" si="1701">IF(BE528="","",BE528*BE529/BE$46/365/$G$1)</f>
        <v>1.4828467247820669E-3</v>
      </c>
      <c r="BF530" s="1608">
        <f t="shared" si="1701"/>
        <v>1.6302501981206836E-6</v>
      </c>
      <c r="BG530" s="1608" t="str">
        <f t="shared" si="1701"/>
        <v/>
      </c>
      <c r="BH530" s="1608" t="str">
        <f t="shared" si="1701"/>
        <v/>
      </c>
      <c r="BI530" s="1608" t="str">
        <f t="shared" si="1701"/>
        <v/>
      </c>
      <c r="BJ530" s="1608" t="str">
        <f t="shared" si="1701"/>
        <v/>
      </c>
      <c r="BK530" s="1608" t="str">
        <f t="shared" si="1701"/>
        <v/>
      </c>
      <c r="BL530" s="1608" t="str">
        <f t="shared" si="1701"/>
        <v/>
      </c>
      <c r="BM530" s="1608" t="str">
        <f t="shared" si="1701"/>
        <v/>
      </c>
      <c r="BN530" s="1608"/>
      <c r="BO530" s="1608"/>
      <c r="BP530" s="1608"/>
      <c r="BQ530" s="1608"/>
      <c r="BR530" s="1608"/>
      <c r="BS530" s="1608"/>
      <c r="BT530" s="1608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659"/>
        <v/>
      </c>
      <c r="CF530" s="1324" t="str">
        <f t="shared" si="1659"/>
        <v/>
      </c>
      <c r="CG530" s="1324" t="str">
        <f t="shared" si="1659"/>
        <v/>
      </c>
      <c r="CH530" s="1325">
        <f t="shared" si="1659"/>
        <v>1.6302501981206836E-6</v>
      </c>
      <c r="CI530" s="1325">
        <f t="shared" si="1659"/>
        <v>1.4828467247820669E-3</v>
      </c>
      <c r="CJ530" s="1324" t="str">
        <f t="shared" si="1659"/>
        <v/>
      </c>
      <c r="CK530" s="1324" t="str">
        <f t="shared" si="1659"/>
        <v/>
      </c>
      <c r="CL530" s="1324" t="str">
        <f t="shared" si="1659"/>
        <v/>
      </c>
      <c r="CM530" s="1323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0"/>
      <c r="BE531" s="1570">
        <v>40</v>
      </c>
      <c r="BF531" s="1570">
        <v>40</v>
      </c>
      <c r="BG531" s="1570"/>
      <c r="BH531" s="1570"/>
      <c r="BI531" s="1570"/>
      <c r="BJ531" s="1570"/>
      <c r="BK531" s="1570"/>
      <c r="BL531" s="1570"/>
      <c r="BM531" s="1570"/>
      <c r="BN531" s="1570"/>
      <c r="BO531" s="1570"/>
      <c r="BP531" s="1570"/>
      <c r="BQ531" s="1570"/>
      <c r="BR531" s="1570"/>
      <c r="BS531" s="1570"/>
      <c r="BT531" s="1570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0" t="str">
        <f t="shared" si="1589"/>
        <v/>
      </c>
      <c r="CE531" s="1321" t="str">
        <f t="shared" si="1659"/>
        <v/>
      </c>
      <c r="CF531" s="1321" t="str">
        <f t="shared" si="1659"/>
        <v/>
      </c>
      <c r="CG531" s="1321" t="str">
        <f t="shared" si="1659"/>
        <v/>
      </c>
      <c r="CH531" s="1322">
        <f t="shared" si="1659"/>
        <v>40</v>
      </c>
      <c r="CI531" s="1322">
        <f t="shared" si="1659"/>
        <v>40</v>
      </c>
      <c r="CJ531" s="1321" t="str">
        <f t="shared" si="1659"/>
        <v/>
      </c>
      <c r="CK531" s="1321" t="str">
        <f t="shared" si="1659"/>
        <v/>
      </c>
      <c r="CL531" s="1321" t="str">
        <f t="shared" si="1659"/>
        <v/>
      </c>
      <c r="CM531" s="1320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4" t="str">
        <f>IF(BD531="","",BD528*BD531)</f>
        <v/>
      </c>
      <c r="BE532" s="1604">
        <f t="shared" ref="BE532:BM532" si="1725">IF(BE531="","",BE528*BE531)</f>
        <v>288</v>
      </c>
      <c r="BF532" s="1604">
        <f t="shared" si="1725"/>
        <v>192</v>
      </c>
      <c r="BG532" s="1604" t="str">
        <f t="shared" si="1725"/>
        <v/>
      </c>
      <c r="BH532" s="1604" t="str">
        <f t="shared" si="1725"/>
        <v/>
      </c>
      <c r="BI532" s="1604" t="str">
        <f t="shared" si="1725"/>
        <v/>
      </c>
      <c r="BJ532" s="1604" t="str">
        <f t="shared" si="1725"/>
        <v/>
      </c>
      <c r="BK532" s="1604" t="str">
        <f t="shared" si="1725"/>
        <v/>
      </c>
      <c r="BL532" s="1604" t="str">
        <f t="shared" si="1725"/>
        <v/>
      </c>
      <c r="BM532" s="1604" t="str">
        <f t="shared" si="1725"/>
        <v/>
      </c>
      <c r="BN532" s="1604"/>
      <c r="BO532" s="1604"/>
      <c r="BP532" s="1604"/>
      <c r="BQ532" s="1604"/>
      <c r="BR532" s="1604"/>
      <c r="BS532" s="1604"/>
      <c r="BT532" s="1604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0" t="str">
        <f t="shared" si="1589"/>
        <v/>
      </c>
      <c r="CE532" s="1321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1" t="str">
        <f t="shared" si="1730"/>
        <v/>
      </c>
      <c r="CG532" s="1321" t="str">
        <f t="shared" si="1730"/>
        <v/>
      </c>
      <c r="CH532" s="1322">
        <f t="shared" si="1730"/>
        <v>192</v>
      </c>
      <c r="CI532" s="1322">
        <f t="shared" si="1730"/>
        <v>288</v>
      </c>
      <c r="CJ532" s="1321" t="str">
        <f t="shared" si="1730"/>
        <v/>
      </c>
      <c r="CK532" s="1321" t="str">
        <f t="shared" si="1730"/>
        <v/>
      </c>
      <c r="CL532" s="1321" t="str">
        <f t="shared" si="1730"/>
        <v/>
      </c>
      <c r="CM532" s="1320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4" t="s">
        <v>753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1" t="s">
        <v>269</v>
      </c>
      <c r="BE533" s="1571" t="s">
        <v>269</v>
      </c>
      <c r="BF533" s="1571" t="s">
        <v>269</v>
      </c>
      <c r="BG533" s="1571" t="s">
        <v>269</v>
      </c>
      <c r="BH533" s="1571" t="s">
        <v>269</v>
      </c>
      <c r="BI533" s="1571" t="s">
        <v>269</v>
      </c>
      <c r="BJ533" s="1571" t="s">
        <v>269</v>
      </c>
      <c r="BK533" s="1571" t="s">
        <v>269</v>
      </c>
      <c r="BL533" s="1571" t="s">
        <v>269</v>
      </c>
      <c r="BM533" s="1571" t="s">
        <v>269</v>
      </c>
      <c r="BN533" s="1571"/>
      <c r="BO533" s="1571"/>
      <c r="BP533" s="1571"/>
      <c r="BQ533" s="1571"/>
      <c r="BR533" s="1571"/>
      <c r="BS533" s="1571"/>
      <c r="BT533" s="1571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59">
        <v>120</v>
      </c>
      <c r="BE534" s="1559">
        <v>60</v>
      </c>
      <c r="BF534" s="1559">
        <v>120</v>
      </c>
      <c r="BG534" s="1559">
        <v>60</v>
      </c>
      <c r="BH534" s="1559">
        <v>120</v>
      </c>
      <c r="BI534" s="1559">
        <v>60</v>
      </c>
      <c r="BJ534" s="1559">
        <v>60</v>
      </c>
      <c r="BK534" s="1559">
        <v>120</v>
      </c>
      <c r="BL534" s="1559">
        <v>144</v>
      </c>
      <c r="BM534" s="1559">
        <v>60</v>
      </c>
      <c r="BN534" s="1559"/>
      <c r="BO534" s="1559"/>
      <c r="BP534" s="1559"/>
      <c r="BQ534" s="1559"/>
      <c r="BR534" s="1559"/>
      <c r="BS534" s="1559"/>
      <c r="BT534" s="1559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0">
        <f t="shared" si="1589"/>
        <v>60</v>
      </c>
      <c r="CE534" s="1321">
        <f t="shared" si="1730"/>
        <v>60</v>
      </c>
      <c r="CF534" s="1321">
        <f t="shared" si="1730"/>
        <v>60</v>
      </c>
      <c r="CG534" s="1321">
        <f t="shared" si="1730"/>
        <v>60</v>
      </c>
      <c r="CH534" s="1322">
        <f t="shared" si="1730"/>
        <v>60</v>
      </c>
      <c r="CI534" s="1322">
        <f t="shared" si="1730"/>
        <v>120</v>
      </c>
      <c r="CJ534" s="1321">
        <f t="shared" si="1730"/>
        <v>120</v>
      </c>
      <c r="CK534" s="1321">
        <f t="shared" si="1730"/>
        <v>120</v>
      </c>
      <c r="CL534" s="1321">
        <f t="shared" si="1730"/>
        <v>120</v>
      </c>
      <c r="CM534" s="1320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3">
        <f>2150*$K$1</f>
        <v>9001.619999999999</v>
      </c>
      <c r="BE535" s="1603">
        <f t="shared" ref="BE535:BM535" si="1738">2150*$K$1</f>
        <v>9001.619999999999</v>
      </c>
      <c r="BF535" s="1603">
        <f t="shared" si="1738"/>
        <v>9001.619999999999</v>
      </c>
      <c r="BG535" s="1603">
        <f t="shared" si="1738"/>
        <v>9001.619999999999</v>
      </c>
      <c r="BH535" s="1603">
        <f t="shared" si="1738"/>
        <v>9001.619999999999</v>
      </c>
      <c r="BI535" s="1603">
        <f t="shared" si="1738"/>
        <v>9001.619999999999</v>
      </c>
      <c r="BJ535" s="1603">
        <f t="shared" si="1738"/>
        <v>9001.619999999999</v>
      </c>
      <c r="BK535" s="1603">
        <f t="shared" si="1738"/>
        <v>9001.619999999999</v>
      </c>
      <c r="BL535" s="1603">
        <f t="shared" si="1738"/>
        <v>9001.619999999999</v>
      </c>
      <c r="BM535" s="1603">
        <f t="shared" si="1738"/>
        <v>9001.619999999999</v>
      </c>
      <c r="BN535" s="1603"/>
      <c r="BO535" s="1603"/>
      <c r="BP535" s="1603"/>
      <c r="BQ535" s="1603"/>
      <c r="BR535" s="1603"/>
      <c r="BS535" s="1603"/>
      <c r="BT535" s="1603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0">
        <f t="shared" si="1589"/>
        <v>9001.619999999999</v>
      </c>
      <c r="CE535" s="1321">
        <f t="shared" si="1730"/>
        <v>9001.619999999999</v>
      </c>
      <c r="CF535" s="1321">
        <f t="shared" si="1730"/>
        <v>9001.619999999999</v>
      </c>
      <c r="CG535" s="1321">
        <f t="shared" si="1730"/>
        <v>9001.619999999999</v>
      </c>
      <c r="CH535" s="1322">
        <f t="shared" si="1730"/>
        <v>9001.619999999999</v>
      </c>
      <c r="CI535" s="1322">
        <f t="shared" si="1730"/>
        <v>9001.619999999999</v>
      </c>
      <c r="CJ535" s="1321">
        <f t="shared" si="1730"/>
        <v>9001.619999999999</v>
      </c>
      <c r="CK535" s="1321">
        <f t="shared" si="1730"/>
        <v>9001.619999999999</v>
      </c>
      <c r="CL535" s="1321">
        <f t="shared" si="1730"/>
        <v>9001.619999999999</v>
      </c>
      <c r="CM535" s="1320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08">
        <f>IF(BD534="","",BD534*BD535/BD$46/365/$G$1)</f>
        <v>5.604993773349938E-2</v>
      </c>
      <c r="BE536" s="1608">
        <f t="shared" ref="BE536:BM536" si="1767">IF(BE534="","",BE534*BE535/BE$46/365/$G$1)</f>
        <v>1.6814981320049813E-2</v>
      </c>
      <c r="BF536" s="1608">
        <f t="shared" si="1767"/>
        <v>3.0572693309181481E-2</v>
      </c>
      <c r="BG536" s="1608">
        <f t="shared" si="1767"/>
        <v>2.4021401885785446E-2</v>
      </c>
      <c r="BH536" s="1608">
        <f t="shared" si="1767"/>
        <v>3.3629962640099625E-2</v>
      </c>
      <c r="BI536" s="1608">
        <f t="shared" si="1767"/>
        <v>2.1018726650062266E-2</v>
      </c>
      <c r="BJ536" s="1608">
        <f t="shared" si="1767"/>
        <v>2.1018726650062266E-2</v>
      </c>
      <c r="BK536" s="1608">
        <f t="shared" si="1767"/>
        <v>4.2037453300124532E-2</v>
      </c>
      <c r="BL536" s="1608">
        <f t="shared" si="1767"/>
        <v>5.0444943960149431E-2</v>
      </c>
      <c r="BM536" s="1608">
        <f t="shared" si="1767"/>
        <v>2.1018726650062266E-2</v>
      </c>
      <c r="BN536" s="1608"/>
      <c r="BO536" s="1608"/>
      <c r="BP536" s="1608"/>
      <c r="BQ536" s="1608"/>
      <c r="BR536" s="1608"/>
      <c r="BS536" s="1608"/>
      <c r="BT536" s="1608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1.6814981320049813E-2</v>
      </c>
      <c r="CE536" s="1324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2.1018726650062266E-2</v>
      </c>
      <c r="CF536" s="1324">
        <f t="shared" si="1772"/>
        <v>2.1018726650062266E-2</v>
      </c>
      <c r="CG536" s="1324">
        <f t="shared" si="1772"/>
        <v>2.1018726650062266E-2</v>
      </c>
      <c r="CH536" s="1325">
        <f t="shared" si="1772"/>
        <v>2.4021401885785446E-2</v>
      </c>
      <c r="CI536" s="1325">
        <f t="shared" si="1772"/>
        <v>3.0572693309181481E-2</v>
      </c>
      <c r="CJ536" s="1324">
        <f t="shared" si="1772"/>
        <v>3.3629962640099625E-2</v>
      </c>
      <c r="CK536" s="1324">
        <f t="shared" si="1772"/>
        <v>4.2037453300124532E-2</v>
      </c>
      <c r="CL536" s="1324">
        <f t="shared" si="1772"/>
        <v>5.0444943960149431E-2</v>
      </c>
      <c r="CM536" s="1323">
        <f t="shared" si="1772"/>
        <v>5.604993773349938E-2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0">
        <v>33.799999999999997</v>
      </c>
      <c r="BE537" s="1570">
        <v>31</v>
      </c>
      <c r="BF537" s="1570">
        <v>33.799999999999997</v>
      </c>
      <c r="BG537" s="1570">
        <v>31</v>
      </c>
      <c r="BH537" s="1570">
        <v>25.6</v>
      </c>
      <c r="BI537" s="1570">
        <v>34</v>
      </c>
      <c r="BJ537" s="1570">
        <v>34</v>
      </c>
      <c r="BK537" s="1570">
        <v>32</v>
      </c>
      <c r="BL537" s="1570">
        <v>20</v>
      </c>
      <c r="BM537" s="1570">
        <v>24.2</v>
      </c>
      <c r="BN537" s="1570"/>
      <c r="BO537" s="1570"/>
      <c r="BP537" s="1570"/>
      <c r="BQ537" s="1570"/>
      <c r="BR537" s="1570"/>
      <c r="BS537" s="1570"/>
      <c r="BT537" s="1570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0">
        <f t="shared" si="1589"/>
        <v>20</v>
      </c>
      <c r="CE537" s="1321">
        <f t="shared" si="1730"/>
        <v>24.2</v>
      </c>
      <c r="CF537" s="1321">
        <f t="shared" si="1730"/>
        <v>25.6</v>
      </c>
      <c r="CG537" s="1321">
        <f t="shared" si="1730"/>
        <v>31</v>
      </c>
      <c r="CH537" s="1322">
        <f t="shared" si="1730"/>
        <v>31</v>
      </c>
      <c r="CI537" s="1322">
        <f t="shared" si="1730"/>
        <v>32</v>
      </c>
      <c r="CJ537" s="1321">
        <f t="shared" si="1730"/>
        <v>33.799999999999997</v>
      </c>
      <c r="CK537" s="1321">
        <f t="shared" si="1730"/>
        <v>33.799999999999997</v>
      </c>
      <c r="CL537" s="1321">
        <f t="shared" si="1730"/>
        <v>34</v>
      </c>
      <c r="CM537" s="1320">
        <f t="shared" si="1730"/>
        <v>34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4">
        <f>IF(BD537="","",BD534*BD537)</f>
        <v>4055.9999999999995</v>
      </c>
      <c r="BE538" s="1604">
        <f t="shared" ref="BE538:BM538" si="1800">IF(BE537="","",BE534*BE537)</f>
        <v>1860</v>
      </c>
      <c r="BF538" s="1604">
        <f t="shared" si="1800"/>
        <v>4055.9999999999995</v>
      </c>
      <c r="BG538" s="1604">
        <f t="shared" si="1800"/>
        <v>1860</v>
      </c>
      <c r="BH538" s="1604">
        <f t="shared" si="1800"/>
        <v>3072</v>
      </c>
      <c r="BI538" s="1604">
        <f t="shared" si="1800"/>
        <v>2040</v>
      </c>
      <c r="BJ538" s="1604">
        <f t="shared" si="1800"/>
        <v>2040</v>
      </c>
      <c r="BK538" s="1604">
        <f t="shared" si="1800"/>
        <v>3840</v>
      </c>
      <c r="BL538" s="1604">
        <f t="shared" si="1800"/>
        <v>2880</v>
      </c>
      <c r="BM538" s="1604">
        <f t="shared" si="1800"/>
        <v>1452</v>
      </c>
      <c r="BN538" s="1604"/>
      <c r="BO538" s="1604"/>
      <c r="BP538" s="1604"/>
      <c r="BQ538" s="1604"/>
      <c r="BR538" s="1604"/>
      <c r="BS538" s="1604"/>
      <c r="BT538" s="1604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0">
        <f t="shared" si="1589"/>
        <v>1452</v>
      </c>
      <c r="CE538" s="1321">
        <f t="shared" si="1730"/>
        <v>1860</v>
      </c>
      <c r="CF538" s="1321">
        <f t="shared" si="1730"/>
        <v>1860</v>
      </c>
      <c r="CG538" s="1321">
        <f t="shared" si="1730"/>
        <v>2040</v>
      </c>
      <c r="CH538" s="1322">
        <f t="shared" si="1730"/>
        <v>2040</v>
      </c>
      <c r="CI538" s="1322">
        <f t="shared" si="1730"/>
        <v>2880</v>
      </c>
      <c r="CJ538" s="1321">
        <f t="shared" si="1730"/>
        <v>3072</v>
      </c>
      <c r="CK538" s="1321">
        <f t="shared" si="1730"/>
        <v>3840</v>
      </c>
      <c r="CL538" s="1321">
        <f t="shared" si="1730"/>
        <v>4055.9999999999995</v>
      </c>
      <c r="CM538" s="1320">
        <f t="shared" si="1730"/>
        <v>4055.9999999999995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4" t="s">
        <v>738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0">
        <v>40</v>
      </c>
      <c r="BE539" s="1570">
        <v>84</v>
      </c>
      <c r="BF539" s="1570">
        <v>84</v>
      </c>
      <c r="BG539" s="1570">
        <v>60</v>
      </c>
      <c r="BH539" s="1570">
        <v>60</v>
      </c>
      <c r="BI539" s="1570">
        <v>60</v>
      </c>
      <c r="BJ539" s="1570">
        <v>60</v>
      </c>
      <c r="BK539" s="1570">
        <v>60</v>
      </c>
      <c r="BL539" s="1570">
        <v>60</v>
      </c>
      <c r="BM539" s="1570">
        <v>60</v>
      </c>
      <c r="BN539" s="1570"/>
      <c r="BO539" s="1570"/>
      <c r="BP539" s="1570"/>
      <c r="BQ539" s="1570"/>
      <c r="BR539" s="1570"/>
      <c r="BS539" s="1570"/>
      <c r="BT539" s="1570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0">
        <f t="shared" si="1589"/>
        <v>40</v>
      </c>
      <c r="CE539" s="1321">
        <f t="shared" si="1589"/>
        <v>60</v>
      </c>
      <c r="CF539" s="1321">
        <f t="shared" si="1589"/>
        <v>60</v>
      </c>
      <c r="CG539" s="1321">
        <f t="shared" si="1589"/>
        <v>60</v>
      </c>
      <c r="CH539" s="1322">
        <f t="shared" si="1589"/>
        <v>60</v>
      </c>
      <c r="CI539" s="1322">
        <f t="shared" si="1589"/>
        <v>60</v>
      </c>
      <c r="CJ539" s="1321">
        <f t="shared" si="1589"/>
        <v>60</v>
      </c>
      <c r="CK539" s="1321">
        <f t="shared" si="1589"/>
        <v>60</v>
      </c>
      <c r="CL539" s="1321">
        <f t="shared" si="1589"/>
        <v>84</v>
      </c>
      <c r="CM539" s="1320">
        <f t="shared" si="1589"/>
        <v>84</v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1">
        <v>12</v>
      </c>
      <c r="BE540" s="1571">
        <v>11</v>
      </c>
      <c r="BF540" s="1571">
        <v>11</v>
      </c>
      <c r="BG540" s="1571">
        <v>6</v>
      </c>
      <c r="BH540" s="1571">
        <v>11</v>
      </c>
      <c r="BI540" s="1571">
        <v>12</v>
      </c>
      <c r="BJ540" s="1571">
        <v>12</v>
      </c>
      <c r="BK540" s="1571">
        <v>12</v>
      </c>
      <c r="BL540" s="1571">
        <v>12</v>
      </c>
      <c r="BM540" s="1571">
        <v>7</v>
      </c>
      <c r="BN540" s="1571"/>
      <c r="BO540" s="1571"/>
      <c r="BP540" s="1571"/>
      <c r="BQ540" s="1571"/>
      <c r="BR540" s="1571"/>
      <c r="BS540" s="1571"/>
      <c r="BT540" s="1571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0">
        <f t="shared" si="1589"/>
        <v>6</v>
      </c>
      <c r="CE540" s="1321">
        <f t="shared" si="1730"/>
        <v>7</v>
      </c>
      <c r="CF540" s="1321">
        <f t="shared" si="1730"/>
        <v>11</v>
      </c>
      <c r="CG540" s="1321">
        <f t="shared" si="1730"/>
        <v>11</v>
      </c>
      <c r="CH540" s="1322">
        <f t="shared" si="1730"/>
        <v>11</v>
      </c>
      <c r="CI540" s="1322">
        <f t="shared" si="1730"/>
        <v>12</v>
      </c>
      <c r="CJ540" s="1321">
        <f t="shared" si="1730"/>
        <v>12</v>
      </c>
      <c r="CK540" s="1321">
        <f t="shared" si="1730"/>
        <v>12</v>
      </c>
      <c r="CL540" s="1321">
        <f t="shared" si="1730"/>
        <v>12</v>
      </c>
      <c r="CM540" s="1320">
        <f t="shared" si="1730"/>
        <v>12</v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3">
        <f>2350*$K$1</f>
        <v>9838.98</v>
      </c>
      <c r="BE541" s="1603">
        <f t="shared" ref="BE541:BM541" si="1808">2350*$K$1</f>
        <v>9838.98</v>
      </c>
      <c r="BF541" s="1603">
        <f t="shared" si="1808"/>
        <v>9838.98</v>
      </c>
      <c r="BG541" s="1603">
        <f t="shared" si="1808"/>
        <v>9838.98</v>
      </c>
      <c r="BH541" s="1603">
        <f t="shared" si="1808"/>
        <v>9838.98</v>
      </c>
      <c r="BI541" s="1603">
        <f t="shared" si="1808"/>
        <v>9838.98</v>
      </c>
      <c r="BJ541" s="1603">
        <f t="shared" si="1808"/>
        <v>9838.98</v>
      </c>
      <c r="BK541" s="1603">
        <f t="shared" si="1808"/>
        <v>9838.98</v>
      </c>
      <c r="BL541" s="1603">
        <f t="shared" si="1808"/>
        <v>9838.98</v>
      </c>
      <c r="BM541" s="1603">
        <f t="shared" si="1808"/>
        <v>9838.98</v>
      </c>
      <c r="BN541" s="1603"/>
      <c r="BO541" s="1603"/>
      <c r="BP541" s="1603"/>
      <c r="BQ541" s="1603"/>
      <c r="BR541" s="1603"/>
      <c r="BS541" s="1603"/>
      <c r="BT541" s="1603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0">
        <f t="shared" si="1589"/>
        <v>9838.98</v>
      </c>
      <c r="CE541" s="1321">
        <f t="shared" si="1730"/>
        <v>9838.98</v>
      </c>
      <c r="CF541" s="1321">
        <f t="shared" si="1730"/>
        <v>9838.98</v>
      </c>
      <c r="CG541" s="1321">
        <f t="shared" si="1730"/>
        <v>9838.98</v>
      </c>
      <c r="CH541" s="1322">
        <f t="shared" si="1730"/>
        <v>9838.98</v>
      </c>
      <c r="CI541" s="1322">
        <f t="shared" si="1730"/>
        <v>9838.98</v>
      </c>
      <c r="CJ541" s="1321">
        <f t="shared" si="1730"/>
        <v>9838.98</v>
      </c>
      <c r="CK541" s="1321">
        <f t="shared" si="1730"/>
        <v>9838.98</v>
      </c>
      <c r="CL541" s="1321">
        <f t="shared" si="1730"/>
        <v>9838.98</v>
      </c>
      <c r="CM541" s="1320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69">
        <f t="shared" ref="BD542:BM542" si="1813">IF(BD539="","",BD539*BD540*BD541/BD$46/365/$G$1)</f>
        <v>0.24505554171855537</v>
      </c>
      <c r="BE542" s="1569">
        <f t="shared" si="1813"/>
        <v>0.28303915068493152</v>
      </c>
      <c r="BF542" s="1569">
        <f t="shared" si="1813"/>
        <v>0.25730831880448318</v>
      </c>
      <c r="BG542" s="1569">
        <f t="shared" si="1813"/>
        <v>0.15753570539049991</v>
      </c>
      <c r="BH542" s="1569">
        <f t="shared" si="1813"/>
        <v>0.20217082191780819</v>
      </c>
      <c r="BI542" s="1569">
        <f t="shared" si="1813"/>
        <v>0.27568748443337482</v>
      </c>
      <c r="BJ542" s="1569">
        <f t="shared" si="1813"/>
        <v>0.27568748443337482</v>
      </c>
      <c r="BK542" s="1569">
        <f t="shared" si="1813"/>
        <v>0.27568748443337482</v>
      </c>
      <c r="BL542" s="1569">
        <f t="shared" si="1813"/>
        <v>0.27568748443337482</v>
      </c>
      <c r="BM542" s="1569">
        <f t="shared" si="1813"/>
        <v>0.16081769925280198</v>
      </c>
      <c r="BN542" s="1569"/>
      <c r="BO542" s="1569"/>
      <c r="BP542" s="1569"/>
      <c r="BQ542" s="1569"/>
      <c r="BR542" s="1569"/>
      <c r="BS542" s="1569"/>
      <c r="BT542" s="1569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3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1324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1324">
        <f t="shared" si="1814"/>
        <v>0.20217082191780819</v>
      </c>
      <c r="CG542" s="1324">
        <f t="shared" si="1814"/>
        <v>0.24505554171855537</v>
      </c>
      <c r="CH542" s="1325">
        <f t="shared" si="1814"/>
        <v>0.25730831880448318</v>
      </c>
      <c r="CI542" s="1325">
        <f t="shared" si="1814"/>
        <v>0.27568748443337482</v>
      </c>
      <c r="CJ542" s="1324">
        <f t="shared" si="1814"/>
        <v>0.27568748443337482</v>
      </c>
      <c r="CK542" s="1324">
        <f t="shared" si="1814"/>
        <v>0.27568748443337482</v>
      </c>
      <c r="CL542" s="1324">
        <f t="shared" si="1814"/>
        <v>0.27568748443337482</v>
      </c>
      <c r="CM542" s="1323">
        <f t="shared" si="1814"/>
        <v>0.28303915068493152</v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1">
        <v>5</v>
      </c>
      <c r="BE543" s="1571">
        <v>5</v>
      </c>
      <c r="BF543" s="1571">
        <v>47</v>
      </c>
      <c r="BG543" s="1571">
        <v>62</v>
      </c>
      <c r="BH543" s="1571">
        <v>43</v>
      </c>
      <c r="BI543" s="1571">
        <v>44</v>
      </c>
      <c r="BJ543" s="1571">
        <v>29</v>
      </c>
      <c r="BK543" s="1571">
        <v>51.2</v>
      </c>
      <c r="BL543" s="1571">
        <v>29</v>
      </c>
      <c r="BM543" s="1571">
        <v>26.3</v>
      </c>
      <c r="BN543" s="1571"/>
      <c r="BO543" s="1571"/>
      <c r="BP543" s="1571"/>
      <c r="BQ543" s="1571"/>
      <c r="BR543" s="1571"/>
      <c r="BS543" s="1571"/>
      <c r="BT543" s="1571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0">
        <f t="shared" si="1589"/>
        <v>5</v>
      </c>
      <c r="CE543" s="1321">
        <f t="shared" si="1730"/>
        <v>5</v>
      </c>
      <c r="CF543" s="1321">
        <f t="shared" si="1730"/>
        <v>26.3</v>
      </c>
      <c r="CG543" s="1321">
        <f t="shared" si="1730"/>
        <v>29</v>
      </c>
      <c r="CH543" s="1322">
        <f t="shared" si="1730"/>
        <v>29</v>
      </c>
      <c r="CI543" s="1322">
        <f t="shared" si="1730"/>
        <v>43</v>
      </c>
      <c r="CJ543" s="1321">
        <f t="shared" si="1730"/>
        <v>44</v>
      </c>
      <c r="CK543" s="1321">
        <f t="shared" si="1730"/>
        <v>47</v>
      </c>
      <c r="CL543" s="1321">
        <f t="shared" si="1730"/>
        <v>51.2</v>
      </c>
      <c r="CM543" s="1320">
        <f t="shared" si="1730"/>
        <v>62</v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4">
        <f t="shared" ref="BD544:BM544" si="1818">IF(BD543="","",BD539*BD540*BD543)</f>
        <v>2400</v>
      </c>
      <c r="BE544" s="1604">
        <f t="shared" si="1818"/>
        <v>4620</v>
      </c>
      <c r="BF544" s="1604">
        <f t="shared" si="1818"/>
        <v>43428</v>
      </c>
      <c r="BG544" s="1604">
        <f t="shared" si="1818"/>
        <v>22320</v>
      </c>
      <c r="BH544" s="1604">
        <f t="shared" si="1818"/>
        <v>28380</v>
      </c>
      <c r="BI544" s="1604">
        <f t="shared" si="1818"/>
        <v>31680</v>
      </c>
      <c r="BJ544" s="1604">
        <f t="shared" si="1818"/>
        <v>20880</v>
      </c>
      <c r="BK544" s="1604">
        <f t="shared" si="1818"/>
        <v>36864</v>
      </c>
      <c r="BL544" s="1604">
        <f t="shared" si="1818"/>
        <v>20880</v>
      </c>
      <c r="BM544" s="1604">
        <f t="shared" si="1818"/>
        <v>11046</v>
      </c>
      <c r="BN544" s="1604"/>
      <c r="BO544" s="1604"/>
      <c r="BP544" s="1604"/>
      <c r="BQ544" s="1604"/>
      <c r="BR544" s="1604"/>
      <c r="BS544" s="1604"/>
      <c r="BT544" s="1604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0">
        <f t="shared" si="1589"/>
        <v>2400</v>
      </c>
      <c r="CE544" s="1321">
        <f t="shared" si="1730"/>
        <v>4620</v>
      </c>
      <c r="CF544" s="1321">
        <f t="shared" si="1730"/>
        <v>11046</v>
      </c>
      <c r="CG544" s="1321">
        <f t="shared" si="1730"/>
        <v>20880</v>
      </c>
      <c r="CH544" s="1322">
        <f t="shared" si="1730"/>
        <v>20880</v>
      </c>
      <c r="CI544" s="1322">
        <f t="shared" si="1730"/>
        <v>22320</v>
      </c>
      <c r="CJ544" s="1321">
        <f t="shared" si="1730"/>
        <v>28380</v>
      </c>
      <c r="CK544" s="1321">
        <f t="shared" si="1730"/>
        <v>31680</v>
      </c>
      <c r="CL544" s="1321">
        <f t="shared" si="1730"/>
        <v>36864</v>
      </c>
      <c r="CM544" s="1320">
        <f t="shared" si="1730"/>
        <v>43428</v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4" t="s">
        <v>739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0"/>
      <c r="BE545" s="1570"/>
      <c r="BF545" s="1570"/>
      <c r="BG545" s="1570"/>
      <c r="BH545" s="1570"/>
      <c r="BI545" s="1570"/>
      <c r="BJ545" s="1570"/>
      <c r="BK545" s="1570"/>
      <c r="BL545" s="1570"/>
      <c r="BM545" s="1570"/>
      <c r="BN545" s="1570"/>
      <c r="BO545" s="1570"/>
      <c r="BP545" s="1570"/>
      <c r="BQ545" s="1570"/>
      <c r="BR545" s="1570"/>
      <c r="BS545" s="1570"/>
      <c r="BT545" s="1570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1"/>
      <c r="BE546" s="1571"/>
      <c r="BF546" s="1571"/>
      <c r="BG546" s="1571"/>
      <c r="BH546" s="1571"/>
      <c r="BI546" s="1571"/>
      <c r="BJ546" s="1571"/>
      <c r="BK546" s="1571"/>
      <c r="BL546" s="1571"/>
      <c r="BM546" s="1571"/>
      <c r="BN546" s="1571"/>
      <c r="BO546" s="1571"/>
      <c r="BP546" s="1571"/>
      <c r="BQ546" s="1571"/>
      <c r="BR546" s="1571"/>
      <c r="BS546" s="1571"/>
      <c r="BT546" s="1571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0" t="str">
        <f t="shared" si="1589"/>
        <v/>
      </c>
      <c r="CE546" s="1321" t="str">
        <f t="shared" si="1730"/>
        <v/>
      </c>
      <c r="CF546" s="1321" t="str">
        <f t="shared" si="1730"/>
        <v/>
      </c>
      <c r="CG546" s="1321" t="str">
        <f t="shared" si="1730"/>
        <v/>
      </c>
      <c r="CH546" s="1322" t="str">
        <f t="shared" si="1730"/>
        <v/>
      </c>
      <c r="CI546" s="1322" t="str">
        <f t="shared" si="1730"/>
        <v/>
      </c>
      <c r="CJ546" s="1321" t="str">
        <f t="shared" si="1730"/>
        <v/>
      </c>
      <c r="CK546" s="1321" t="str">
        <f t="shared" si="1730"/>
        <v/>
      </c>
      <c r="CL546" s="1321" t="str">
        <f t="shared" si="1730"/>
        <v/>
      </c>
      <c r="CM546" s="1320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3">
        <v>11760</v>
      </c>
      <c r="BE547" s="1603">
        <v>11760</v>
      </c>
      <c r="BF547" s="1603">
        <v>11760</v>
      </c>
      <c r="BG547" s="1603">
        <v>11760</v>
      </c>
      <c r="BH547" s="1603">
        <v>11760</v>
      </c>
      <c r="BI547" s="1603">
        <v>11760</v>
      </c>
      <c r="BJ547" s="1603">
        <v>11760</v>
      </c>
      <c r="BK547" s="1603">
        <v>11760</v>
      </c>
      <c r="BL547" s="1603">
        <v>11760</v>
      </c>
      <c r="BM547" s="1603">
        <v>11760</v>
      </c>
      <c r="BN547" s="1603"/>
      <c r="BO547" s="1603"/>
      <c r="BP547" s="1603"/>
      <c r="BQ547" s="1603"/>
      <c r="BR547" s="1603"/>
      <c r="BS547" s="1603"/>
      <c r="BT547" s="1603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0">
        <f t="shared" si="1589"/>
        <v>11760</v>
      </c>
      <c r="CE547" s="1321">
        <f t="shared" si="1730"/>
        <v>11760</v>
      </c>
      <c r="CF547" s="1321">
        <f t="shared" si="1730"/>
        <v>11760</v>
      </c>
      <c r="CG547" s="1321">
        <f t="shared" si="1730"/>
        <v>11760</v>
      </c>
      <c r="CH547" s="1322">
        <f t="shared" si="1730"/>
        <v>11760</v>
      </c>
      <c r="CI547" s="1322">
        <f t="shared" si="1730"/>
        <v>11760</v>
      </c>
      <c r="CJ547" s="1321">
        <f t="shared" si="1730"/>
        <v>11760</v>
      </c>
      <c r="CK547" s="1321">
        <f t="shared" si="1730"/>
        <v>11760</v>
      </c>
      <c r="CL547" s="1321">
        <f t="shared" si="1730"/>
        <v>11760</v>
      </c>
      <c r="CM547" s="1320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08" t="str">
        <f>IF(BD546="","",BD546*BD547/BD$46/365/$G$1)</f>
        <v/>
      </c>
      <c r="BE548" s="1608" t="str">
        <f t="shared" ref="BE548:BM548" si="1846">IF(BE546="","",BE546*BE547/BE$46/365/$G$1)</f>
        <v/>
      </c>
      <c r="BF548" s="1608" t="str">
        <f t="shared" si="1846"/>
        <v/>
      </c>
      <c r="BG548" s="1608" t="str">
        <f t="shared" si="1846"/>
        <v/>
      </c>
      <c r="BH548" s="1608" t="str">
        <f t="shared" si="1846"/>
        <v/>
      </c>
      <c r="BI548" s="1608" t="str">
        <f t="shared" si="1846"/>
        <v/>
      </c>
      <c r="BJ548" s="1608" t="str">
        <f t="shared" si="1846"/>
        <v/>
      </c>
      <c r="BK548" s="1608" t="str">
        <f t="shared" si="1846"/>
        <v/>
      </c>
      <c r="BL548" s="1608" t="str">
        <f t="shared" si="1846"/>
        <v/>
      </c>
      <c r="BM548" s="1608" t="str">
        <f t="shared" si="1846"/>
        <v/>
      </c>
      <c r="BN548" s="1608"/>
      <c r="BO548" s="1608"/>
      <c r="BP548" s="1608"/>
      <c r="BQ548" s="1608"/>
      <c r="BR548" s="1608"/>
      <c r="BS548" s="1608"/>
      <c r="BT548" s="1608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4" t="str">
        <f t="shared" si="1851"/>
        <v/>
      </c>
      <c r="CG548" s="1324" t="str">
        <f t="shared" si="1851"/>
        <v/>
      </c>
      <c r="CH548" s="1325" t="str">
        <f t="shared" si="1851"/>
        <v/>
      </c>
      <c r="CI548" s="1325" t="str">
        <f t="shared" si="1851"/>
        <v/>
      </c>
      <c r="CJ548" s="1324" t="str">
        <f t="shared" si="1851"/>
        <v/>
      </c>
      <c r="CK548" s="1324" t="str">
        <f t="shared" si="1851"/>
        <v/>
      </c>
      <c r="CL548" s="1324" t="str">
        <f t="shared" si="1851"/>
        <v/>
      </c>
      <c r="CM548" s="1323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1"/>
      <c r="BE549" s="1571"/>
      <c r="BF549" s="1571"/>
      <c r="BG549" s="1571"/>
      <c r="BH549" s="1571"/>
      <c r="BI549" s="1571"/>
      <c r="BJ549" s="1571"/>
      <c r="BK549" s="1571"/>
      <c r="BL549" s="1571"/>
      <c r="BM549" s="1571"/>
      <c r="BN549" s="1571"/>
      <c r="BO549" s="1571"/>
      <c r="BP549" s="1571"/>
      <c r="BQ549" s="1571"/>
      <c r="BR549" s="1571"/>
      <c r="BS549" s="1571"/>
      <c r="BT549" s="1571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0" t="str">
        <f t="shared" si="1589"/>
        <v/>
      </c>
      <c r="CE549" s="1321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1" t="str">
        <f t="shared" si="1852"/>
        <v/>
      </c>
      <c r="CG549" s="1321" t="str">
        <f t="shared" si="1852"/>
        <v/>
      </c>
      <c r="CH549" s="1322" t="str">
        <f t="shared" si="1852"/>
        <v/>
      </c>
      <c r="CI549" s="1322" t="str">
        <f t="shared" si="1852"/>
        <v/>
      </c>
      <c r="CJ549" s="1321" t="str">
        <f t="shared" si="1852"/>
        <v/>
      </c>
      <c r="CK549" s="1321" t="str">
        <f t="shared" si="1852"/>
        <v/>
      </c>
      <c r="CL549" s="1321" t="str">
        <f t="shared" si="1852"/>
        <v/>
      </c>
      <c r="CM549" s="1320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4" t="str">
        <f>IF(BD549="","",BD546*BD549)</f>
        <v/>
      </c>
      <c r="BE550" s="1604" t="str">
        <f t="shared" ref="BE550:BM550" si="1880">IF(BE549="","",BE546*BE549)</f>
        <v/>
      </c>
      <c r="BF550" s="1604" t="str">
        <f t="shared" si="1880"/>
        <v/>
      </c>
      <c r="BG550" s="1604" t="str">
        <f t="shared" si="1880"/>
        <v/>
      </c>
      <c r="BH550" s="1604" t="str">
        <f t="shared" si="1880"/>
        <v/>
      </c>
      <c r="BI550" s="1604" t="str">
        <f t="shared" si="1880"/>
        <v/>
      </c>
      <c r="BJ550" s="1604" t="str">
        <f t="shared" si="1880"/>
        <v/>
      </c>
      <c r="BK550" s="1604" t="str">
        <f t="shared" si="1880"/>
        <v/>
      </c>
      <c r="BL550" s="1604" t="str">
        <f t="shared" si="1880"/>
        <v/>
      </c>
      <c r="BM550" s="1604" t="str">
        <f t="shared" si="1880"/>
        <v/>
      </c>
      <c r="BN550" s="1604"/>
      <c r="BO550" s="1604"/>
      <c r="BP550" s="1604"/>
      <c r="BQ550" s="1604"/>
      <c r="BR550" s="1604"/>
      <c r="BS550" s="1604"/>
      <c r="BT550" s="1604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0" t="str">
        <f t="shared" si="1589"/>
        <v/>
      </c>
      <c r="CE550" s="1321" t="str">
        <f t="shared" si="1852"/>
        <v/>
      </c>
      <c r="CF550" s="1321" t="str">
        <f t="shared" si="1852"/>
        <v/>
      </c>
      <c r="CG550" s="1321" t="str">
        <f t="shared" si="1852"/>
        <v/>
      </c>
      <c r="CH550" s="1322" t="str">
        <f t="shared" si="1852"/>
        <v/>
      </c>
      <c r="CI550" s="1322" t="str">
        <f t="shared" si="1852"/>
        <v/>
      </c>
      <c r="CJ550" s="1321" t="str">
        <f t="shared" si="1852"/>
        <v/>
      </c>
      <c r="CK550" s="1321" t="str">
        <f t="shared" si="1852"/>
        <v/>
      </c>
      <c r="CL550" s="1321" t="str">
        <f t="shared" si="1852"/>
        <v/>
      </c>
      <c r="CM550" s="1320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4" t="s">
        <v>740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0"/>
      <c r="BE551" s="1570"/>
      <c r="BF551" s="1570"/>
      <c r="BG551" s="1570"/>
      <c r="BH551" s="1570"/>
      <c r="BI551" s="1570"/>
      <c r="BJ551" s="1570"/>
      <c r="BK551" s="1570"/>
      <c r="BL551" s="1570"/>
      <c r="BM551" s="1570"/>
      <c r="BN551" s="1570"/>
      <c r="BO551" s="1570"/>
      <c r="BP551" s="1570"/>
      <c r="BQ551" s="1570"/>
      <c r="BR551" s="1570"/>
      <c r="BS551" s="1570"/>
      <c r="BT551" s="1570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745</v>
      </c>
      <c r="AM552" s="634" t="s">
        <v>745</v>
      </c>
      <c r="AN552" s="634" t="s">
        <v>745</v>
      </c>
      <c r="AO552" s="634" t="s">
        <v>745</v>
      </c>
      <c r="AP552" s="634" t="s">
        <v>745</v>
      </c>
      <c r="AQ552" s="634" t="s">
        <v>745</v>
      </c>
      <c r="AR552" s="634" t="s">
        <v>745</v>
      </c>
      <c r="AS552" s="634" t="s">
        <v>745</v>
      </c>
      <c r="AT552" s="634" t="s">
        <v>745</v>
      </c>
      <c r="AU552" s="634" t="s">
        <v>745</v>
      </c>
      <c r="AV552" s="634"/>
      <c r="AW552" s="634"/>
      <c r="AX552" s="634"/>
      <c r="AY552" s="634"/>
      <c r="AZ552" s="634"/>
      <c r="BA552" s="634"/>
      <c r="BB552" s="634"/>
      <c r="BC552" s="695"/>
      <c r="BD552" s="1571" t="s">
        <v>745</v>
      </c>
      <c r="BE552" s="1571" t="s">
        <v>745</v>
      </c>
      <c r="BF552" s="1571">
        <v>5</v>
      </c>
      <c r="BG552" s="1571" t="s">
        <v>745</v>
      </c>
      <c r="BH552" s="1571" t="s">
        <v>745</v>
      </c>
      <c r="BI552" s="1571" t="s">
        <v>745</v>
      </c>
      <c r="BJ552" s="1571" t="s">
        <v>745</v>
      </c>
      <c r="BK552" s="1571" t="s">
        <v>745</v>
      </c>
      <c r="BL552" s="1571" t="s">
        <v>745</v>
      </c>
      <c r="BM552" s="1571" t="s">
        <v>745</v>
      </c>
      <c r="BN552" s="1571"/>
      <c r="BO552" s="1571"/>
      <c r="BP552" s="1571"/>
      <c r="BQ552" s="1571"/>
      <c r="BR552" s="1571"/>
      <c r="BS552" s="1571"/>
      <c r="BT552" s="1571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0" t="str">
        <f t="shared" si="1589"/>
        <v/>
      </c>
      <c r="CE552" s="1321" t="str">
        <f t="shared" si="1852"/>
        <v/>
      </c>
      <c r="CF552" s="1321" t="str">
        <f t="shared" si="1852"/>
        <v/>
      </c>
      <c r="CG552" s="1321" t="str">
        <f t="shared" si="1852"/>
        <v/>
      </c>
      <c r="CH552" s="1322">
        <f t="shared" si="1852"/>
        <v>5</v>
      </c>
      <c r="CI552" s="1322" t="str">
        <f t="shared" si="1852"/>
        <v/>
      </c>
      <c r="CJ552" s="1321" t="str">
        <f t="shared" si="1852"/>
        <v/>
      </c>
      <c r="CK552" s="1321" t="str">
        <f t="shared" si="1852"/>
        <v/>
      </c>
      <c r="CL552" s="1321" t="str">
        <f t="shared" si="1852"/>
        <v/>
      </c>
      <c r="CM552" s="1320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3">
        <f>1050*$K$1</f>
        <v>4396.1399999999994</v>
      </c>
      <c r="BE553" s="1603">
        <f t="shared" ref="BE553:BM553" si="1888">1050*$K$1</f>
        <v>4396.1399999999994</v>
      </c>
      <c r="BF553" s="1603">
        <f t="shared" si="1888"/>
        <v>4396.1399999999994</v>
      </c>
      <c r="BG553" s="1603">
        <f t="shared" si="1888"/>
        <v>4396.1399999999994</v>
      </c>
      <c r="BH553" s="1603">
        <f t="shared" si="1888"/>
        <v>4396.1399999999994</v>
      </c>
      <c r="BI553" s="1603">
        <f t="shared" si="1888"/>
        <v>4396.1399999999994</v>
      </c>
      <c r="BJ553" s="1603">
        <f t="shared" si="1888"/>
        <v>4396.1399999999994</v>
      </c>
      <c r="BK553" s="1603">
        <f t="shared" si="1888"/>
        <v>4396.1399999999994</v>
      </c>
      <c r="BL553" s="1603">
        <f t="shared" si="1888"/>
        <v>4396.1399999999994</v>
      </c>
      <c r="BM553" s="1603">
        <f t="shared" si="1888"/>
        <v>4396.1399999999994</v>
      </c>
      <c r="BN553" s="1603"/>
      <c r="BO553" s="1603"/>
      <c r="BP553" s="1603"/>
      <c r="BQ553" s="1603"/>
      <c r="BR553" s="1603"/>
      <c r="BS553" s="1603"/>
      <c r="BT553" s="1603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0">
        <f t="shared" si="1589"/>
        <v>4396.1399999999994</v>
      </c>
      <c r="CE553" s="1321">
        <f t="shared" si="1852"/>
        <v>4396.1399999999994</v>
      </c>
      <c r="CF553" s="1321">
        <f t="shared" si="1852"/>
        <v>4396.1399999999994</v>
      </c>
      <c r="CG553" s="1321">
        <f t="shared" si="1852"/>
        <v>4396.1399999999994</v>
      </c>
      <c r="CH553" s="1322">
        <f t="shared" si="1852"/>
        <v>4396.1399999999994</v>
      </c>
      <c r="CI553" s="1322">
        <f t="shared" si="1852"/>
        <v>4396.1399999999994</v>
      </c>
      <c r="CJ553" s="1321">
        <f t="shared" si="1852"/>
        <v>4396.1399999999994</v>
      </c>
      <c r="CK553" s="1321">
        <f t="shared" si="1852"/>
        <v>4396.1399999999994</v>
      </c>
      <c r="CL553" s="1321">
        <f t="shared" si="1852"/>
        <v>4396.1399999999994</v>
      </c>
      <c r="CM553" s="1320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08" t="str">
        <f>IF(BD552="","",BD552*BD553/BD$46/365/$G$1)</f>
        <v/>
      </c>
      <c r="BE554" s="1608" t="str">
        <f t="shared" ref="BE554:BM554" si="1917">IF(BE552="","",BE552*BE553/BE$46/365/$G$1)</f>
        <v/>
      </c>
      <c r="BF554" s="1608">
        <f t="shared" si="1917"/>
        <v>6.2211875919846024E-4</v>
      </c>
      <c r="BG554" s="1608" t="str">
        <f t="shared" si="1917"/>
        <v/>
      </c>
      <c r="BH554" s="1608" t="str">
        <f t="shared" si="1917"/>
        <v/>
      </c>
      <c r="BI554" s="1608" t="str">
        <f t="shared" si="1917"/>
        <v/>
      </c>
      <c r="BJ554" s="1608" t="str">
        <f t="shared" si="1917"/>
        <v/>
      </c>
      <c r="BK554" s="1608" t="str">
        <f t="shared" si="1917"/>
        <v/>
      </c>
      <c r="BL554" s="1608" t="str">
        <f t="shared" si="1917"/>
        <v/>
      </c>
      <c r="BM554" s="1608" t="str">
        <f t="shared" si="1917"/>
        <v/>
      </c>
      <c r="BN554" s="1608"/>
      <c r="BO554" s="1608"/>
      <c r="BP554" s="1608"/>
      <c r="BQ554" s="1608"/>
      <c r="BR554" s="1608"/>
      <c r="BS554" s="1608"/>
      <c r="BT554" s="1608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852"/>
        <v/>
      </c>
      <c r="CF554" s="1324" t="str">
        <f t="shared" si="1852"/>
        <v/>
      </c>
      <c r="CG554" s="1324" t="str">
        <f t="shared" si="1852"/>
        <v/>
      </c>
      <c r="CH554" s="1325">
        <f t="shared" si="1852"/>
        <v>6.2211875919846024E-4</v>
      </c>
      <c r="CI554" s="1325" t="str">
        <f t="shared" si="1852"/>
        <v/>
      </c>
      <c r="CJ554" s="1324" t="str">
        <f t="shared" si="1852"/>
        <v/>
      </c>
      <c r="CK554" s="1324" t="str">
        <f t="shared" si="1852"/>
        <v/>
      </c>
      <c r="CL554" s="1324" t="str">
        <f t="shared" si="1852"/>
        <v/>
      </c>
      <c r="CM554" s="1323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2"/>
      <c r="BE555" s="1572"/>
      <c r="BF555" s="1581">
        <v>150</v>
      </c>
      <c r="BG555" s="1572"/>
      <c r="BH555" s="1581"/>
      <c r="BI555" s="1572"/>
      <c r="BJ555" s="1581"/>
      <c r="BK555" s="1572"/>
      <c r="BL555" s="1581"/>
      <c r="BM555" s="1572"/>
      <c r="BN555" s="1581"/>
      <c r="BO555" s="1572"/>
      <c r="BP555" s="1581"/>
      <c r="BQ555" s="1572"/>
      <c r="BR555" s="1581"/>
      <c r="BS555" s="1572"/>
      <c r="BT555" s="1581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0" t="str">
        <f t="shared" si="1589"/>
        <v/>
      </c>
      <c r="CE555" s="1321" t="str">
        <f t="shared" si="1852"/>
        <v/>
      </c>
      <c r="CF555" s="1321" t="str">
        <f t="shared" si="1852"/>
        <v/>
      </c>
      <c r="CG555" s="1321" t="str">
        <f t="shared" si="1852"/>
        <v/>
      </c>
      <c r="CH555" s="1322">
        <f t="shared" si="1852"/>
        <v>150</v>
      </c>
      <c r="CI555" s="1322" t="str">
        <f t="shared" si="1852"/>
        <v/>
      </c>
      <c r="CJ555" s="1321" t="str">
        <f t="shared" si="1852"/>
        <v/>
      </c>
      <c r="CK555" s="1321" t="str">
        <f t="shared" si="1852"/>
        <v/>
      </c>
      <c r="CL555" s="1321" t="str">
        <f t="shared" si="1852"/>
        <v/>
      </c>
      <c r="CM555" s="1320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4" t="str">
        <f>IF(BD555="","",BD552*BD555)</f>
        <v/>
      </c>
      <c r="BE556" s="1604" t="str">
        <f t="shared" ref="BE556:BM556" si="1950">IF(BE555="","",BE552*BE555)</f>
        <v/>
      </c>
      <c r="BF556" s="1604">
        <f t="shared" si="1950"/>
        <v>750</v>
      </c>
      <c r="BG556" s="1604" t="str">
        <f t="shared" si="1950"/>
        <v/>
      </c>
      <c r="BH556" s="1604" t="str">
        <f t="shared" si="1950"/>
        <v/>
      </c>
      <c r="BI556" s="1604" t="str">
        <f t="shared" si="1950"/>
        <v/>
      </c>
      <c r="BJ556" s="1604" t="str">
        <f t="shared" si="1950"/>
        <v/>
      </c>
      <c r="BK556" s="1604" t="str">
        <f t="shared" si="1950"/>
        <v/>
      </c>
      <c r="BL556" s="1604" t="str">
        <f t="shared" si="1950"/>
        <v/>
      </c>
      <c r="BM556" s="1604" t="str">
        <f t="shared" si="1950"/>
        <v/>
      </c>
      <c r="BN556" s="1604"/>
      <c r="BO556" s="1604"/>
      <c r="BP556" s="1604"/>
      <c r="BQ556" s="1604"/>
      <c r="BR556" s="1604"/>
      <c r="BS556" s="1604"/>
      <c r="BT556" s="1604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0" t="str">
        <f t="shared" si="1589"/>
        <v/>
      </c>
      <c r="CE556" s="1321" t="str">
        <f t="shared" si="1852"/>
        <v/>
      </c>
      <c r="CF556" s="1321" t="str">
        <f t="shared" si="1852"/>
        <v/>
      </c>
      <c r="CG556" s="1321" t="str">
        <f t="shared" si="1852"/>
        <v/>
      </c>
      <c r="CH556" s="1322">
        <f t="shared" si="1852"/>
        <v>750</v>
      </c>
      <c r="CI556" s="1322" t="str">
        <f t="shared" si="1852"/>
        <v/>
      </c>
      <c r="CJ556" s="1321" t="str">
        <f t="shared" si="1852"/>
        <v/>
      </c>
      <c r="CK556" s="1321" t="str">
        <f t="shared" si="1852"/>
        <v/>
      </c>
      <c r="CL556" s="1321" t="str">
        <f t="shared" si="1852"/>
        <v/>
      </c>
      <c r="CM556" s="1320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4" t="s">
        <v>741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0"/>
      <c r="BE557" s="1570"/>
      <c r="BF557" s="1570"/>
      <c r="BG557" s="1570"/>
      <c r="BH557" s="1570"/>
      <c r="BI557" s="1570"/>
      <c r="BJ557" s="1570"/>
      <c r="BK557" s="1570"/>
      <c r="BL557" s="1570"/>
      <c r="BM557" s="1570"/>
      <c r="BN557" s="1570"/>
      <c r="BO557" s="1570"/>
      <c r="BP557" s="1570"/>
      <c r="BQ557" s="1570"/>
      <c r="BR557" s="1570"/>
      <c r="BS557" s="1570"/>
      <c r="BT557" s="1570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59"/>
      <c r="BE558" s="1559"/>
      <c r="BF558" s="1559"/>
      <c r="BG558" s="1559"/>
      <c r="BH558" s="1559"/>
      <c r="BI558" s="1559"/>
      <c r="BJ558" s="1559"/>
      <c r="BK558" s="1559"/>
      <c r="BL558" s="1559"/>
      <c r="BM558" s="1559"/>
      <c r="BN558" s="1559"/>
      <c r="BO558" s="1559"/>
      <c r="BP558" s="1559"/>
      <c r="BQ558" s="1559"/>
      <c r="BR558" s="1559"/>
      <c r="BS558" s="1559"/>
      <c r="BT558" s="1559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0" t="str">
        <f t="shared" si="1589"/>
        <v/>
      </c>
      <c r="CE558" s="1321" t="str">
        <f t="shared" si="1852"/>
        <v/>
      </c>
      <c r="CF558" s="1321" t="str">
        <f t="shared" si="1852"/>
        <v/>
      </c>
      <c r="CG558" s="1321" t="str">
        <f t="shared" si="1852"/>
        <v/>
      </c>
      <c r="CH558" s="1322" t="str">
        <f t="shared" si="1852"/>
        <v/>
      </c>
      <c r="CI558" s="1322" t="str">
        <f t="shared" si="1852"/>
        <v/>
      </c>
      <c r="CJ558" s="1321" t="str">
        <f t="shared" si="1852"/>
        <v/>
      </c>
      <c r="CK558" s="1321" t="str">
        <f t="shared" si="1852"/>
        <v/>
      </c>
      <c r="CL558" s="1321" t="str">
        <f t="shared" si="1852"/>
        <v/>
      </c>
      <c r="CM558" s="1320" t="str">
        <f t="shared" si="1852"/>
        <v/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3">
        <f>200*$K$1</f>
        <v>837.36</v>
      </c>
      <c r="BE559" s="1603">
        <f t="shared" ref="BE559:BM559" si="1958">200*$K$1</f>
        <v>837.36</v>
      </c>
      <c r="BF559" s="1603">
        <f t="shared" si="1958"/>
        <v>837.36</v>
      </c>
      <c r="BG559" s="1603">
        <f t="shared" si="1958"/>
        <v>837.36</v>
      </c>
      <c r="BH559" s="1603">
        <f t="shared" si="1958"/>
        <v>837.36</v>
      </c>
      <c r="BI559" s="1603">
        <f t="shared" si="1958"/>
        <v>837.36</v>
      </c>
      <c r="BJ559" s="1603">
        <f t="shared" si="1958"/>
        <v>837.36</v>
      </c>
      <c r="BK559" s="1603">
        <f t="shared" si="1958"/>
        <v>837.36</v>
      </c>
      <c r="BL559" s="1603">
        <f t="shared" si="1958"/>
        <v>837.36</v>
      </c>
      <c r="BM559" s="1603">
        <f t="shared" si="1958"/>
        <v>837.36</v>
      </c>
      <c r="BN559" s="1603"/>
      <c r="BO559" s="1603"/>
      <c r="BP559" s="1603"/>
      <c r="BQ559" s="1603"/>
      <c r="BR559" s="1603"/>
      <c r="BS559" s="1603"/>
      <c r="BT559" s="1603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0">
        <f t="shared" si="1589"/>
        <v>837.36</v>
      </c>
      <c r="CE559" s="1321">
        <f t="shared" si="1852"/>
        <v>837.36</v>
      </c>
      <c r="CF559" s="1321">
        <f t="shared" si="1852"/>
        <v>837.36</v>
      </c>
      <c r="CG559" s="1321">
        <f t="shared" si="1852"/>
        <v>837.36</v>
      </c>
      <c r="CH559" s="1322">
        <f t="shared" si="1852"/>
        <v>837.36</v>
      </c>
      <c r="CI559" s="1322">
        <f t="shared" si="1852"/>
        <v>837.36</v>
      </c>
      <c r="CJ559" s="1321">
        <f t="shared" si="1852"/>
        <v>837.36</v>
      </c>
      <c r="CK559" s="1321">
        <f t="shared" si="1852"/>
        <v>837.36</v>
      </c>
      <c r="CL559" s="1321">
        <f t="shared" si="1852"/>
        <v>837.36</v>
      </c>
      <c r="CM559" s="1320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08" t="str">
        <f>IF(BD558="","",BD558*BD559/BD$46/365/$G$1)</f>
        <v/>
      </c>
      <c r="BE560" s="1608" t="str">
        <f t="shared" ref="BE560:BM560" si="1989">IF(BE558="","",BE558*BE559/BE$46/365/$G$1)</f>
        <v/>
      </c>
      <c r="BF560" s="1608" t="str">
        <f t="shared" si="1989"/>
        <v/>
      </c>
      <c r="BG560" s="1608" t="str">
        <f t="shared" si="1989"/>
        <v/>
      </c>
      <c r="BH560" s="1608" t="str">
        <f t="shared" si="1989"/>
        <v/>
      </c>
      <c r="BI560" s="1608" t="str">
        <f t="shared" si="1989"/>
        <v/>
      </c>
      <c r="BJ560" s="1608" t="str">
        <f t="shared" si="1989"/>
        <v/>
      </c>
      <c r="BK560" s="1608" t="str">
        <f t="shared" si="1989"/>
        <v/>
      </c>
      <c r="BL560" s="1608" t="str">
        <f t="shared" si="1989"/>
        <v/>
      </c>
      <c r="BM560" s="1608" t="str">
        <f t="shared" si="1989"/>
        <v/>
      </c>
      <c r="BN560" s="1608"/>
      <c r="BO560" s="1608"/>
      <c r="BP560" s="1608"/>
      <c r="BQ560" s="1608"/>
      <c r="BR560" s="1608"/>
      <c r="BS560" s="1608"/>
      <c r="BT560" s="1608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4" t="str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4" t="str">
        <f t="shared" si="1994"/>
        <v/>
      </c>
      <c r="CG560" s="1324" t="str">
        <f t="shared" si="1994"/>
        <v/>
      </c>
      <c r="CH560" s="1325" t="str">
        <f t="shared" si="1994"/>
        <v/>
      </c>
      <c r="CI560" s="1325" t="str">
        <f t="shared" si="1994"/>
        <v/>
      </c>
      <c r="CJ560" s="1324" t="str">
        <f t="shared" si="1994"/>
        <v/>
      </c>
      <c r="CK560" s="1324" t="str">
        <f t="shared" si="1994"/>
        <v/>
      </c>
      <c r="CL560" s="1324" t="str">
        <f t="shared" si="1994"/>
        <v/>
      </c>
      <c r="CM560" s="1323" t="str">
        <f t="shared" si="1994"/>
        <v/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0"/>
      <c r="BE561" s="1570"/>
      <c r="BF561" s="1570"/>
      <c r="BG561" s="1570"/>
      <c r="BH561" s="1570"/>
      <c r="BI561" s="1570"/>
      <c r="BJ561" s="1570"/>
      <c r="BK561" s="1570"/>
      <c r="BL561" s="1570"/>
      <c r="BM561" s="1570"/>
      <c r="BN561" s="1570"/>
      <c r="BO561" s="1570"/>
      <c r="BP561" s="1570"/>
      <c r="BQ561" s="1570"/>
      <c r="BR561" s="1570"/>
      <c r="BS561" s="1570"/>
      <c r="BT561" s="1570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0" t="str">
        <f t="shared" si="1589"/>
        <v/>
      </c>
      <c r="CE561" s="1321" t="str">
        <f t="shared" si="1852"/>
        <v/>
      </c>
      <c r="CF561" s="1321" t="str">
        <f t="shared" si="1852"/>
        <v/>
      </c>
      <c r="CG561" s="1321" t="str">
        <f t="shared" si="1852"/>
        <v/>
      </c>
      <c r="CH561" s="1322" t="str">
        <f t="shared" si="1852"/>
        <v/>
      </c>
      <c r="CI561" s="1322" t="str">
        <f t="shared" si="1852"/>
        <v/>
      </c>
      <c r="CJ561" s="1321" t="str">
        <f t="shared" si="1852"/>
        <v/>
      </c>
      <c r="CK561" s="1321" t="str">
        <f t="shared" si="1852"/>
        <v/>
      </c>
      <c r="CL561" s="1321" t="str">
        <f t="shared" si="1852"/>
        <v/>
      </c>
      <c r="CM561" s="1320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4" t="str">
        <f>IF(BD561="","",BD558*BD561)</f>
        <v/>
      </c>
      <c r="BE562" s="1604" t="str">
        <f t="shared" ref="BE562:BM562" si="2022">IF(BE561="","",BE558*BE561)</f>
        <v/>
      </c>
      <c r="BF562" s="1604" t="str">
        <f t="shared" si="2022"/>
        <v/>
      </c>
      <c r="BG562" s="1604" t="str">
        <f t="shared" si="2022"/>
        <v/>
      </c>
      <c r="BH562" s="1604" t="str">
        <f t="shared" si="2022"/>
        <v/>
      </c>
      <c r="BI562" s="1604" t="str">
        <f t="shared" si="2022"/>
        <v/>
      </c>
      <c r="BJ562" s="1604" t="str">
        <f t="shared" si="2022"/>
        <v/>
      </c>
      <c r="BK562" s="1604" t="str">
        <f t="shared" si="2022"/>
        <v/>
      </c>
      <c r="BL562" s="1604" t="str">
        <f t="shared" si="2022"/>
        <v/>
      </c>
      <c r="BM562" s="1604" t="str">
        <f t="shared" si="2022"/>
        <v/>
      </c>
      <c r="BN562" s="1604"/>
      <c r="BO562" s="1604"/>
      <c r="BP562" s="1604"/>
      <c r="BQ562" s="1604"/>
      <c r="BR562" s="1604"/>
      <c r="BS562" s="1604"/>
      <c r="BT562" s="1604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0" t="str">
        <f t="shared" si="1589"/>
        <v/>
      </c>
      <c r="CE562" s="1321" t="str">
        <f t="shared" si="1852"/>
        <v/>
      </c>
      <c r="CF562" s="1321" t="str">
        <f t="shared" si="1852"/>
        <v/>
      </c>
      <c r="CG562" s="1321" t="str">
        <f t="shared" si="1852"/>
        <v/>
      </c>
      <c r="CH562" s="1322" t="str">
        <f t="shared" si="1852"/>
        <v/>
      </c>
      <c r="CI562" s="1322" t="str">
        <f t="shared" si="1852"/>
        <v/>
      </c>
      <c r="CJ562" s="1321" t="str">
        <f t="shared" si="1852"/>
        <v/>
      </c>
      <c r="CK562" s="1321" t="str">
        <f t="shared" si="1852"/>
        <v/>
      </c>
      <c r="CL562" s="1321" t="str">
        <f t="shared" si="1852"/>
        <v/>
      </c>
      <c r="CM562" s="1320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4" t="s">
        <v>742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0"/>
      <c r="BE563" s="1570"/>
      <c r="BF563" s="1570"/>
      <c r="BG563" s="1570"/>
      <c r="BH563" s="1570"/>
      <c r="BI563" s="1570"/>
      <c r="BJ563" s="1570"/>
      <c r="BK563" s="1570"/>
      <c r="BL563" s="1570"/>
      <c r="BM563" s="1570"/>
      <c r="BN563" s="1570"/>
      <c r="BO563" s="1570"/>
      <c r="BP563" s="1570"/>
      <c r="BQ563" s="1570"/>
      <c r="BR563" s="1570"/>
      <c r="BS563" s="1570"/>
      <c r="BT563" s="1570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1">
        <v>60</v>
      </c>
      <c r="BE564" s="1571">
        <v>120</v>
      </c>
      <c r="BF564" s="1571">
        <v>60</v>
      </c>
      <c r="BG564" s="1571">
        <v>60</v>
      </c>
      <c r="BH564" s="1571">
        <v>60</v>
      </c>
      <c r="BI564" s="1571">
        <v>60</v>
      </c>
      <c r="BJ564" s="1571">
        <v>60</v>
      </c>
      <c r="BK564" s="1571">
        <v>60</v>
      </c>
      <c r="BL564" s="1571">
        <v>60</v>
      </c>
      <c r="BM564" s="1571">
        <v>60</v>
      </c>
      <c r="BN564" s="1571"/>
      <c r="BO564" s="1571"/>
      <c r="BP564" s="1571"/>
      <c r="BQ564" s="1571"/>
      <c r="BR564" s="1571"/>
      <c r="BS564" s="1571"/>
      <c r="BT564" s="1571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27"/>
        <v>60</v>
      </c>
      <c r="CF564" s="82">
        <f t="shared" si="2027"/>
        <v>60</v>
      </c>
      <c r="CG564" s="82">
        <f t="shared" si="2027"/>
        <v>60</v>
      </c>
      <c r="CH564" s="147">
        <f t="shared" si="2027"/>
        <v>60</v>
      </c>
      <c r="CI564" s="147">
        <f t="shared" si="2027"/>
        <v>60</v>
      </c>
      <c r="CJ564" s="82">
        <f t="shared" si="2027"/>
        <v>60</v>
      </c>
      <c r="CK564" s="82">
        <f t="shared" si="2027"/>
        <v>60</v>
      </c>
      <c r="CL564" s="82">
        <f t="shared" si="2027"/>
        <v>60</v>
      </c>
      <c r="CM564" s="512">
        <f t="shared" si="2027"/>
        <v>120</v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3">
        <f>480*$K$1</f>
        <v>2009.664</v>
      </c>
      <c r="BE565" s="1603">
        <f t="shared" ref="BE565:BM565" si="2037">480*$K$1</f>
        <v>2009.664</v>
      </c>
      <c r="BF565" s="1603">
        <f t="shared" si="2037"/>
        <v>2009.664</v>
      </c>
      <c r="BG565" s="1603">
        <f t="shared" si="2037"/>
        <v>2009.664</v>
      </c>
      <c r="BH565" s="1603">
        <f t="shared" si="2037"/>
        <v>2009.664</v>
      </c>
      <c r="BI565" s="1603">
        <f t="shared" si="2037"/>
        <v>2009.664</v>
      </c>
      <c r="BJ565" s="1603">
        <f t="shared" si="2037"/>
        <v>2009.664</v>
      </c>
      <c r="BK565" s="1603">
        <f t="shared" si="2037"/>
        <v>2009.664</v>
      </c>
      <c r="BL565" s="1603">
        <f t="shared" si="2037"/>
        <v>2009.664</v>
      </c>
      <c r="BM565" s="1603">
        <f t="shared" si="2037"/>
        <v>2009.664</v>
      </c>
      <c r="BN565" s="1603"/>
      <c r="BO565" s="1603"/>
      <c r="BP565" s="1603"/>
      <c r="BQ565" s="1603"/>
      <c r="BR565" s="1603"/>
      <c r="BS565" s="1603"/>
      <c r="BT565" s="1603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08">
        <f>IF(BD564="","",BD564*BD565/BD$46/365/$G$1)</f>
        <v>6.2567372353673724E-3</v>
      </c>
      <c r="BE566" s="1608">
        <f t="shared" ref="BE566:BM566" si="2066">IF(BE564="","",BE564*BE565/BE$46/365/$G$1)</f>
        <v>7.5080846824408468E-3</v>
      </c>
      <c r="BF566" s="1608">
        <f t="shared" si="2066"/>
        <v>3.4127657647458395E-3</v>
      </c>
      <c r="BG566" s="1608">
        <f t="shared" si="2066"/>
        <v>5.3629176303148897E-3</v>
      </c>
      <c r="BH566" s="1608">
        <f t="shared" si="2066"/>
        <v>3.7540423412204234E-3</v>
      </c>
      <c r="BI566" s="1608">
        <f t="shared" si="2066"/>
        <v>4.6925529265255291E-3</v>
      </c>
      <c r="BJ566" s="1608">
        <f t="shared" si="2066"/>
        <v>4.6925529265255291E-3</v>
      </c>
      <c r="BK566" s="1608">
        <f t="shared" si="2066"/>
        <v>4.6925529265255291E-3</v>
      </c>
      <c r="BL566" s="1608">
        <f t="shared" si="2066"/>
        <v>4.6925529265255291E-3</v>
      </c>
      <c r="BM566" s="1608">
        <f t="shared" si="2066"/>
        <v>4.6925529265255291E-3</v>
      </c>
      <c r="BN566" s="1608"/>
      <c r="BO566" s="1608"/>
      <c r="BP566" s="1608"/>
      <c r="BQ566" s="1608"/>
      <c r="BR566" s="1608"/>
      <c r="BS566" s="1608"/>
      <c r="BT566" s="1608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3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1324">
        <f t="shared" si="2027"/>
        <v>3.7540423412204234E-3</v>
      </c>
      <c r="CF566" s="1324">
        <f t="shared" si="2027"/>
        <v>4.6925529265255291E-3</v>
      </c>
      <c r="CG566" s="1324">
        <f t="shared" si="2027"/>
        <v>4.6925529265255291E-3</v>
      </c>
      <c r="CH566" s="1325">
        <f t="shared" si="2027"/>
        <v>4.6925529265255291E-3</v>
      </c>
      <c r="CI566" s="1325">
        <f t="shared" si="2027"/>
        <v>4.6925529265255291E-3</v>
      </c>
      <c r="CJ566" s="1324">
        <f t="shared" si="2027"/>
        <v>4.6925529265255291E-3</v>
      </c>
      <c r="CK566" s="1324">
        <f t="shared" si="2027"/>
        <v>5.3629176303148897E-3</v>
      </c>
      <c r="CL566" s="1324">
        <f t="shared" si="2027"/>
        <v>6.2567372353673724E-3</v>
      </c>
      <c r="CM566" s="1323">
        <f t="shared" si="2027"/>
        <v>7.5080846824408468E-3</v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1">
        <v>3.5</v>
      </c>
      <c r="BE567" s="1571">
        <v>5</v>
      </c>
      <c r="BF567" s="1571">
        <v>3.5</v>
      </c>
      <c r="BG567" s="1571">
        <v>5</v>
      </c>
      <c r="BH567" s="1571">
        <v>4</v>
      </c>
      <c r="BI567" s="1571">
        <v>4</v>
      </c>
      <c r="BJ567" s="1571">
        <v>4</v>
      </c>
      <c r="BK567" s="1571">
        <v>4</v>
      </c>
      <c r="BL567" s="1571">
        <v>4</v>
      </c>
      <c r="BM567" s="1571">
        <v>3.5</v>
      </c>
      <c r="BN567" s="1571"/>
      <c r="BO567" s="1571"/>
      <c r="BP567" s="1571"/>
      <c r="BQ567" s="1571"/>
      <c r="BR567" s="1571"/>
      <c r="BS567" s="1571"/>
      <c r="BT567" s="1571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>
        <f t="shared" si="2027"/>
        <v>3.5</v>
      </c>
      <c r="CE567" s="82">
        <f t="shared" si="2027"/>
        <v>3.5</v>
      </c>
      <c r="CF567" s="82">
        <f t="shared" si="2027"/>
        <v>3.5</v>
      </c>
      <c r="CG567" s="82">
        <f t="shared" si="2027"/>
        <v>4</v>
      </c>
      <c r="CH567" s="147">
        <f t="shared" si="2027"/>
        <v>4</v>
      </c>
      <c r="CI567" s="147">
        <f t="shared" si="2027"/>
        <v>4</v>
      </c>
      <c r="CJ567" s="82">
        <f t="shared" si="2027"/>
        <v>4</v>
      </c>
      <c r="CK567" s="82">
        <f t="shared" si="2027"/>
        <v>4</v>
      </c>
      <c r="CL567" s="82">
        <f t="shared" si="2027"/>
        <v>5</v>
      </c>
      <c r="CM567" s="512">
        <f t="shared" si="2027"/>
        <v>5</v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4">
        <f>IF(BD567="","",BD564*BD567)</f>
        <v>210</v>
      </c>
      <c r="BE568" s="1604">
        <f t="shared" ref="BE568:BM568" si="2098">IF(BE567="","",BE564*BE567)</f>
        <v>600</v>
      </c>
      <c r="BF568" s="1604">
        <f t="shared" si="2098"/>
        <v>210</v>
      </c>
      <c r="BG568" s="1604">
        <f t="shared" si="2098"/>
        <v>300</v>
      </c>
      <c r="BH568" s="1604">
        <f t="shared" si="2098"/>
        <v>240</v>
      </c>
      <c r="BI568" s="1604">
        <f t="shared" si="2098"/>
        <v>240</v>
      </c>
      <c r="BJ568" s="1604">
        <f t="shared" si="2098"/>
        <v>240</v>
      </c>
      <c r="BK568" s="1604">
        <f t="shared" si="2098"/>
        <v>240</v>
      </c>
      <c r="BL568" s="1604">
        <f t="shared" si="2098"/>
        <v>240</v>
      </c>
      <c r="BM568" s="1604">
        <f t="shared" si="2098"/>
        <v>210</v>
      </c>
      <c r="BN568" s="1604"/>
      <c r="BO568" s="1604"/>
      <c r="BP568" s="1604"/>
      <c r="BQ568" s="1604"/>
      <c r="BR568" s="1604"/>
      <c r="BS568" s="1604"/>
      <c r="BT568" s="1604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>
        <f t="shared" si="2027"/>
        <v>210</v>
      </c>
      <c r="CE568" s="82">
        <f t="shared" si="2027"/>
        <v>210</v>
      </c>
      <c r="CF568" s="82">
        <f t="shared" si="2027"/>
        <v>210</v>
      </c>
      <c r="CG568" s="82">
        <f t="shared" si="2027"/>
        <v>240</v>
      </c>
      <c r="CH568" s="147">
        <f t="shared" si="2027"/>
        <v>240</v>
      </c>
      <c r="CI568" s="147">
        <f t="shared" si="2027"/>
        <v>240</v>
      </c>
      <c r="CJ568" s="82">
        <f t="shared" si="2027"/>
        <v>240</v>
      </c>
      <c r="CK568" s="82">
        <f t="shared" si="2027"/>
        <v>240</v>
      </c>
      <c r="CL568" s="82">
        <f t="shared" si="2027"/>
        <v>300</v>
      </c>
      <c r="CM568" s="512">
        <f t="shared" si="2027"/>
        <v>600</v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4" t="s">
        <v>743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0"/>
      <c r="BE569" s="1570"/>
      <c r="BF569" s="1570"/>
      <c r="BG569" s="1570"/>
      <c r="BH569" s="1570"/>
      <c r="BI569" s="1570"/>
      <c r="BJ569" s="1570"/>
      <c r="BK569" s="1570"/>
      <c r="BL569" s="1570"/>
      <c r="BM569" s="1570"/>
      <c r="BN569" s="1570"/>
      <c r="BO569" s="1570"/>
      <c r="BP569" s="1570"/>
      <c r="BQ569" s="1570"/>
      <c r="BR569" s="1570"/>
      <c r="BS569" s="1570"/>
      <c r="BT569" s="1570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1"/>
      <c r="BE570" s="1571"/>
      <c r="BF570" s="1571"/>
      <c r="BG570" s="1571"/>
      <c r="BH570" s="1571"/>
      <c r="BI570" s="1571"/>
      <c r="BJ570" s="1571"/>
      <c r="BK570" s="1571"/>
      <c r="BL570" s="1571"/>
      <c r="BM570" s="1571"/>
      <c r="BN570" s="1571"/>
      <c r="BO570" s="1571"/>
      <c r="BP570" s="1571"/>
      <c r="BQ570" s="1571"/>
      <c r="BR570" s="1571"/>
      <c r="BS570" s="1571"/>
      <c r="BT570" s="1571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3">
        <f>1160*$K$1</f>
        <v>4856.6880000000001</v>
      </c>
      <c r="BE571" s="1603">
        <f t="shared" ref="BE571:BM571" si="2106">1160*$K$1</f>
        <v>4856.6880000000001</v>
      </c>
      <c r="BF571" s="1603">
        <f t="shared" si="2106"/>
        <v>4856.6880000000001</v>
      </c>
      <c r="BG571" s="1603">
        <f t="shared" si="2106"/>
        <v>4856.6880000000001</v>
      </c>
      <c r="BH571" s="1603">
        <f t="shared" si="2106"/>
        <v>4856.6880000000001</v>
      </c>
      <c r="BI571" s="1603">
        <f t="shared" si="2106"/>
        <v>4856.6880000000001</v>
      </c>
      <c r="BJ571" s="1603">
        <f t="shared" si="2106"/>
        <v>4856.6880000000001</v>
      </c>
      <c r="BK571" s="1603">
        <f t="shared" si="2106"/>
        <v>4856.6880000000001</v>
      </c>
      <c r="BL571" s="1603">
        <f t="shared" si="2106"/>
        <v>4856.6880000000001</v>
      </c>
      <c r="BM571" s="1603">
        <f t="shared" si="2106"/>
        <v>4856.6880000000001</v>
      </c>
      <c r="BN571" s="1603"/>
      <c r="BO571" s="1603"/>
      <c r="BP571" s="1603"/>
      <c r="BQ571" s="1603"/>
      <c r="BR571" s="1603"/>
      <c r="BS571" s="1603"/>
      <c r="BT571" s="1603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08" t="str">
        <f>IF(BD570="","",BD570*BD571/BD$46/365/$G$1)</f>
        <v/>
      </c>
      <c r="BE572" s="1608" t="str">
        <f t="shared" ref="BE572:BM572" si="2135">IF(BE570="","",BE570*BE571/BE$46/365/$G$1)</f>
        <v/>
      </c>
      <c r="BF572" s="1608" t="str">
        <f t="shared" si="2135"/>
        <v/>
      </c>
      <c r="BG572" s="1608" t="str">
        <f t="shared" si="2135"/>
        <v/>
      </c>
      <c r="BH572" s="1608" t="str">
        <f t="shared" si="2135"/>
        <v/>
      </c>
      <c r="BI572" s="1608" t="str">
        <f t="shared" si="2135"/>
        <v/>
      </c>
      <c r="BJ572" s="1608" t="str">
        <f t="shared" si="2135"/>
        <v/>
      </c>
      <c r="BK572" s="1608" t="str">
        <f t="shared" si="2135"/>
        <v/>
      </c>
      <c r="BL572" s="1608" t="str">
        <f t="shared" si="2135"/>
        <v/>
      </c>
      <c r="BM572" s="1608" t="str">
        <f t="shared" si="2135"/>
        <v/>
      </c>
      <c r="BN572" s="1608"/>
      <c r="BO572" s="1608"/>
      <c r="BP572" s="1608"/>
      <c r="BQ572" s="1608"/>
      <c r="BR572" s="1608"/>
      <c r="BS572" s="1608"/>
      <c r="BT572" s="1608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4" t="str">
        <f t="shared" si="2027"/>
        <v/>
      </c>
      <c r="CF572" s="1324" t="str">
        <f t="shared" si="2027"/>
        <v/>
      </c>
      <c r="CG572" s="1324" t="str">
        <f t="shared" si="2027"/>
        <v/>
      </c>
      <c r="CH572" s="1325" t="str">
        <f t="shared" si="2027"/>
        <v/>
      </c>
      <c r="CI572" s="1325" t="str">
        <f t="shared" si="2027"/>
        <v/>
      </c>
      <c r="CJ572" s="1324" t="str">
        <f t="shared" si="2027"/>
        <v/>
      </c>
      <c r="CK572" s="1324" t="str">
        <f t="shared" si="2027"/>
        <v/>
      </c>
      <c r="CL572" s="1324" t="str">
        <f t="shared" si="2027"/>
        <v/>
      </c>
      <c r="CM572" s="1323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1"/>
      <c r="BE573" s="1571"/>
      <c r="BF573" s="1571"/>
      <c r="BG573" s="1571"/>
      <c r="BH573" s="1571"/>
      <c r="BI573" s="1571"/>
      <c r="BJ573" s="1571"/>
      <c r="BK573" s="1571"/>
      <c r="BL573" s="1571"/>
      <c r="BM573" s="1571"/>
      <c r="BN573" s="1571"/>
      <c r="BO573" s="1571"/>
      <c r="BP573" s="1571"/>
      <c r="BQ573" s="1571"/>
      <c r="BR573" s="1571"/>
      <c r="BS573" s="1571"/>
      <c r="BT573" s="1571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1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4" t="str">
        <f>IF(BD573="","",BD570*BD573)</f>
        <v/>
      </c>
      <c r="BE574" s="1604" t="str">
        <f t="shared" ref="BE574:BM574" si="2178">IF(BE573="","",BE570*BE573)</f>
        <v/>
      </c>
      <c r="BF574" s="1604" t="str">
        <f t="shared" si="2178"/>
        <v/>
      </c>
      <c r="BG574" s="1604" t="str">
        <f t="shared" si="2178"/>
        <v/>
      </c>
      <c r="BH574" s="1604" t="str">
        <f t="shared" si="2178"/>
        <v/>
      </c>
      <c r="BI574" s="1604" t="str">
        <f t="shared" si="2178"/>
        <v/>
      </c>
      <c r="BJ574" s="1604" t="str">
        <f t="shared" si="2178"/>
        <v/>
      </c>
      <c r="BK574" s="1604" t="str">
        <f t="shared" si="2178"/>
        <v/>
      </c>
      <c r="BL574" s="1604" t="str">
        <f t="shared" si="2178"/>
        <v/>
      </c>
      <c r="BM574" s="1604" t="str">
        <f t="shared" si="2178"/>
        <v/>
      </c>
      <c r="BN574" s="1604"/>
      <c r="BO574" s="1604"/>
      <c r="BP574" s="1604"/>
      <c r="BQ574" s="1604"/>
      <c r="BR574" s="1604"/>
      <c r="BS574" s="1604"/>
      <c r="BT574" s="1604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4" t="s">
        <v>744</v>
      </c>
      <c r="B575" s="217"/>
      <c r="C575" s="217"/>
      <c r="D575" s="217"/>
      <c r="E575" s="217"/>
      <c r="F575" s="217"/>
      <c r="G575" s="217"/>
      <c r="H575" s="217"/>
      <c r="I575" s="217"/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59"/>
      <c r="BE575" s="1559"/>
      <c r="BF575" s="1559"/>
      <c r="BG575" s="1559"/>
      <c r="BH575" s="1559"/>
      <c r="BI575" s="1559"/>
      <c r="BJ575" s="1559"/>
      <c r="BK575" s="1559"/>
      <c r="BL575" s="1559"/>
      <c r="BM575" s="1559"/>
      <c r="BN575" s="1559"/>
      <c r="BO575" s="1559"/>
      <c r="BP575" s="1559"/>
      <c r="BQ575" s="1559"/>
      <c r="BR575" s="1559"/>
      <c r="BS575" s="1559"/>
      <c r="BT575" s="1559"/>
      <c r="BU575" s="703"/>
      <c r="BV575" s="217"/>
      <c r="BW575" s="217"/>
      <c r="BX575" s="217"/>
      <c r="BY575" s="217"/>
      <c r="BZ575" s="876" t="str">
        <f t="shared" si="2144"/>
        <v/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1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/>
      <c r="C576" s="217"/>
      <c r="D576" s="217"/>
      <c r="E576" s="217"/>
      <c r="F576" s="217"/>
      <c r="G576" s="217"/>
      <c r="H576" s="217"/>
      <c r="I576" s="217"/>
      <c r="J576" s="217">
        <v>12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59"/>
      <c r="BE576" s="1559"/>
      <c r="BF576" s="1559"/>
      <c r="BG576" s="1559"/>
      <c r="BH576" s="1559"/>
      <c r="BI576" s="1559"/>
      <c r="BJ576" s="1559"/>
      <c r="BK576" s="1559"/>
      <c r="BL576" s="1559"/>
      <c r="BM576" s="1559"/>
      <c r="BN576" s="1559"/>
      <c r="BO576" s="1559"/>
      <c r="BP576" s="1559"/>
      <c r="BQ576" s="1559"/>
      <c r="BR576" s="1559"/>
      <c r="BS576" s="1559"/>
      <c r="BT576" s="1559"/>
      <c r="BU576" s="703"/>
      <c r="BV576" s="217"/>
      <c r="BW576" s="217"/>
      <c r="BX576" s="217"/>
      <c r="BY576" s="217"/>
      <c r="BZ576" s="876" t="str">
        <f t="shared" si="2144"/>
        <v/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1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3">
        <f>230*$K$1</f>
        <v>962.96399999999994</v>
      </c>
      <c r="BE577" s="1603">
        <f t="shared" ref="BE577:BM577" si="2186">230*$K$1</f>
        <v>962.96399999999994</v>
      </c>
      <c r="BF577" s="1603">
        <f t="shared" si="2186"/>
        <v>962.96399999999994</v>
      </c>
      <c r="BG577" s="1603">
        <f t="shared" si="2186"/>
        <v>962.96399999999994</v>
      </c>
      <c r="BH577" s="1603">
        <f t="shared" si="2186"/>
        <v>962.96399999999994</v>
      </c>
      <c r="BI577" s="1603">
        <f t="shared" si="2186"/>
        <v>962.96399999999994</v>
      </c>
      <c r="BJ577" s="1603">
        <f t="shared" si="2186"/>
        <v>962.96399999999994</v>
      </c>
      <c r="BK577" s="1603">
        <f t="shared" si="2186"/>
        <v>962.96399999999994</v>
      </c>
      <c r="BL577" s="1603">
        <f t="shared" si="2186"/>
        <v>962.96399999999994</v>
      </c>
      <c r="BM577" s="1603">
        <f t="shared" si="2186"/>
        <v>962.96399999999994</v>
      </c>
      <c r="BN577" s="1603"/>
      <c r="BO577" s="1603"/>
      <c r="BP577" s="1603"/>
      <c r="BQ577" s="1603"/>
      <c r="BR577" s="1603"/>
      <c r="BS577" s="1603"/>
      <c r="BT577" s="1603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 t="str">
        <f>IF(B576="","",B576*B577/B$46/365/$G$1)</f>
        <v/>
      </c>
      <c r="C578" s="753" t="str">
        <f t="shared" ref="C578" si="2188">IF(C576="","",C576*C577/C$46/365/$G$1)</f>
        <v/>
      </c>
      <c r="D578" s="753" t="str">
        <f t="shared" ref="D578" si="2189">IF(D576="","",D576*D577/D$46/365/$G$1)</f>
        <v/>
      </c>
      <c r="E578" s="753" t="str">
        <f t="shared" ref="E578" si="2190">IF(E576="","",E576*E577/E$46/365/$G$1)</f>
        <v/>
      </c>
      <c r="F578" s="753" t="str">
        <f t="shared" ref="F578" si="2191">IF(F576="","",F576*F577/F$46/365/$G$1)</f>
        <v/>
      </c>
      <c r="G578" s="753" t="str">
        <f t="shared" ref="G578" si="2192">IF(G576="","",G576*G577/G$46/365/$G$1)</f>
        <v/>
      </c>
      <c r="H578" s="753" t="str">
        <f t="shared" ref="H578" si="2193">IF(H576="","",H576*H577/H$46/365/$G$1)</f>
        <v/>
      </c>
      <c r="I578" s="753" t="str">
        <f t="shared" ref="I578" si="2194">IF(I576="","",I576*I577/I$46/365/$G$1)</f>
        <v/>
      </c>
      <c r="J578" s="753">
        <f t="shared" ref="J578" si="2195">IF(J576="","",J576*J577/J$46/365/$G$1)</f>
        <v>4.4970298879202987E-4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08" t="str">
        <f>IF(BD576="","",BD576*BD577/BD$46/365/$G$1)</f>
        <v/>
      </c>
      <c r="BE578" s="1608" t="str">
        <f t="shared" ref="BE578:BM578" si="2215">IF(BE576="","",BE576*BE577/BE$46/365/$G$1)</f>
        <v/>
      </c>
      <c r="BF578" s="1608" t="str">
        <f t="shared" si="2215"/>
        <v/>
      </c>
      <c r="BG578" s="1608" t="str">
        <f t="shared" si="2215"/>
        <v/>
      </c>
      <c r="BH578" s="1608" t="str">
        <f t="shared" si="2215"/>
        <v/>
      </c>
      <c r="BI578" s="1608" t="str">
        <f t="shared" si="2215"/>
        <v/>
      </c>
      <c r="BJ578" s="1608" t="str">
        <f t="shared" si="2215"/>
        <v/>
      </c>
      <c r="BK578" s="1608" t="str">
        <f t="shared" si="2215"/>
        <v/>
      </c>
      <c r="BL578" s="1608" t="str">
        <f t="shared" si="2215"/>
        <v/>
      </c>
      <c r="BM578" s="1608" t="str">
        <f t="shared" si="2215"/>
        <v/>
      </c>
      <c r="BN578" s="1608"/>
      <c r="BO578" s="1608"/>
      <c r="BP578" s="1608"/>
      <c r="BQ578" s="1608"/>
      <c r="BR578" s="1608"/>
      <c r="BS578" s="1608"/>
      <c r="BT578" s="1608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 t="str">
        <f t="shared" si="2144"/>
        <v/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4" t="str">
        <f t="shared" si="2148"/>
        <v/>
      </c>
      <c r="CF578" s="1324" t="str">
        <f t="shared" si="2148"/>
        <v/>
      </c>
      <c r="CG578" s="1324" t="str">
        <f t="shared" si="2148"/>
        <v/>
      </c>
      <c r="CH578" s="1325" t="str">
        <f t="shared" si="2148"/>
        <v/>
      </c>
      <c r="CI578" s="1325" t="str">
        <f t="shared" si="2148"/>
        <v/>
      </c>
      <c r="CJ578" s="1324" t="str">
        <f t="shared" si="2148"/>
        <v/>
      </c>
      <c r="CK578" s="1324" t="str">
        <f t="shared" si="2148"/>
        <v/>
      </c>
      <c r="CL578" s="1324" t="str">
        <f t="shared" si="2148"/>
        <v/>
      </c>
      <c r="CM578" s="1323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1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>
        <v>4</v>
      </c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4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0"/>
      <c r="BE579" s="1570"/>
      <c r="BF579" s="1570"/>
      <c r="BG579" s="1570"/>
      <c r="BH579" s="1570"/>
      <c r="BI579" s="1570"/>
      <c r="BJ579" s="1570"/>
      <c r="BK579" s="1570"/>
      <c r="BL579" s="1570"/>
      <c r="BM579" s="1570"/>
      <c r="BN579" s="1570"/>
      <c r="BO579" s="1570"/>
      <c r="BP579" s="1570"/>
      <c r="BQ579" s="1570"/>
      <c r="BR579" s="1570"/>
      <c r="BS579" s="1570"/>
      <c r="BT579" s="1570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1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IF(B579="","",B575*B576*B579)</f>
        <v/>
      </c>
      <c r="C580" s="750" t="str">
        <f t="shared" ref="C580:K580" si="2220">IF(C579="","",C575*C576*C579)</f>
        <v/>
      </c>
      <c r="D580" s="750" t="str">
        <f t="shared" si="2220"/>
        <v/>
      </c>
      <c r="E580" s="750" t="str">
        <f t="shared" si="2220"/>
        <v/>
      </c>
      <c r="F580" s="750" t="str">
        <f t="shared" si="2220"/>
        <v/>
      </c>
      <c r="G580" s="750" t="str">
        <f t="shared" si="2220"/>
        <v/>
      </c>
      <c r="H580" s="750" t="str">
        <f t="shared" si="2220"/>
        <v/>
      </c>
      <c r="I580" s="750" t="str">
        <f t="shared" si="2220"/>
        <v/>
      </c>
      <c r="J580" s="750">
        <f t="shared" si="2220"/>
        <v>480</v>
      </c>
      <c r="K580" s="750" t="str">
        <f t="shared" si="2220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IF(T579="","",T575*T576*T579)</f>
        <v/>
      </c>
      <c r="U580" s="750" t="str">
        <f t="shared" ref="U580" si="2221">IF(U579="","",U575*U576*U579)</f>
        <v/>
      </c>
      <c r="V580" s="750" t="str">
        <f t="shared" ref="V580" si="2222">IF(V579="","",V575*V576*V579)</f>
        <v/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 t="str">
        <f t="shared" ref="AC580" si="2229">IF(AC579="","",AC575*AC576*AC579)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 t="str">
        <f t="shared" ref="AM580" si="2230">IF(AM579="","",AM575*AM576*AM579)</f>
        <v/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>
        <f t="shared" ref="AT580" si="2237">IF(AT579="","",AT575*AT576*AT579)</f>
        <v>96</v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 t="shared" ref="BM580" si="2247">IF(BM579="","",BM575*BM576*BM579)</f>
        <v/>
      </c>
      <c r="BN580" s="1604"/>
      <c r="BO580" s="1604"/>
      <c r="BP580" s="1604"/>
      <c r="BQ580" s="1604"/>
      <c r="BR580" s="1604"/>
      <c r="BS580" s="1604"/>
      <c r="BT580" s="1604"/>
      <c r="BU580" s="754"/>
      <c r="BV580" s="750" t="str">
        <f t="shared" ref="BV580" si="2248">IF(BV579="","",BV575*BV576*BV579)</f>
        <v/>
      </c>
      <c r="BW580" s="750" t="str">
        <f t="shared" ref="BW580" si="2249">IF(BW579="","",BW575*BW576*BW579)</f>
        <v/>
      </c>
      <c r="BX580" s="750" t="str">
        <f t="shared" ref="BX580" si="2250">IF(BX579="","",BX575*BX576*BX579)</f>
        <v/>
      </c>
      <c r="BY580" s="750" t="str">
        <f t="shared" ref="BY580" si="2251">IF(BY579="","",BY575*BY576*BY579)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1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4" t="s">
        <v>746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0"/>
      <c r="BE581" s="1570"/>
      <c r="BF581" s="1570"/>
      <c r="BG581" s="1570"/>
      <c r="BH581" s="1570"/>
      <c r="BI581" s="1570"/>
      <c r="BJ581" s="1570"/>
      <c r="BK581" s="1570"/>
      <c r="BL581" s="1570"/>
      <c r="BM581" s="1570"/>
      <c r="BN581" s="1570"/>
      <c r="BO581" s="1570"/>
      <c r="BP581" s="1570"/>
      <c r="BQ581" s="1570"/>
      <c r="BR581" s="1570"/>
      <c r="BS581" s="1570"/>
      <c r="BT581" s="1570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1"/>
      <c r="BE582" s="1571"/>
      <c r="BF582" s="1571"/>
      <c r="BG582" s="1571"/>
      <c r="BH582" s="1571"/>
      <c r="BI582" s="1571"/>
      <c r="BJ582" s="1571"/>
      <c r="BK582" s="1571"/>
      <c r="BL582" s="1571"/>
      <c r="BM582" s="1571"/>
      <c r="BN582" s="1571"/>
      <c r="BO582" s="1571"/>
      <c r="BP582" s="1571"/>
      <c r="BQ582" s="1571"/>
      <c r="BR582" s="1571"/>
      <c r="BS582" s="1571"/>
      <c r="BT582" s="1571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3">
        <f>2670*$K$1</f>
        <v>11178.755999999999</v>
      </c>
      <c r="BE583" s="1603">
        <f t="shared" ref="BE583:BM583" si="2259">2670*$K$1</f>
        <v>11178.755999999999</v>
      </c>
      <c r="BF583" s="1603">
        <f t="shared" si="2259"/>
        <v>11178.755999999999</v>
      </c>
      <c r="BG583" s="1603">
        <f t="shared" si="2259"/>
        <v>11178.755999999999</v>
      </c>
      <c r="BH583" s="1603">
        <f t="shared" si="2259"/>
        <v>11178.755999999999</v>
      </c>
      <c r="BI583" s="1603">
        <f t="shared" si="2259"/>
        <v>11178.755999999999</v>
      </c>
      <c r="BJ583" s="1603">
        <f t="shared" si="2259"/>
        <v>11178.755999999999</v>
      </c>
      <c r="BK583" s="1603">
        <f t="shared" si="2259"/>
        <v>11178.755999999999</v>
      </c>
      <c r="BL583" s="1603">
        <f t="shared" si="2259"/>
        <v>11178.755999999999</v>
      </c>
      <c r="BM583" s="1603">
        <f t="shared" si="2259"/>
        <v>11178.755999999999</v>
      </c>
      <c r="BN583" s="1603"/>
      <c r="BO583" s="1603"/>
      <c r="BP583" s="1603"/>
      <c r="BQ583" s="1603"/>
      <c r="BR583" s="1603"/>
      <c r="BS583" s="1603"/>
      <c r="BT583" s="1603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08" t="str">
        <f>IF(BD582="","",BD582*BD583/BD$46/365/$G$1)</f>
        <v/>
      </c>
      <c r="BE584" s="1608" t="str">
        <f t="shared" ref="BE584:BM584" si="2288">IF(BE582="","",BE582*BE583/BE$46/365/$G$1)</f>
        <v/>
      </c>
      <c r="BF584" s="1608" t="str">
        <f t="shared" si="2288"/>
        <v/>
      </c>
      <c r="BG584" s="1608" t="str">
        <f t="shared" si="2288"/>
        <v/>
      </c>
      <c r="BH584" s="1608" t="str">
        <f t="shared" si="2288"/>
        <v/>
      </c>
      <c r="BI584" s="1608" t="str">
        <f t="shared" si="2288"/>
        <v/>
      </c>
      <c r="BJ584" s="1608" t="str">
        <f t="shared" si="2288"/>
        <v/>
      </c>
      <c r="BK584" s="1608" t="str">
        <f t="shared" si="2288"/>
        <v/>
      </c>
      <c r="BL584" s="1608" t="str">
        <f t="shared" si="2288"/>
        <v/>
      </c>
      <c r="BM584" s="1608" t="str">
        <f t="shared" si="2288"/>
        <v/>
      </c>
      <c r="BN584" s="1608"/>
      <c r="BO584" s="1608"/>
      <c r="BP584" s="1608"/>
      <c r="BQ584" s="1608"/>
      <c r="BR584" s="1608"/>
      <c r="BS584" s="1608"/>
      <c r="BT584" s="1608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4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4" t="str">
        <f t="shared" si="2294"/>
        <v/>
      </c>
      <c r="CG584" s="1324" t="str">
        <f t="shared" si="2294"/>
        <v/>
      </c>
      <c r="CH584" s="1325" t="str">
        <f t="shared" si="2294"/>
        <v/>
      </c>
      <c r="CI584" s="1325" t="str">
        <f t="shared" si="2294"/>
        <v/>
      </c>
      <c r="CJ584" s="1324" t="str">
        <f t="shared" si="2294"/>
        <v/>
      </c>
      <c r="CK584" s="1324" t="str">
        <f t="shared" si="2294"/>
        <v/>
      </c>
      <c r="CL584" s="1324" t="str">
        <f t="shared" si="2294"/>
        <v/>
      </c>
      <c r="CM584" s="1323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1"/>
      <c r="BE585" s="1571"/>
      <c r="BF585" s="1571"/>
      <c r="BG585" s="1571"/>
      <c r="BH585" s="1571"/>
      <c r="BI585" s="1571"/>
      <c r="BJ585" s="1571"/>
      <c r="BK585" s="1571"/>
      <c r="BL585" s="1571"/>
      <c r="BM585" s="1571"/>
      <c r="BN585" s="1571"/>
      <c r="BO585" s="1571"/>
      <c r="BP585" s="1571"/>
      <c r="BQ585" s="1571"/>
      <c r="BR585" s="1571"/>
      <c r="BS585" s="1571"/>
      <c r="BT585" s="1571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4" t="str">
        <f>IF(BD585="","",BD582*BD585)</f>
        <v/>
      </c>
      <c r="BE586" s="1604" t="str">
        <f t="shared" ref="BE586:BM586" si="2324">IF(BE585="","",BE582*BE585)</f>
        <v/>
      </c>
      <c r="BF586" s="1604" t="str">
        <f t="shared" si="2324"/>
        <v/>
      </c>
      <c r="BG586" s="1604" t="str">
        <f t="shared" si="2324"/>
        <v/>
      </c>
      <c r="BH586" s="1604" t="str">
        <f t="shared" si="2324"/>
        <v/>
      </c>
      <c r="BI586" s="1604" t="str">
        <f t="shared" si="2324"/>
        <v/>
      </c>
      <c r="BJ586" s="1604" t="str">
        <f t="shared" si="2324"/>
        <v/>
      </c>
      <c r="BK586" s="1604" t="str">
        <f t="shared" si="2324"/>
        <v/>
      </c>
      <c r="BL586" s="1604" t="str">
        <f t="shared" si="2324"/>
        <v/>
      </c>
      <c r="BM586" s="1604" t="str">
        <f t="shared" si="2324"/>
        <v/>
      </c>
      <c r="BN586" s="1604"/>
      <c r="BO586" s="1604"/>
      <c r="BP586" s="1604"/>
      <c r="BQ586" s="1604"/>
      <c r="BR586" s="1604"/>
      <c r="BS586" s="1604"/>
      <c r="BT586" s="1604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4" t="s">
        <v>747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0">
        <v>0.2</v>
      </c>
      <c r="BE587" s="1570"/>
      <c r="BF587" s="1570"/>
      <c r="BG587" s="1570"/>
      <c r="BH587" s="1570"/>
      <c r="BI587" s="1570"/>
      <c r="BJ587" s="1570"/>
      <c r="BK587" s="1570"/>
      <c r="BL587" s="1570"/>
      <c r="BM587" s="1570"/>
      <c r="BN587" s="1570"/>
      <c r="BO587" s="1570"/>
      <c r="BP587" s="1570"/>
      <c r="BQ587" s="1570"/>
      <c r="BR587" s="1570"/>
      <c r="BS587" s="1570"/>
      <c r="BT587" s="1570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1">
        <v>12</v>
      </c>
      <c r="BE588" s="1571"/>
      <c r="BF588" s="1571"/>
      <c r="BG588" s="1571"/>
      <c r="BH588" s="1571"/>
      <c r="BI588" s="1571"/>
      <c r="BJ588" s="1571"/>
      <c r="BK588" s="1571"/>
      <c r="BL588" s="1571"/>
      <c r="BM588" s="1571"/>
      <c r="BN588" s="1571"/>
      <c r="BO588" s="1571"/>
      <c r="BP588" s="1571"/>
      <c r="BQ588" s="1571"/>
      <c r="BR588" s="1571"/>
      <c r="BS588" s="1571"/>
      <c r="BT588" s="1571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>
        <f t="shared" si="2294"/>
        <v>12</v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3">
        <f>3322*$K$1</f>
        <v>13908.5496</v>
      </c>
      <c r="BE589" s="1603">
        <f t="shared" ref="BE589:BM589" si="2335">3322*$K$1</f>
        <v>13908.5496</v>
      </c>
      <c r="BF589" s="1603">
        <f t="shared" si="2335"/>
        <v>13908.5496</v>
      </c>
      <c r="BG589" s="1603">
        <f t="shared" si="2335"/>
        <v>13908.5496</v>
      </c>
      <c r="BH589" s="1603">
        <f t="shared" si="2335"/>
        <v>13908.5496</v>
      </c>
      <c r="BI589" s="1603">
        <f t="shared" si="2335"/>
        <v>13908.5496</v>
      </c>
      <c r="BJ589" s="1603">
        <f t="shared" si="2335"/>
        <v>13908.5496</v>
      </c>
      <c r="BK589" s="1603">
        <f t="shared" si="2335"/>
        <v>13908.5496</v>
      </c>
      <c r="BL589" s="1603">
        <f t="shared" si="2335"/>
        <v>13908.5496</v>
      </c>
      <c r="BM589" s="1603">
        <f t="shared" si="2335"/>
        <v>13908.5496</v>
      </c>
      <c r="BN589" s="1603"/>
      <c r="BO589" s="1603"/>
      <c r="BP589" s="1603"/>
      <c r="BQ589" s="1603"/>
      <c r="BR589" s="1603"/>
      <c r="BS589" s="1603"/>
      <c r="BT589" s="1603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08">
        <f>IF(BD588="","",BD588*BD589/BD$46/365/$G$1)</f>
        <v>8.6603671232876722E-3</v>
      </c>
      <c r="BE590" s="1608" t="str">
        <f t="shared" ref="BE590:BM590" si="2364">IF(BE588="","",BE588*BE589/BE$46/365/$G$1)</f>
        <v/>
      </c>
      <c r="BF590" s="1608" t="str">
        <f t="shared" si="2364"/>
        <v/>
      </c>
      <c r="BG590" s="1608" t="str">
        <f t="shared" si="2364"/>
        <v/>
      </c>
      <c r="BH590" s="1608" t="str">
        <f t="shared" si="2364"/>
        <v/>
      </c>
      <c r="BI590" s="1608" t="str">
        <f t="shared" si="2364"/>
        <v/>
      </c>
      <c r="BJ590" s="1608" t="str">
        <f t="shared" si="2364"/>
        <v/>
      </c>
      <c r="BK590" s="1608" t="str">
        <f t="shared" si="2364"/>
        <v/>
      </c>
      <c r="BL590" s="1608" t="str">
        <f t="shared" si="2364"/>
        <v/>
      </c>
      <c r="BM590" s="1608" t="str">
        <f t="shared" si="2364"/>
        <v/>
      </c>
      <c r="BN590" s="1608"/>
      <c r="BO590" s="1608"/>
      <c r="BP590" s="1608"/>
      <c r="BQ590" s="1608"/>
      <c r="BR590" s="1608"/>
      <c r="BS590" s="1608"/>
      <c r="BT590" s="1608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4" t="str">
        <f t="shared" si="2294"/>
        <v/>
      </c>
      <c r="CF590" s="1324" t="str">
        <f t="shared" si="2294"/>
        <v/>
      </c>
      <c r="CG590" s="1324" t="str">
        <f t="shared" si="2294"/>
        <v/>
      </c>
      <c r="CH590" s="1325">
        <f t="shared" si="2294"/>
        <v>8.6603671232876722E-3</v>
      </c>
      <c r="CI590" s="1325" t="str">
        <f t="shared" si="2294"/>
        <v/>
      </c>
      <c r="CJ590" s="1324" t="str">
        <f t="shared" si="2294"/>
        <v/>
      </c>
      <c r="CK590" s="1324" t="str">
        <f t="shared" si="2294"/>
        <v/>
      </c>
      <c r="CL590" s="1324" t="str">
        <f t="shared" si="2294"/>
        <v/>
      </c>
      <c r="CM590" s="1323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1">
        <v>28</v>
      </c>
      <c r="BE591" s="1571"/>
      <c r="BF591" s="1571"/>
      <c r="BG591" s="1571"/>
      <c r="BH591" s="1571"/>
      <c r="BI591" s="1571"/>
      <c r="BJ591" s="1571"/>
      <c r="BK591" s="1571"/>
      <c r="BL591" s="1571"/>
      <c r="BM591" s="1571"/>
      <c r="BN591" s="1571"/>
      <c r="BO591" s="1571"/>
      <c r="BP591" s="1571"/>
      <c r="BQ591" s="1571"/>
      <c r="BR591" s="1571"/>
      <c r="BS591" s="1571"/>
      <c r="BT591" s="1571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>
        <f t="shared" si="2294"/>
        <v>28</v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4">
        <f>IF(BD591="","",BD588*BD591)</f>
        <v>336</v>
      </c>
      <c r="BE592" s="1604" t="str">
        <f t="shared" ref="BE592:BM592" si="2397">IF(BE591="","",BE588*BE591)</f>
        <v/>
      </c>
      <c r="BF592" s="1604" t="str">
        <f t="shared" si="2397"/>
        <v/>
      </c>
      <c r="BG592" s="1604" t="str">
        <f t="shared" si="2397"/>
        <v/>
      </c>
      <c r="BH592" s="1604" t="str">
        <f t="shared" si="2397"/>
        <v/>
      </c>
      <c r="BI592" s="1604" t="str">
        <f t="shared" si="2397"/>
        <v/>
      </c>
      <c r="BJ592" s="1604" t="str">
        <f t="shared" si="2397"/>
        <v/>
      </c>
      <c r="BK592" s="1604" t="str">
        <f t="shared" si="2397"/>
        <v/>
      </c>
      <c r="BL592" s="1604" t="str">
        <f t="shared" si="2397"/>
        <v/>
      </c>
      <c r="BM592" s="1604" t="str">
        <f t="shared" si="2397"/>
        <v/>
      </c>
      <c r="BN592" s="1604"/>
      <c r="BO592" s="1604"/>
      <c r="BP592" s="1604"/>
      <c r="BQ592" s="1604"/>
      <c r="BR592" s="1604"/>
      <c r="BS592" s="1604"/>
      <c r="BT592" s="1604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754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59" t="s">
        <v>269</v>
      </c>
      <c r="BE593" s="1559" t="s">
        <v>269</v>
      </c>
      <c r="BF593" s="1559" t="s">
        <v>269</v>
      </c>
      <c r="BG593" s="1559" t="s">
        <v>269</v>
      </c>
      <c r="BH593" s="1559" t="s">
        <v>269</v>
      </c>
      <c r="BI593" s="1559" t="s">
        <v>269</v>
      </c>
      <c r="BJ593" s="1559" t="s">
        <v>269</v>
      </c>
      <c r="BK593" s="1559" t="s">
        <v>269</v>
      </c>
      <c r="BL593" s="1559" t="s">
        <v>269</v>
      </c>
      <c r="BM593" s="1559" t="s">
        <v>269</v>
      </c>
      <c r="BN593" s="1559"/>
      <c r="BO593" s="1559"/>
      <c r="BP593" s="1559"/>
      <c r="BQ593" s="1559"/>
      <c r="BR593" s="1559"/>
      <c r="BS593" s="1559"/>
      <c r="BT593" s="1559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59"/>
      <c r="BE594" s="1559"/>
      <c r="BF594" s="1559"/>
      <c r="BG594" s="1559"/>
      <c r="BH594" s="1559"/>
      <c r="BI594" s="1559"/>
      <c r="BJ594" s="1559"/>
      <c r="BK594" s="1559"/>
      <c r="BL594" s="1559"/>
      <c r="BM594" s="1559"/>
      <c r="BN594" s="1559"/>
      <c r="BO594" s="1559"/>
      <c r="BP594" s="1559"/>
      <c r="BQ594" s="1559"/>
      <c r="BR594" s="1559"/>
      <c r="BS594" s="1559"/>
      <c r="BT594" s="1559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59"/>
      <c r="BE595" s="1559"/>
      <c r="BF595" s="1559"/>
      <c r="BG595" s="1559"/>
      <c r="BH595" s="1559"/>
      <c r="BI595" s="1559"/>
      <c r="BJ595" s="1559"/>
      <c r="BK595" s="1559"/>
      <c r="BL595" s="1559"/>
      <c r="BM595" s="1559"/>
      <c r="BN595" s="1559"/>
      <c r="BO595" s="1559"/>
      <c r="BP595" s="1559"/>
      <c r="BQ595" s="1559"/>
      <c r="BR595" s="1559"/>
      <c r="BS595" s="1559"/>
      <c r="BT595" s="1559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3">
        <f>330*$K$1</f>
        <v>1381.644</v>
      </c>
      <c r="BE596" s="1603">
        <f t="shared" ref="BE596:BM596" si="2411">330*$K$1</f>
        <v>1381.644</v>
      </c>
      <c r="BF596" s="1603">
        <f t="shared" si="2411"/>
        <v>1381.644</v>
      </c>
      <c r="BG596" s="1603">
        <f t="shared" si="2411"/>
        <v>1381.644</v>
      </c>
      <c r="BH596" s="1603">
        <f t="shared" si="2411"/>
        <v>1381.644</v>
      </c>
      <c r="BI596" s="1603">
        <f t="shared" si="2411"/>
        <v>1381.644</v>
      </c>
      <c r="BJ596" s="1603">
        <f t="shared" si="2411"/>
        <v>1381.644</v>
      </c>
      <c r="BK596" s="1603">
        <f t="shared" si="2411"/>
        <v>1381.644</v>
      </c>
      <c r="BL596" s="1603">
        <f t="shared" si="2411"/>
        <v>1381.644</v>
      </c>
      <c r="BM596" s="1603">
        <f t="shared" si="2411"/>
        <v>1381.644</v>
      </c>
      <c r="BN596" s="1603"/>
      <c r="BO596" s="1603"/>
      <c r="BP596" s="1603"/>
      <c r="BQ596" s="1603"/>
      <c r="BR596" s="1603"/>
      <c r="BS596" s="1603"/>
      <c r="BT596" s="1603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69" t="str">
        <f t="shared" ref="BD597:BM597" si="2416">IF(BD594="","",BD594*BD595*BD596/BD$46/365/$G$1)</f>
        <v/>
      </c>
      <c r="BE597" s="1569" t="str">
        <f t="shared" si="2416"/>
        <v/>
      </c>
      <c r="BF597" s="1569" t="str">
        <f t="shared" si="2416"/>
        <v/>
      </c>
      <c r="BG597" s="1569" t="str">
        <f t="shared" si="2416"/>
        <v/>
      </c>
      <c r="BH597" s="1569" t="str">
        <f t="shared" si="2416"/>
        <v/>
      </c>
      <c r="BI597" s="1569" t="str">
        <f t="shared" si="2416"/>
        <v/>
      </c>
      <c r="BJ597" s="1569" t="str">
        <f t="shared" si="2416"/>
        <v/>
      </c>
      <c r="BK597" s="1569" t="str">
        <f t="shared" si="2416"/>
        <v/>
      </c>
      <c r="BL597" s="1569" t="str">
        <f t="shared" si="2416"/>
        <v/>
      </c>
      <c r="BM597" s="1569" t="str">
        <f t="shared" si="2416"/>
        <v/>
      </c>
      <c r="BN597" s="1569"/>
      <c r="BO597" s="1569"/>
      <c r="BP597" s="1569"/>
      <c r="BQ597" s="1569"/>
      <c r="BR597" s="1569"/>
      <c r="BS597" s="1569"/>
      <c r="BT597" s="1569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4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4" t="str">
        <f t="shared" si="2421"/>
        <v/>
      </c>
      <c r="CG597" s="1324" t="str">
        <f t="shared" si="2421"/>
        <v/>
      </c>
      <c r="CH597" s="1325" t="str">
        <f t="shared" si="2421"/>
        <v/>
      </c>
      <c r="CI597" s="1325" t="str">
        <f t="shared" si="2421"/>
        <v/>
      </c>
      <c r="CJ597" s="1324" t="str">
        <f t="shared" si="2421"/>
        <v/>
      </c>
      <c r="CK597" s="1324" t="str">
        <f t="shared" si="2421"/>
        <v/>
      </c>
      <c r="CL597" s="1324" t="str">
        <f t="shared" si="2421"/>
        <v/>
      </c>
      <c r="CM597" s="1323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0"/>
      <c r="BE598" s="1570"/>
      <c r="BF598" s="1570"/>
      <c r="BG598" s="1570"/>
      <c r="BH598" s="1570"/>
      <c r="BI598" s="1570"/>
      <c r="BJ598" s="1570"/>
      <c r="BK598" s="1570"/>
      <c r="BL598" s="1570"/>
      <c r="BM598" s="1570"/>
      <c r="BN598" s="1570"/>
      <c r="BO598" s="1570"/>
      <c r="BP598" s="1570"/>
      <c r="BQ598" s="1570"/>
      <c r="BR598" s="1570"/>
      <c r="BS598" s="1570"/>
      <c r="BT598" s="1570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05"/>
      <c r="CE598" s="1406"/>
      <c r="CF598" s="1406"/>
      <c r="CG598" s="1406"/>
      <c r="CH598" s="1407"/>
      <c r="CI598" s="1407"/>
      <c r="CJ598" s="1406"/>
      <c r="CK598" s="1406"/>
      <c r="CL598" s="1406"/>
      <c r="CM598" s="1405"/>
      <c r="CN598" s="1408">
        <v>0</v>
      </c>
      <c r="CO598" s="1409">
        <v>0</v>
      </c>
      <c r="CP598" s="1409">
        <v>0</v>
      </c>
      <c r="CQ598" s="1409">
        <v>0</v>
      </c>
      <c r="CR598" s="1410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68" t="str">
        <f t="shared" ref="BD599:BM599" si="2442">IF(BD598="","",BD594*BD595*BD598)</f>
        <v/>
      </c>
      <c r="BE599" s="1568" t="str">
        <f t="shared" si="2442"/>
        <v/>
      </c>
      <c r="BF599" s="1568" t="str">
        <f t="shared" si="2442"/>
        <v/>
      </c>
      <c r="BG599" s="1568" t="str">
        <f t="shared" si="2442"/>
        <v/>
      </c>
      <c r="BH599" s="1568" t="str">
        <f t="shared" si="2442"/>
        <v/>
      </c>
      <c r="BI599" s="1568" t="str">
        <f t="shared" si="2442"/>
        <v/>
      </c>
      <c r="BJ599" s="1568" t="str">
        <f t="shared" si="2442"/>
        <v/>
      </c>
      <c r="BK599" s="1568" t="str">
        <f t="shared" si="2442"/>
        <v/>
      </c>
      <c r="BL599" s="1568" t="str">
        <f t="shared" si="2442"/>
        <v/>
      </c>
      <c r="BM599" s="1568" t="str">
        <f t="shared" si="2442"/>
        <v/>
      </c>
      <c r="BN599" s="1568"/>
      <c r="BO599" s="1568"/>
      <c r="BP599" s="1568"/>
      <c r="BQ599" s="1568"/>
      <c r="BR599" s="1568"/>
      <c r="BS599" s="1568"/>
      <c r="BT599" s="1568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05"/>
      <c r="CE599" s="1406"/>
      <c r="CF599" s="1406"/>
      <c r="CG599" s="1406"/>
      <c r="CH599" s="1407"/>
      <c r="CI599" s="1407"/>
      <c r="CJ599" s="1406"/>
      <c r="CK599" s="1406"/>
      <c r="CL599" s="1406"/>
      <c r="CM599" s="1405"/>
      <c r="CN599" s="1408">
        <v>0</v>
      </c>
      <c r="CO599" s="1409">
        <v>0</v>
      </c>
      <c r="CP599" s="1409">
        <v>0</v>
      </c>
      <c r="CQ599" s="1409">
        <v>0</v>
      </c>
      <c r="CR599" s="1410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4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1"/>
      <c r="BE600" s="1571"/>
      <c r="BF600" s="1571"/>
      <c r="BG600" s="1571"/>
      <c r="BH600" s="1571"/>
      <c r="BI600" s="1571"/>
      <c r="BJ600" s="1571"/>
      <c r="BK600" s="1571"/>
      <c r="BL600" s="1571"/>
      <c r="BM600" s="1571"/>
      <c r="BN600" s="1571"/>
      <c r="BO600" s="1571"/>
      <c r="BP600" s="1571"/>
      <c r="BQ600" s="1571"/>
      <c r="BR600" s="1571"/>
      <c r="BS600" s="1571"/>
      <c r="BT600" s="1571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59"/>
      <c r="BE601" s="1559"/>
      <c r="BF601" s="1559"/>
      <c r="BG601" s="1559"/>
      <c r="BH601" s="1559"/>
      <c r="BI601" s="1559"/>
      <c r="BJ601" s="1559"/>
      <c r="BK601" s="1559"/>
      <c r="BL601" s="1559"/>
      <c r="BM601" s="1559"/>
      <c r="BN601" s="1559"/>
      <c r="BO601" s="1559"/>
      <c r="BP601" s="1559"/>
      <c r="BQ601" s="1559"/>
      <c r="BR601" s="1559"/>
      <c r="BS601" s="1559"/>
      <c r="BT601" s="1559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3">
        <f>2166*$K$1</f>
        <v>9068.6088</v>
      </c>
      <c r="BE602" s="1563">
        <f t="shared" ref="BE602:BM602" si="2448">2166*$K$1</f>
        <v>9068.6088</v>
      </c>
      <c r="BF602" s="1563">
        <f t="shared" si="2448"/>
        <v>9068.6088</v>
      </c>
      <c r="BG602" s="1563">
        <f t="shared" si="2448"/>
        <v>9068.6088</v>
      </c>
      <c r="BH602" s="1563">
        <f t="shared" si="2448"/>
        <v>9068.6088</v>
      </c>
      <c r="BI602" s="1563">
        <f t="shared" si="2448"/>
        <v>9068.6088</v>
      </c>
      <c r="BJ602" s="1563">
        <f t="shared" si="2448"/>
        <v>9068.6088</v>
      </c>
      <c r="BK602" s="1563">
        <f t="shared" si="2448"/>
        <v>9068.6088</v>
      </c>
      <c r="BL602" s="1563">
        <f t="shared" si="2448"/>
        <v>9068.6088</v>
      </c>
      <c r="BM602" s="1563">
        <f t="shared" si="2448"/>
        <v>9068.6088</v>
      </c>
      <c r="BN602" s="1563"/>
      <c r="BO602" s="1563"/>
      <c r="BP602" s="1563"/>
      <c r="BQ602" s="1563"/>
      <c r="BR602" s="1563"/>
      <c r="BS602" s="1563"/>
      <c r="BT602" s="1563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69" t="str">
        <f t="shared" ref="BD603:BM603" si="2453">IF(BD601="","",BD601*BD602/BD$46/365/$G$1)</f>
        <v/>
      </c>
      <c r="BE603" s="1569" t="str">
        <f t="shared" si="2453"/>
        <v/>
      </c>
      <c r="BF603" s="1569" t="str">
        <f t="shared" si="2453"/>
        <v/>
      </c>
      <c r="BG603" s="1569" t="str">
        <f t="shared" si="2453"/>
        <v/>
      </c>
      <c r="BH603" s="1569" t="str">
        <f t="shared" si="2453"/>
        <v/>
      </c>
      <c r="BI603" s="1569" t="str">
        <f t="shared" si="2453"/>
        <v/>
      </c>
      <c r="BJ603" s="1569" t="str">
        <f t="shared" si="2453"/>
        <v/>
      </c>
      <c r="BK603" s="1569" t="str">
        <f t="shared" si="2453"/>
        <v/>
      </c>
      <c r="BL603" s="1569" t="str">
        <f t="shared" si="2453"/>
        <v/>
      </c>
      <c r="BM603" s="1569" t="str">
        <f t="shared" si="2453"/>
        <v/>
      </c>
      <c r="BN603" s="1569"/>
      <c r="BO603" s="1569"/>
      <c r="BP603" s="1569"/>
      <c r="BQ603" s="1569"/>
      <c r="BR603" s="1569"/>
      <c r="BS603" s="1569"/>
      <c r="BT603" s="1569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4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4" t="str">
        <f t="shared" si="2458"/>
        <v/>
      </c>
      <c r="CG603" s="1324" t="str">
        <f t="shared" si="2458"/>
        <v/>
      </c>
      <c r="CH603" s="1325" t="str">
        <f t="shared" si="2458"/>
        <v/>
      </c>
      <c r="CI603" s="1325" t="str">
        <f t="shared" si="2458"/>
        <v/>
      </c>
      <c r="CJ603" s="1324" t="str">
        <f t="shared" si="2458"/>
        <v/>
      </c>
      <c r="CK603" s="1324" t="str">
        <f t="shared" si="2458"/>
        <v/>
      </c>
      <c r="CL603" s="1324" t="str">
        <f t="shared" si="2458"/>
        <v/>
      </c>
      <c r="CM603" s="1323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0"/>
      <c r="BE604" s="1570"/>
      <c r="BF604" s="1570"/>
      <c r="BG604" s="1570"/>
      <c r="BH604" s="1570"/>
      <c r="BI604" s="1570"/>
      <c r="BJ604" s="1570"/>
      <c r="BK604" s="1570"/>
      <c r="BL604" s="1570"/>
      <c r="BM604" s="1570"/>
      <c r="BN604" s="1570"/>
      <c r="BO604" s="1570"/>
      <c r="BP604" s="1570"/>
      <c r="BQ604" s="1570"/>
      <c r="BR604" s="1570"/>
      <c r="BS604" s="1570"/>
      <c r="BT604" s="1570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68" t="str">
        <f t="shared" ref="BD605:BM605" si="2464">IF(BD604="","",BD601*BD604)</f>
        <v/>
      </c>
      <c r="BE605" s="1568" t="str">
        <f t="shared" si="2464"/>
        <v/>
      </c>
      <c r="BF605" s="1568" t="str">
        <f t="shared" si="2464"/>
        <v/>
      </c>
      <c r="BG605" s="1568" t="str">
        <f t="shared" si="2464"/>
        <v/>
      </c>
      <c r="BH605" s="1568" t="str">
        <f t="shared" si="2464"/>
        <v/>
      </c>
      <c r="BI605" s="1568" t="str">
        <f t="shared" si="2464"/>
        <v/>
      </c>
      <c r="BJ605" s="1568" t="str">
        <f t="shared" si="2464"/>
        <v/>
      </c>
      <c r="BK605" s="1568" t="str">
        <f t="shared" si="2464"/>
        <v/>
      </c>
      <c r="BL605" s="1568" t="str">
        <f t="shared" si="2464"/>
        <v/>
      </c>
      <c r="BM605" s="1568" t="str">
        <f t="shared" si="2464"/>
        <v/>
      </c>
      <c r="BN605" s="1568"/>
      <c r="BO605" s="1568"/>
      <c r="BP605" s="1568"/>
      <c r="BQ605" s="1568"/>
      <c r="BR605" s="1568"/>
      <c r="BS605" s="1568"/>
      <c r="BT605" s="1568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4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1"/>
      <c r="BE606" s="1571"/>
      <c r="BF606" s="1571"/>
      <c r="BG606" s="1571"/>
      <c r="BH606" s="1571"/>
      <c r="BI606" s="1571"/>
      <c r="BJ606" s="1571"/>
      <c r="BK606" s="1571"/>
      <c r="BL606" s="1571"/>
      <c r="BM606" s="1571"/>
      <c r="BN606" s="1571"/>
      <c r="BO606" s="1571"/>
      <c r="BP606" s="1571"/>
      <c r="BQ606" s="1571"/>
      <c r="BR606" s="1571"/>
      <c r="BS606" s="1571"/>
      <c r="BT606" s="1571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59"/>
      <c r="BE607" s="1559"/>
      <c r="BF607" s="1559"/>
      <c r="BG607" s="1559"/>
      <c r="BH607" s="1559"/>
      <c r="BI607" s="1559"/>
      <c r="BJ607" s="1559"/>
      <c r="BK607" s="1559"/>
      <c r="BL607" s="1559"/>
      <c r="BM607" s="1559"/>
      <c r="BN607" s="1559"/>
      <c r="BO607" s="1559"/>
      <c r="BP607" s="1559"/>
      <c r="BQ607" s="1559"/>
      <c r="BR607" s="1559"/>
      <c r="BS607" s="1559"/>
      <c r="BT607" s="1559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0" t="str">
        <f t="shared" si="1589"/>
        <v/>
      </c>
      <c r="CE607" s="1321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1" t="str">
        <f t="shared" si="2465"/>
        <v/>
      </c>
      <c r="CG607" s="1321" t="str">
        <f t="shared" si="2465"/>
        <v/>
      </c>
      <c r="CH607" s="1322" t="str">
        <f t="shared" si="2465"/>
        <v/>
      </c>
      <c r="CI607" s="1322" t="str">
        <f t="shared" si="2465"/>
        <v/>
      </c>
      <c r="CJ607" s="1321" t="str">
        <f t="shared" si="2465"/>
        <v/>
      </c>
      <c r="CK607" s="1321" t="str">
        <f t="shared" si="2465"/>
        <v/>
      </c>
      <c r="CL607" s="1321" t="str">
        <f t="shared" si="2465"/>
        <v/>
      </c>
      <c r="CM607" s="1320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3">
        <f>5470*$K$1</f>
        <v>22901.795999999998</v>
      </c>
      <c r="BE608" s="1563">
        <f t="shared" ref="BE608:BM608" si="2471">5470*$K$1</f>
        <v>22901.795999999998</v>
      </c>
      <c r="BF608" s="1563">
        <f t="shared" si="2471"/>
        <v>22901.795999999998</v>
      </c>
      <c r="BG608" s="1563">
        <f t="shared" si="2471"/>
        <v>22901.795999999998</v>
      </c>
      <c r="BH608" s="1563">
        <f t="shared" si="2471"/>
        <v>22901.795999999998</v>
      </c>
      <c r="BI608" s="1563">
        <f t="shared" si="2471"/>
        <v>22901.795999999998</v>
      </c>
      <c r="BJ608" s="1563">
        <f t="shared" si="2471"/>
        <v>22901.795999999998</v>
      </c>
      <c r="BK608" s="1563">
        <f t="shared" si="2471"/>
        <v>22901.795999999998</v>
      </c>
      <c r="BL608" s="1563">
        <f t="shared" si="2471"/>
        <v>22901.795999999998</v>
      </c>
      <c r="BM608" s="1563">
        <f t="shared" si="2471"/>
        <v>22901.795999999998</v>
      </c>
      <c r="BN608" s="1563"/>
      <c r="BO608" s="1563"/>
      <c r="BP608" s="1563"/>
      <c r="BQ608" s="1563"/>
      <c r="BR608" s="1563"/>
      <c r="BS608" s="1563"/>
      <c r="BT608" s="1563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0">
        <f t="shared" si="1589"/>
        <v>22901.795999999998</v>
      </c>
      <c r="CE608" s="1321">
        <f t="shared" si="2465"/>
        <v>22901.795999999998</v>
      </c>
      <c r="CF608" s="1321">
        <f t="shared" si="2465"/>
        <v>22901.795999999998</v>
      </c>
      <c r="CG608" s="1321">
        <f t="shared" si="2465"/>
        <v>22901.795999999998</v>
      </c>
      <c r="CH608" s="1322">
        <f t="shared" si="2465"/>
        <v>22901.795999999998</v>
      </c>
      <c r="CI608" s="1322">
        <f t="shared" si="2465"/>
        <v>22901.795999999998</v>
      </c>
      <c r="CJ608" s="1321">
        <f t="shared" si="2465"/>
        <v>22901.795999999998</v>
      </c>
      <c r="CK608" s="1321">
        <f t="shared" si="2465"/>
        <v>22901.795999999998</v>
      </c>
      <c r="CL608" s="1321">
        <f t="shared" si="2465"/>
        <v>22901.795999999998</v>
      </c>
      <c r="CM608" s="1320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69" t="str">
        <f t="shared" ref="BD609:BM609" si="2476">IF(BD607="","",BD607*BD608/BD$46/365/$G$1)</f>
        <v/>
      </c>
      <c r="BE609" s="1569" t="str">
        <f t="shared" si="2476"/>
        <v/>
      </c>
      <c r="BF609" s="1569" t="str">
        <f t="shared" si="2476"/>
        <v/>
      </c>
      <c r="BG609" s="1569" t="str">
        <f t="shared" si="2476"/>
        <v/>
      </c>
      <c r="BH609" s="1569" t="str">
        <f t="shared" si="2476"/>
        <v/>
      </c>
      <c r="BI609" s="1569" t="str">
        <f t="shared" si="2476"/>
        <v/>
      </c>
      <c r="BJ609" s="1569" t="str">
        <f t="shared" si="2476"/>
        <v/>
      </c>
      <c r="BK609" s="1569" t="str">
        <f t="shared" si="2476"/>
        <v/>
      </c>
      <c r="BL609" s="1569" t="str">
        <f t="shared" si="2476"/>
        <v/>
      </c>
      <c r="BM609" s="1569" t="str">
        <f t="shared" si="2476"/>
        <v/>
      </c>
      <c r="BN609" s="1569"/>
      <c r="BO609" s="1569"/>
      <c r="BP609" s="1569"/>
      <c r="BQ609" s="1569"/>
      <c r="BR609" s="1569"/>
      <c r="BS609" s="1569"/>
      <c r="BT609" s="1569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2465"/>
        <v/>
      </c>
      <c r="CF609" s="1324" t="str">
        <f t="shared" si="2465"/>
        <v/>
      </c>
      <c r="CG609" s="1324" t="str">
        <f t="shared" si="2465"/>
        <v/>
      </c>
      <c r="CH609" s="1325" t="str">
        <f t="shared" si="2465"/>
        <v/>
      </c>
      <c r="CI609" s="1325" t="str">
        <f t="shared" si="2465"/>
        <v/>
      </c>
      <c r="CJ609" s="1324" t="str">
        <f t="shared" si="2465"/>
        <v/>
      </c>
      <c r="CK609" s="1324" t="str">
        <f t="shared" si="2465"/>
        <v/>
      </c>
      <c r="CL609" s="1324" t="str">
        <f t="shared" si="2465"/>
        <v/>
      </c>
      <c r="CM609" s="1323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0"/>
      <c r="BE610" s="1570"/>
      <c r="BF610" s="1570"/>
      <c r="BG610" s="1570"/>
      <c r="BH610" s="1570"/>
      <c r="BI610" s="1570"/>
      <c r="BJ610" s="1570"/>
      <c r="BK610" s="1570"/>
      <c r="BL610" s="1570"/>
      <c r="BM610" s="1570"/>
      <c r="BN610" s="1570"/>
      <c r="BO610" s="1570"/>
      <c r="BP610" s="1570"/>
      <c r="BQ610" s="1570"/>
      <c r="BR610" s="1570"/>
      <c r="BS610" s="1570"/>
      <c r="BT610" s="1570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0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1" t="str">
        <f t="shared" si="2481"/>
        <v/>
      </c>
      <c r="CF610" s="1321" t="str">
        <f t="shared" si="2481"/>
        <v/>
      </c>
      <c r="CG610" s="1321" t="str">
        <f t="shared" si="2481"/>
        <v/>
      </c>
      <c r="CH610" s="1322" t="str">
        <f t="shared" si="2481"/>
        <v/>
      </c>
      <c r="CI610" s="1322" t="str">
        <f t="shared" si="2481"/>
        <v/>
      </c>
      <c r="CJ610" s="1321" t="str">
        <f t="shared" si="2481"/>
        <v/>
      </c>
      <c r="CK610" s="1321" t="str">
        <f t="shared" si="2481"/>
        <v/>
      </c>
      <c r="CL610" s="1321" t="str">
        <f t="shared" si="2481"/>
        <v/>
      </c>
      <c r="CM610" s="1320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68" t="str">
        <f t="shared" ref="BD611:BM611" si="2485">IF(BD610="","",BD607*BD610)</f>
        <v/>
      </c>
      <c r="BE611" s="1568" t="str">
        <f t="shared" si="2485"/>
        <v/>
      </c>
      <c r="BF611" s="1568" t="str">
        <f t="shared" si="2485"/>
        <v/>
      </c>
      <c r="BG611" s="1568" t="str">
        <f t="shared" si="2485"/>
        <v/>
      </c>
      <c r="BH611" s="1568" t="str">
        <f t="shared" si="2485"/>
        <v/>
      </c>
      <c r="BI611" s="1568" t="str">
        <f t="shared" si="2485"/>
        <v/>
      </c>
      <c r="BJ611" s="1568" t="str">
        <f t="shared" si="2485"/>
        <v/>
      </c>
      <c r="BK611" s="1568" t="str">
        <f t="shared" si="2485"/>
        <v/>
      </c>
      <c r="BL611" s="1568" t="str">
        <f t="shared" si="2485"/>
        <v/>
      </c>
      <c r="BM611" s="1568" t="str">
        <f t="shared" si="2485"/>
        <v/>
      </c>
      <c r="BN611" s="1568"/>
      <c r="BO611" s="1568"/>
      <c r="BP611" s="1568"/>
      <c r="BQ611" s="1568"/>
      <c r="BR611" s="1568"/>
      <c r="BS611" s="1568"/>
      <c r="BT611" s="1568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0" t="str">
        <f t="shared" si="2481"/>
        <v/>
      </c>
      <c r="CE611" s="1321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1" t="str">
        <f t="shared" si="2486"/>
        <v/>
      </c>
      <c r="CG611" s="1321" t="str">
        <f t="shared" si="2486"/>
        <v/>
      </c>
      <c r="CH611" s="1322" t="str">
        <f t="shared" si="2486"/>
        <v/>
      </c>
      <c r="CI611" s="1322" t="str">
        <f t="shared" si="2486"/>
        <v/>
      </c>
      <c r="CJ611" s="1321" t="str">
        <f t="shared" si="2486"/>
        <v/>
      </c>
      <c r="CK611" s="1321" t="str">
        <f t="shared" si="2486"/>
        <v/>
      </c>
      <c r="CL611" s="1321" t="str">
        <f t="shared" si="2486"/>
        <v/>
      </c>
      <c r="CM611" s="1320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755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1" t="s">
        <v>269</v>
      </c>
      <c r="BE612" s="1571" t="s">
        <v>269</v>
      </c>
      <c r="BF612" s="1571" t="s">
        <v>269</v>
      </c>
      <c r="BG612" s="1571" t="s">
        <v>269</v>
      </c>
      <c r="BH612" s="1571" t="s">
        <v>269</v>
      </c>
      <c r="BI612" s="1571" t="s">
        <v>269</v>
      </c>
      <c r="BJ612" s="1571" t="s">
        <v>269</v>
      </c>
      <c r="BK612" s="1571" t="s">
        <v>269</v>
      </c>
      <c r="BL612" s="1571" t="s">
        <v>269</v>
      </c>
      <c r="BM612" s="1571" t="s">
        <v>269</v>
      </c>
      <c r="BN612" s="1571"/>
      <c r="BO612" s="1571"/>
      <c r="BP612" s="1571"/>
      <c r="BQ612" s="1571"/>
      <c r="BR612" s="1571"/>
      <c r="BS612" s="1571"/>
      <c r="BT612" s="1571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37"/>
      <c r="CE612" s="1337"/>
      <c r="CF612" s="1337"/>
      <c r="CG612" s="1337"/>
      <c r="CH612" s="1337"/>
      <c r="CI612" s="1337"/>
      <c r="CJ612" s="1337"/>
      <c r="CK612" s="1337"/>
      <c r="CL612" s="1337"/>
      <c r="CM612" s="1337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59"/>
      <c r="BE613" s="1559"/>
      <c r="BF613" s="1559"/>
      <c r="BG613" s="1559"/>
      <c r="BH613" s="1559"/>
      <c r="BI613" s="1559"/>
      <c r="BJ613" s="1559"/>
      <c r="BK613" s="1559"/>
      <c r="BL613" s="1559"/>
      <c r="BM613" s="1559"/>
      <c r="BN613" s="1559"/>
      <c r="BO613" s="1559"/>
      <c r="BP613" s="1559"/>
      <c r="BQ613" s="1559"/>
      <c r="BR613" s="1559"/>
      <c r="BS613" s="1559"/>
      <c r="BT613" s="1559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0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1" t="str">
        <f t="shared" si="2487"/>
        <v/>
      </c>
      <c r="CF613" s="1321" t="str">
        <f t="shared" si="2487"/>
        <v/>
      </c>
      <c r="CG613" s="1321" t="str">
        <f t="shared" si="2487"/>
        <v/>
      </c>
      <c r="CH613" s="1322" t="str">
        <f t="shared" si="2487"/>
        <v/>
      </c>
      <c r="CI613" s="1322" t="str">
        <f t="shared" si="2487"/>
        <v/>
      </c>
      <c r="CJ613" s="1321" t="str">
        <f t="shared" si="2487"/>
        <v/>
      </c>
      <c r="CK613" s="1321" t="str">
        <f t="shared" si="2487"/>
        <v/>
      </c>
      <c r="CL613" s="1321" t="str">
        <f t="shared" si="2487"/>
        <v/>
      </c>
      <c r="CM613" s="1320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3">
        <f>530*$K$1</f>
        <v>2219.0039999999999</v>
      </c>
      <c r="BE614" s="1563">
        <f t="shared" ref="BE614:BM614" si="2493">530*$K$1</f>
        <v>2219.0039999999999</v>
      </c>
      <c r="BF614" s="1563">
        <f t="shared" si="2493"/>
        <v>2219.0039999999999</v>
      </c>
      <c r="BG614" s="1563">
        <f t="shared" si="2493"/>
        <v>2219.0039999999999</v>
      </c>
      <c r="BH614" s="1563">
        <f t="shared" si="2493"/>
        <v>2219.0039999999999</v>
      </c>
      <c r="BI614" s="1563">
        <f t="shared" si="2493"/>
        <v>2219.0039999999999</v>
      </c>
      <c r="BJ614" s="1563">
        <f t="shared" si="2493"/>
        <v>2219.0039999999999</v>
      </c>
      <c r="BK614" s="1563">
        <f t="shared" si="2493"/>
        <v>2219.0039999999999</v>
      </c>
      <c r="BL614" s="1563">
        <f t="shared" si="2493"/>
        <v>2219.0039999999999</v>
      </c>
      <c r="BM614" s="1563">
        <f t="shared" si="2493"/>
        <v>2219.0039999999999</v>
      </c>
      <c r="BN614" s="1563"/>
      <c r="BO614" s="1563"/>
      <c r="BP614" s="1563"/>
      <c r="BQ614" s="1563"/>
      <c r="BR614" s="1563"/>
      <c r="BS614" s="1563"/>
      <c r="BT614" s="1563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0">
        <f t="shared" si="2487"/>
        <v>2219.0039999999999</v>
      </c>
      <c r="CE614" s="1321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1">
        <f t="shared" si="2495"/>
        <v>2219.0039999999999</v>
      </c>
      <c r="CG614" s="1321">
        <f t="shared" si="2495"/>
        <v>2219.0039999999999</v>
      </c>
      <c r="CH614" s="1322">
        <f t="shared" si="2495"/>
        <v>2219.0039999999999</v>
      </c>
      <c r="CI614" s="1322">
        <f t="shared" si="2495"/>
        <v>2219.0039999999999</v>
      </c>
      <c r="CJ614" s="1321">
        <f t="shared" si="2495"/>
        <v>2219.0039999999999</v>
      </c>
      <c r="CK614" s="1321">
        <f t="shared" si="2495"/>
        <v>2219.0039999999999</v>
      </c>
      <c r="CL614" s="1321">
        <f t="shared" si="2495"/>
        <v>2219.0039999999999</v>
      </c>
      <c r="CM614" s="1320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69" t="str">
        <f t="shared" ref="BD615:BM615" si="2499">IF(BD613="","",BD613*BD614/BD$46/365/$G$1)</f>
        <v/>
      </c>
      <c r="BE615" s="1569" t="str">
        <f t="shared" si="2499"/>
        <v/>
      </c>
      <c r="BF615" s="1569" t="str">
        <f t="shared" si="2499"/>
        <v/>
      </c>
      <c r="BG615" s="1569" t="str">
        <f t="shared" si="2499"/>
        <v/>
      </c>
      <c r="BH615" s="1569" t="str">
        <f t="shared" si="2499"/>
        <v/>
      </c>
      <c r="BI615" s="1569" t="str">
        <f t="shared" si="2499"/>
        <v/>
      </c>
      <c r="BJ615" s="1569" t="str">
        <f t="shared" si="2499"/>
        <v/>
      </c>
      <c r="BK615" s="1569" t="str">
        <f t="shared" si="2499"/>
        <v/>
      </c>
      <c r="BL615" s="1569" t="str">
        <f t="shared" si="2499"/>
        <v/>
      </c>
      <c r="BM615" s="1569" t="str">
        <f t="shared" si="2499"/>
        <v/>
      </c>
      <c r="BN615" s="1569"/>
      <c r="BO615" s="1569"/>
      <c r="BP615" s="1569"/>
      <c r="BQ615" s="1569"/>
      <c r="BR615" s="1569"/>
      <c r="BS615" s="1569"/>
      <c r="BT615" s="1569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2495"/>
        <v/>
      </c>
      <c r="CF615" s="1324" t="str">
        <f t="shared" si="2495"/>
        <v/>
      </c>
      <c r="CG615" s="1324" t="str">
        <f t="shared" si="2495"/>
        <v/>
      </c>
      <c r="CH615" s="1325" t="str">
        <f t="shared" si="2495"/>
        <v/>
      </c>
      <c r="CI615" s="1325" t="str">
        <f t="shared" si="2495"/>
        <v/>
      </c>
      <c r="CJ615" s="1324" t="str">
        <f t="shared" si="2495"/>
        <v/>
      </c>
      <c r="CK615" s="1324" t="str">
        <f t="shared" si="2495"/>
        <v/>
      </c>
      <c r="CL615" s="1324" t="str">
        <f t="shared" si="2495"/>
        <v/>
      </c>
      <c r="CM615" s="1323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0"/>
      <c r="BE616" s="1570"/>
      <c r="BF616" s="1570"/>
      <c r="BG616" s="1570"/>
      <c r="BH616" s="1570"/>
      <c r="BI616" s="1570"/>
      <c r="BJ616" s="1570"/>
      <c r="BK616" s="1570"/>
      <c r="BL616" s="1570"/>
      <c r="BM616" s="1570"/>
      <c r="BN616" s="1570"/>
      <c r="BO616" s="1570"/>
      <c r="BP616" s="1570"/>
      <c r="BQ616" s="1570"/>
      <c r="BR616" s="1570"/>
      <c r="BS616" s="1570"/>
      <c r="BT616" s="1570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0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1" t="str">
        <f t="shared" si="2504"/>
        <v/>
      </c>
      <c r="CF616" s="1321" t="str">
        <f t="shared" si="2504"/>
        <v/>
      </c>
      <c r="CG616" s="1321" t="str">
        <f t="shared" si="2504"/>
        <v/>
      </c>
      <c r="CH616" s="1322" t="str">
        <f t="shared" si="2504"/>
        <v/>
      </c>
      <c r="CI616" s="1322" t="str">
        <f t="shared" si="2504"/>
        <v/>
      </c>
      <c r="CJ616" s="1321" t="str">
        <f t="shared" si="2504"/>
        <v/>
      </c>
      <c r="CK616" s="1321" t="str">
        <f t="shared" si="2504"/>
        <v/>
      </c>
      <c r="CL616" s="1321" t="str">
        <f t="shared" si="2504"/>
        <v/>
      </c>
      <c r="CM616" s="1320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68" t="str">
        <f t="shared" ref="BD617:BM617" si="2508">IF(BD616="","",BD613*BD616)</f>
        <v/>
      </c>
      <c r="BE617" s="1568" t="str">
        <f t="shared" si="2508"/>
        <v/>
      </c>
      <c r="BF617" s="1568" t="str">
        <f t="shared" si="2508"/>
        <v/>
      </c>
      <c r="BG617" s="1568" t="str">
        <f t="shared" si="2508"/>
        <v/>
      </c>
      <c r="BH617" s="1568" t="str">
        <f t="shared" si="2508"/>
        <v/>
      </c>
      <c r="BI617" s="1568" t="str">
        <f t="shared" si="2508"/>
        <v/>
      </c>
      <c r="BJ617" s="1568" t="str">
        <f t="shared" si="2508"/>
        <v/>
      </c>
      <c r="BK617" s="1568" t="str">
        <f t="shared" si="2508"/>
        <v/>
      </c>
      <c r="BL617" s="1568" t="str">
        <f t="shared" si="2508"/>
        <v/>
      </c>
      <c r="BM617" s="1568" t="str">
        <f t="shared" si="2508"/>
        <v/>
      </c>
      <c r="BN617" s="1568"/>
      <c r="BO617" s="1568"/>
      <c r="BP617" s="1568"/>
      <c r="BQ617" s="1568"/>
      <c r="BR617" s="1568"/>
      <c r="BS617" s="1568"/>
      <c r="BT617" s="1568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0" t="str">
        <f t="shared" si="2504"/>
        <v/>
      </c>
      <c r="CE617" s="1321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1" t="str">
        <f t="shared" si="2509"/>
        <v/>
      </c>
      <c r="CG617" s="1321" t="str">
        <f t="shared" si="2509"/>
        <v/>
      </c>
      <c r="CH617" s="1322" t="str">
        <f t="shared" si="2509"/>
        <v/>
      </c>
      <c r="CI617" s="1322" t="str">
        <f t="shared" si="2509"/>
        <v/>
      </c>
      <c r="CJ617" s="1321" t="str">
        <f t="shared" si="2509"/>
        <v/>
      </c>
      <c r="CK617" s="1321" t="str">
        <f t="shared" si="2509"/>
        <v/>
      </c>
      <c r="CL617" s="1321" t="str">
        <f t="shared" si="2509"/>
        <v/>
      </c>
      <c r="CM617" s="1320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4" t="s">
        <v>750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1" t="s">
        <v>269</v>
      </c>
      <c r="BE618" s="1571" t="s">
        <v>269</v>
      </c>
      <c r="BF618" s="1571" t="s">
        <v>269</v>
      </c>
      <c r="BG618" s="1571" t="s">
        <v>269</v>
      </c>
      <c r="BH618" s="1571" t="s">
        <v>269</v>
      </c>
      <c r="BI618" s="1571" t="s">
        <v>269</v>
      </c>
      <c r="BJ618" s="1571" t="s">
        <v>269</v>
      </c>
      <c r="BK618" s="1571" t="s">
        <v>269</v>
      </c>
      <c r="BL618" s="1571" t="s">
        <v>269</v>
      </c>
      <c r="BM618" s="1571" t="s">
        <v>269</v>
      </c>
      <c r="BN618" s="1571"/>
      <c r="BO618" s="1571"/>
      <c r="BP618" s="1571"/>
      <c r="BQ618" s="1571"/>
      <c r="BR618" s="1571"/>
      <c r="BS618" s="1571"/>
      <c r="BT618" s="1571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37"/>
      <c r="CE618" s="1337"/>
      <c r="CF618" s="1337"/>
      <c r="CG618" s="1337"/>
      <c r="CH618" s="1337"/>
      <c r="CI618" s="1337"/>
      <c r="CJ618" s="1337"/>
      <c r="CK618" s="1337"/>
      <c r="CL618" s="1337"/>
      <c r="CM618" s="1337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59"/>
      <c r="BE619" s="1559"/>
      <c r="BF619" s="1559"/>
      <c r="BG619" s="1559"/>
      <c r="BH619" s="1559"/>
      <c r="BI619" s="1559"/>
      <c r="BJ619" s="1559"/>
      <c r="BK619" s="1559"/>
      <c r="BL619" s="1559"/>
      <c r="BM619" s="1559"/>
      <c r="BN619" s="1559"/>
      <c r="BO619" s="1559"/>
      <c r="BP619" s="1559"/>
      <c r="BQ619" s="1559"/>
      <c r="BR619" s="1559"/>
      <c r="BS619" s="1559"/>
      <c r="BT619" s="1559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0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1" t="str">
        <f t="shared" si="2510"/>
        <v/>
      </c>
      <c r="CF619" s="1321" t="str">
        <f t="shared" si="2510"/>
        <v/>
      </c>
      <c r="CG619" s="1321" t="str">
        <f t="shared" si="2510"/>
        <v/>
      </c>
      <c r="CH619" s="1322" t="str">
        <f t="shared" si="2510"/>
        <v/>
      </c>
      <c r="CI619" s="1322" t="str">
        <f t="shared" si="2510"/>
        <v/>
      </c>
      <c r="CJ619" s="1321" t="str">
        <f t="shared" si="2510"/>
        <v/>
      </c>
      <c r="CK619" s="1321" t="str">
        <f t="shared" si="2510"/>
        <v/>
      </c>
      <c r="CL619" s="1321" t="str">
        <f t="shared" si="2510"/>
        <v/>
      </c>
      <c r="CM619" s="1320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3">
        <f>430*$K$1</f>
        <v>1800.3239999999998</v>
      </c>
      <c r="BE620" s="1563">
        <f t="shared" ref="BE620:BM620" si="2516">430*$K$1</f>
        <v>1800.3239999999998</v>
      </c>
      <c r="BF620" s="1563">
        <f t="shared" si="2516"/>
        <v>1800.3239999999998</v>
      </c>
      <c r="BG620" s="1563">
        <f t="shared" si="2516"/>
        <v>1800.3239999999998</v>
      </c>
      <c r="BH620" s="1563">
        <f t="shared" si="2516"/>
        <v>1800.3239999999998</v>
      </c>
      <c r="BI620" s="1563">
        <f t="shared" si="2516"/>
        <v>1800.3239999999998</v>
      </c>
      <c r="BJ620" s="1563">
        <f t="shared" si="2516"/>
        <v>1800.3239999999998</v>
      </c>
      <c r="BK620" s="1563">
        <f t="shared" si="2516"/>
        <v>1800.3239999999998</v>
      </c>
      <c r="BL620" s="1563">
        <f t="shared" si="2516"/>
        <v>1800.3239999999998</v>
      </c>
      <c r="BM620" s="1563">
        <f t="shared" si="2516"/>
        <v>1800.3239999999998</v>
      </c>
      <c r="BN620" s="1563"/>
      <c r="BO620" s="1563"/>
      <c r="BP620" s="1563"/>
      <c r="BQ620" s="1563"/>
      <c r="BR620" s="1563"/>
      <c r="BS620" s="1563"/>
      <c r="BT620" s="1563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0">
        <f t="shared" si="2510"/>
        <v>1800.3239999999998</v>
      </c>
      <c r="CE620" s="1321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1">
        <f t="shared" si="2518"/>
        <v>1800.3239999999998</v>
      </c>
      <c r="CG620" s="1321">
        <f t="shared" si="2518"/>
        <v>1800.3239999999998</v>
      </c>
      <c r="CH620" s="1322">
        <f t="shared" si="2518"/>
        <v>1800.3239999999998</v>
      </c>
      <c r="CI620" s="1322">
        <f t="shared" si="2518"/>
        <v>1800.3239999999998</v>
      </c>
      <c r="CJ620" s="1321">
        <f t="shared" si="2518"/>
        <v>1800.3239999999998</v>
      </c>
      <c r="CK620" s="1321">
        <f t="shared" si="2518"/>
        <v>1800.3239999999998</v>
      </c>
      <c r="CL620" s="1321">
        <f t="shared" si="2518"/>
        <v>1800.3239999999998</v>
      </c>
      <c r="CM620" s="1320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69" t="str">
        <f t="shared" ref="BD621:BM621" si="2522">IF(BD619="","",BD619*BD620/BD$46/365/$G$1)</f>
        <v/>
      </c>
      <c r="BE621" s="1569" t="str">
        <f t="shared" si="2522"/>
        <v/>
      </c>
      <c r="BF621" s="1569" t="str">
        <f t="shared" si="2522"/>
        <v/>
      </c>
      <c r="BG621" s="1569" t="str">
        <f t="shared" si="2522"/>
        <v/>
      </c>
      <c r="BH621" s="1569" t="str">
        <f t="shared" si="2522"/>
        <v/>
      </c>
      <c r="BI621" s="1569" t="str">
        <f t="shared" si="2522"/>
        <v/>
      </c>
      <c r="BJ621" s="1569" t="str">
        <f t="shared" si="2522"/>
        <v/>
      </c>
      <c r="BK621" s="1569" t="str">
        <f t="shared" si="2522"/>
        <v/>
      </c>
      <c r="BL621" s="1569" t="str">
        <f t="shared" si="2522"/>
        <v/>
      </c>
      <c r="BM621" s="1569" t="str">
        <f t="shared" si="2522"/>
        <v/>
      </c>
      <c r="BN621" s="1569"/>
      <c r="BO621" s="1569"/>
      <c r="BP621" s="1569"/>
      <c r="BQ621" s="1569"/>
      <c r="BR621" s="1569"/>
      <c r="BS621" s="1569"/>
      <c r="BT621" s="1569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2518"/>
        <v/>
      </c>
      <c r="CF621" s="1324" t="str">
        <f t="shared" si="2518"/>
        <v/>
      </c>
      <c r="CG621" s="1324" t="str">
        <f t="shared" si="2518"/>
        <v/>
      </c>
      <c r="CH621" s="1325" t="str">
        <f t="shared" si="2518"/>
        <v/>
      </c>
      <c r="CI621" s="1325" t="str">
        <f t="shared" si="2518"/>
        <v/>
      </c>
      <c r="CJ621" s="1324" t="str">
        <f t="shared" si="2518"/>
        <v/>
      </c>
      <c r="CK621" s="1324" t="str">
        <f t="shared" si="2518"/>
        <v/>
      </c>
      <c r="CL621" s="1324" t="str">
        <f t="shared" si="2518"/>
        <v/>
      </c>
      <c r="CM621" s="1323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0"/>
      <c r="BE622" s="1570"/>
      <c r="BF622" s="1570"/>
      <c r="BG622" s="1570"/>
      <c r="BH622" s="1570"/>
      <c r="BI622" s="1570"/>
      <c r="BJ622" s="1570"/>
      <c r="BK622" s="1570"/>
      <c r="BL622" s="1570"/>
      <c r="BM622" s="1570"/>
      <c r="BN622" s="1570"/>
      <c r="BO622" s="1570"/>
      <c r="BP622" s="1570"/>
      <c r="BQ622" s="1570"/>
      <c r="BR622" s="1570"/>
      <c r="BS622" s="1570"/>
      <c r="BT622" s="1570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0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1" t="str">
        <f t="shared" si="2527"/>
        <v/>
      </c>
      <c r="CF622" s="1321" t="str">
        <f t="shared" si="2527"/>
        <v/>
      </c>
      <c r="CG622" s="1321" t="str">
        <f t="shared" si="2527"/>
        <v/>
      </c>
      <c r="CH622" s="1322" t="str">
        <f t="shared" si="2527"/>
        <v/>
      </c>
      <c r="CI622" s="1322" t="str">
        <f t="shared" si="2527"/>
        <v/>
      </c>
      <c r="CJ622" s="1321" t="str">
        <f t="shared" si="2527"/>
        <v/>
      </c>
      <c r="CK622" s="1321" t="str">
        <f t="shared" si="2527"/>
        <v/>
      </c>
      <c r="CL622" s="1321" t="str">
        <f t="shared" si="2527"/>
        <v/>
      </c>
      <c r="CM622" s="1320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68" t="str">
        <f t="shared" ref="BD623:BM623" si="2531">IF(BD622="","",BD619*BD622)</f>
        <v/>
      </c>
      <c r="BE623" s="1568" t="str">
        <f t="shared" si="2531"/>
        <v/>
      </c>
      <c r="BF623" s="1568" t="str">
        <f t="shared" si="2531"/>
        <v/>
      </c>
      <c r="BG623" s="1568" t="str">
        <f t="shared" si="2531"/>
        <v/>
      </c>
      <c r="BH623" s="1568" t="str">
        <f t="shared" si="2531"/>
        <v/>
      </c>
      <c r="BI623" s="1568" t="str">
        <f t="shared" si="2531"/>
        <v/>
      </c>
      <c r="BJ623" s="1568" t="str">
        <f t="shared" si="2531"/>
        <v/>
      </c>
      <c r="BK623" s="1568" t="str">
        <f t="shared" si="2531"/>
        <v/>
      </c>
      <c r="BL623" s="1568" t="str">
        <f t="shared" si="2531"/>
        <v/>
      </c>
      <c r="BM623" s="1568" t="str">
        <f t="shared" si="2531"/>
        <v/>
      </c>
      <c r="BN623" s="1568"/>
      <c r="BO623" s="1568"/>
      <c r="BP623" s="1568"/>
      <c r="BQ623" s="1568"/>
      <c r="BR623" s="1568"/>
      <c r="BS623" s="1568"/>
      <c r="BT623" s="1568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0" t="str">
        <f t="shared" si="2527"/>
        <v/>
      </c>
      <c r="CE623" s="1321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1" t="str">
        <f t="shared" si="2532"/>
        <v/>
      </c>
      <c r="CG623" s="1321" t="str">
        <f t="shared" si="2532"/>
        <v/>
      </c>
      <c r="CH623" s="1322" t="str">
        <f t="shared" si="2532"/>
        <v/>
      </c>
      <c r="CI623" s="1322" t="str">
        <f t="shared" si="2532"/>
        <v/>
      </c>
      <c r="CJ623" s="1321" t="str">
        <f t="shared" si="2532"/>
        <v/>
      </c>
      <c r="CK623" s="1321" t="str">
        <f t="shared" si="2532"/>
        <v/>
      </c>
      <c r="CL623" s="1321" t="str">
        <f t="shared" si="2532"/>
        <v/>
      </c>
      <c r="CM623" s="1320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59"/>
      <c r="BE624" s="1559"/>
      <c r="BF624" s="1559"/>
      <c r="BG624" s="1559"/>
      <c r="BH624" s="1559"/>
      <c r="BI624" s="1559"/>
      <c r="BJ624" s="1559"/>
      <c r="BK624" s="1559"/>
      <c r="BL624" s="1559"/>
      <c r="BM624" s="1559"/>
      <c r="BN624" s="1559"/>
      <c r="BO624" s="1559"/>
      <c r="BP624" s="1559"/>
      <c r="BQ624" s="1559"/>
      <c r="BR624" s="1559"/>
      <c r="BS624" s="1559"/>
      <c r="BT624" s="1559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37"/>
      <c r="CE624" s="1337"/>
      <c r="CF624" s="1337"/>
      <c r="CG624" s="1337"/>
      <c r="CH624" s="1337"/>
      <c r="CI624" s="1337"/>
      <c r="CJ624" s="1337"/>
      <c r="CK624" s="1337"/>
      <c r="CL624" s="1337"/>
      <c r="CM624" s="1337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59"/>
      <c r="BE625" s="1559"/>
      <c r="BF625" s="1559"/>
      <c r="BG625" s="1559"/>
      <c r="BH625" s="1559"/>
      <c r="BI625" s="1559"/>
      <c r="BJ625" s="1559"/>
      <c r="BK625" s="1559"/>
      <c r="BL625" s="1559"/>
      <c r="BM625" s="1559"/>
      <c r="BN625" s="1559"/>
      <c r="BO625" s="1559"/>
      <c r="BP625" s="1559"/>
      <c r="BQ625" s="1559"/>
      <c r="BR625" s="1559"/>
      <c r="BS625" s="1559"/>
      <c r="BT625" s="1559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0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1" t="str">
        <f t="shared" si="2533"/>
        <v/>
      </c>
      <c r="CF625" s="1321" t="str">
        <f t="shared" si="2533"/>
        <v/>
      </c>
      <c r="CG625" s="1321" t="str">
        <f t="shared" si="2533"/>
        <v/>
      </c>
      <c r="CH625" s="1322" t="str">
        <f t="shared" si="2533"/>
        <v/>
      </c>
      <c r="CI625" s="1322" t="str">
        <f t="shared" si="2533"/>
        <v/>
      </c>
      <c r="CJ625" s="1321" t="str">
        <f t="shared" si="2533"/>
        <v/>
      </c>
      <c r="CK625" s="1321" t="str">
        <f t="shared" si="2533"/>
        <v/>
      </c>
      <c r="CL625" s="1321" t="str">
        <f t="shared" si="2533"/>
        <v/>
      </c>
      <c r="CM625" s="1320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3">
        <f>0*$K$1</f>
        <v>0</v>
      </c>
      <c r="BE626" s="1563">
        <f t="shared" ref="BE626:BM626" si="2539">0*$K$1</f>
        <v>0</v>
      </c>
      <c r="BF626" s="1563">
        <f t="shared" si="2539"/>
        <v>0</v>
      </c>
      <c r="BG626" s="1563">
        <f t="shared" si="2539"/>
        <v>0</v>
      </c>
      <c r="BH626" s="1563">
        <f t="shared" si="2539"/>
        <v>0</v>
      </c>
      <c r="BI626" s="1563">
        <f t="shared" si="2539"/>
        <v>0</v>
      </c>
      <c r="BJ626" s="1563">
        <f t="shared" si="2539"/>
        <v>0</v>
      </c>
      <c r="BK626" s="1563">
        <f t="shared" si="2539"/>
        <v>0</v>
      </c>
      <c r="BL626" s="1563">
        <f t="shared" si="2539"/>
        <v>0</v>
      </c>
      <c r="BM626" s="1563">
        <f t="shared" si="2539"/>
        <v>0</v>
      </c>
      <c r="BN626" s="1563"/>
      <c r="BO626" s="1563"/>
      <c r="BP626" s="1563"/>
      <c r="BQ626" s="1563"/>
      <c r="BR626" s="1563"/>
      <c r="BS626" s="1563"/>
      <c r="BT626" s="1563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0">
        <f t="shared" si="2533"/>
        <v>0</v>
      </c>
      <c r="CE626" s="1321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1">
        <f t="shared" si="2541"/>
        <v>0</v>
      </c>
      <c r="CG626" s="1321">
        <f t="shared" si="2541"/>
        <v>0</v>
      </c>
      <c r="CH626" s="1322">
        <f t="shared" si="2541"/>
        <v>0</v>
      </c>
      <c r="CI626" s="1322">
        <f t="shared" si="2541"/>
        <v>0</v>
      </c>
      <c r="CJ626" s="1321">
        <f t="shared" si="2541"/>
        <v>0</v>
      </c>
      <c r="CK626" s="1321">
        <f t="shared" si="2541"/>
        <v>0</v>
      </c>
      <c r="CL626" s="1321">
        <f t="shared" si="2541"/>
        <v>0</v>
      </c>
      <c r="CM626" s="1320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69" t="str">
        <f t="shared" ref="BD627:BM627" si="2545">IF(BD625="","",BD625*BD626/BD$46/365/$G$1)</f>
        <v/>
      </c>
      <c r="BE627" s="1569" t="str">
        <f t="shared" si="2545"/>
        <v/>
      </c>
      <c r="BF627" s="1569" t="str">
        <f t="shared" si="2545"/>
        <v/>
      </c>
      <c r="BG627" s="1569" t="str">
        <f t="shared" si="2545"/>
        <v/>
      </c>
      <c r="BH627" s="1569" t="str">
        <f t="shared" si="2545"/>
        <v/>
      </c>
      <c r="BI627" s="1569" t="str">
        <f t="shared" si="2545"/>
        <v/>
      </c>
      <c r="BJ627" s="1569" t="str">
        <f t="shared" si="2545"/>
        <v/>
      </c>
      <c r="BK627" s="1569" t="str">
        <f t="shared" si="2545"/>
        <v/>
      </c>
      <c r="BL627" s="1569" t="str">
        <f t="shared" si="2545"/>
        <v/>
      </c>
      <c r="BM627" s="1569" t="str">
        <f t="shared" si="2545"/>
        <v/>
      </c>
      <c r="BN627" s="1569"/>
      <c r="BO627" s="1569"/>
      <c r="BP627" s="1569"/>
      <c r="BQ627" s="1569"/>
      <c r="BR627" s="1569"/>
      <c r="BS627" s="1569"/>
      <c r="BT627" s="1569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2541"/>
        <v/>
      </c>
      <c r="CF627" s="1324" t="str">
        <f t="shared" si="2541"/>
        <v/>
      </c>
      <c r="CG627" s="1324" t="str">
        <f t="shared" si="2541"/>
        <v/>
      </c>
      <c r="CH627" s="1325" t="str">
        <f t="shared" si="2541"/>
        <v/>
      </c>
      <c r="CI627" s="1325" t="str">
        <f t="shared" si="2541"/>
        <v/>
      </c>
      <c r="CJ627" s="1324" t="str">
        <f t="shared" si="2541"/>
        <v/>
      </c>
      <c r="CK627" s="1324" t="str">
        <f t="shared" si="2541"/>
        <v/>
      </c>
      <c r="CL627" s="1324" t="str">
        <f t="shared" si="2541"/>
        <v/>
      </c>
      <c r="CM627" s="1323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0"/>
      <c r="BE628" s="1570"/>
      <c r="BF628" s="1570"/>
      <c r="BG628" s="1570"/>
      <c r="BH628" s="1570"/>
      <c r="BI628" s="1570"/>
      <c r="BJ628" s="1570"/>
      <c r="BK628" s="1570"/>
      <c r="BL628" s="1570"/>
      <c r="BM628" s="1570"/>
      <c r="BN628" s="1570"/>
      <c r="BO628" s="1570"/>
      <c r="BP628" s="1570"/>
      <c r="BQ628" s="1570"/>
      <c r="BR628" s="1570"/>
      <c r="BS628" s="1570"/>
      <c r="BT628" s="1570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0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1" t="str">
        <f t="shared" si="2550"/>
        <v/>
      </c>
      <c r="CF628" s="1321" t="str">
        <f t="shared" si="2550"/>
        <v/>
      </c>
      <c r="CG628" s="1321" t="str">
        <f t="shared" si="2550"/>
        <v/>
      </c>
      <c r="CH628" s="1322" t="str">
        <f t="shared" si="2550"/>
        <v/>
      </c>
      <c r="CI628" s="1322" t="str">
        <f t="shared" si="2550"/>
        <v/>
      </c>
      <c r="CJ628" s="1321" t="str">
        <f t="shared" si="2550"/>
        <v/>
      </c>
      <c r="CK628" s="1321" t="str">
        <f t="shared" si="2550"/>
        <v/>
      </c>
      <c r="CL628" s="1321" t="str">
        <f t="shared" si="2550"/>
        <v/>
      </c>
      <c r="CM628" s="1320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68" t="str">
        <f t="shared" ref="BD629:BM629" si="2554">IF(BD628="","",BD625*BD628)</f>
        <v/>
      </c>
      <c r="BE629" s="1568" t="str">
        <f t="shared" si="2554"/>
        <v/>
      </c>
      <c r="BF629" s="1568" t="str">
        <f t="shared" si="2554"/>
        <v/>
      </c>
      <c r="BG629" s="1568" t="str">
        <f t="shared" si="2554"/>
        <v/>
      </c>
      <c r="BH629" s="1568" t="str">
        <f t="shared" si="2554"/>
        <v/>
      </c>
      <c r="BI629" s="1568" t="str">
        <f t="shared" si="2554"/>
        <v/>
      </c>
      <c r="BJ629" s="1568" t="str">
        <f t="shared" si="2554"/>
        <v/>
      </c>
      <c r="BK629" s="1568" t="str">
        <f t="shared" si="2554"/>
        <v/>
      </c>
      <c r="BL629" s="1568" t="str">
        <f t="shared" si="2554"/>
        <v/>
      </c>
      <c r="BM629" s="1568" t="str">
        <f t="shared" si="2554"/>
        <v/>
      </c>
      <c r="BN629" s="1568"/>
      <c r="BO629" s="1568"/>
      <c r="BP629" s="1568"/>
      <c r="BQ629" s="1568"/>
      <c r="BR629" s="1568"/>
      <c r="BS629" s="1568"/>
      <c r="BT629" s="1568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0" t="str">
        <f t="shared" si="2550"/>
        <v/>
      </c>
      <c r="CE629" s="1321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1" t="str">
        <f t="shared" si="2555"/>
        <v/>
      </c>
      <c r="CG629" s="1321" t="str">
        <f t="shared" si="2555"/>
        <v/>
      </c>
      <c r="CH629" s="1322" t="str">
        <f t="shared" si="2555"/>
        <v/>
      </c>
      <c r="CI629" s="1322" t="str">
        <f t="shared" si="2555"/>
        <v/>
      </c>
      <c r="CJ629" s="1321" t="str">
        <f t="shared" si="2555"/>
        <v/>
      </c>
      <c r="CK629" s="1321" t="str">
        <f t="shared" si="2555"/>
        <v/>
      </c>
      <c r="CL629" s="1321" t="str">
        <f t="shared" si="2555"/>
        <v/>
      </c>
      <c r="CM629" s="1320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6" t="s">
        <v>1189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59"/>
      <c r="BE630" s="1559"/>
      <c r="BF630" s="1559"/>
      <c r="BG630" s="1559"/>
      <c r="BH630" s="1559"/>
      <c r="BI630" s="1559"/>
      <c r="BJ630" s="1559"/>
      <c r="BK630" s="1559"/>
      <c r="BL630" s="1559"/>
      <c r="BM630" s="1559"/>
      <c r="BN630" s="1559"/>
      <c r="BO630" s="1559"/>
      <c r="BP630" s="1559"/>
      <c r="BQ630" s="1559"/>
      <c r="BR630" s="1559"/>
      <c r="BS630" s="1559"/>
      <c r="BT630" s="1559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37"/>
      <c r="CE630" s="1337"/>
      <c r="CF630" s="1337"/>
      <c r="CG630" s="1337"/>
      <c r="CH630" s="1337"/>
      <c r="CI630" s="1337"/>
      <c r="CJ630" s="1337"/>
      <c r="CK630" s="1337"/>
      <c r="CL630" s="1337"/>
      <c r="CM630" s="1337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59">
        <v>60</v>
      </c>
      <c r="BE631" s="1559">
        <v>120</v>
      </c>
      <c r="BF631" s="1559">
        <v>150</v>
      </c>
      <c r="BG631" s="1559">
        <v>75</v>
      </c>
      <c r="BH631" s="1559">
        <v>120</v>
      </c>
      <c r="BI631" s="1559">
        <v>150</v>
      </c>
      <c r="BJ631" s="1559">
        <v>120</v>
      </c>
      <c r="BK631" s="1559">
        <v>150</v>
      </c>
      <c r="BL631" s="1559">
        <v>120</v>
      </c>
      <c r="BM631" s="1559">
        <v>120</v>
      </c>
      <c r="BN631" s="1559"/>
      <c r="BO631" s="1559"/>
      <c r="BP631" s="1559"/>
      <c r="BQ631" s="1559"/>
      <c r="BR631" s="1559"/>
      <c r="BS631" s="1559"/>
      <c r="BT631" s="1559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0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1">
        <f t="shared" si="2556"/>
        <v>75</v>
      </c>
      <c r="CF631" s="1321">
        <f t="shared" si="2556"/>
        <v>120</v>
      </c>
      <c r="CG631" s="1321">
        <f t="shared" si="2556"/>
        <v>120</v>
      </c>
      <c r="CH631" s="1322">
        <f t="shared" si="2556"/>
        <v>120</v>
      </c>
      <c r="CI631" s="1322">
        <f t="shared" si="2556"/>
        <v>120</v>
      </c>
      <c r="CJ631" s="1321">
        <f t="shared" si="2556"/>
        <v>120</v>
      </c>
      <c r="CK631" s="1321">
        <f t="shared" si="2556"/>
        <v>150</v>
      </c>
      <c r="CL631" s="1321">
        <f t="shared" si="2556"/>
        <v>150</v>
      </c>
      <c r="CM631" s="1320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3"/>
      <c r="BO632" s="1563"/>
      <c r="BP632" s="1563"/>
      <c r="BQ632" s="1563"/>
      <c r="BR632" s="1563"/>
      <c r="BS632" s="1563"/>
      <c r="BT632" s="1563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0">
        <f t="shared" si="2556"/>
        <v>14486.328</v>
      </c>
      <c r="CE632" s="1321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1">
        <f t="shared" si="2564"/>
        <v>14486.328</v>
      </c>
      <c r="CG632" s="1321">
        <f t="shared" si="2564"/>
        <v>14486.328</v>
      </c>
      <c r="CH632" s="1322">
        <f t="shared" si="2564"/>
        <v>14486.328</v>
      </c>
      <c r="CI632" s="1322">
        <f t="shared" si="2564"/>
        <v>14486.328</v>
      </c>
      <c r="CJ632" s="1321">
        <f t="shared" si="2564"/>
        <v>14486.328</v>
      </c>
      <c r="CK632" s="1321">
        <f t="shared" si="2564"/>
        <v>14486.328</v>
      </c>
      <c r="CL632" s="1321">
        <f t="shared" si="2564"/>
        <v>14486.328</v>
      </c>
      <c r="CM632" s="1320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69">
        <f t="shared" ref="BD633:BM633" si="2568">IF(BD631="","",BD631*BD632/BD$46/365/$G$1)</f>
        <v>4.5100647571606471E-2</v>
      </c>
      <c r="BE633" s="1569">
        <f t="shared" si="2568"/>
        <v>5.4120777085927767E-2</v>
      </c>
      <c r="BF633" s="1569">
        <f t="shared" si="2568"/>
        <v>6.150088305219064E-2</v>
      </c>
      <c r="BG633" s="1569">
        <f t="shared" si="2568"/>
        <v>4.8322122398149786E-2</v>
      </c>
      <c r="BH633" s="1569">
        <f t="shared" si="2568"/>
        <v>5.4120777085927767E-2</v>
      </c>
      <c r="BI633" s="1569">
        <f t="shared" si="2568"/>
        <v>8.4563714196762133E-2</v>
      </c>
      <c r="BJ633" s="1569">
        <f t="shared" si="2568"/>
        <v>6.7650971357409703E-2</v>
      </c>
      <c r="BK633" s="1569">
        <f t="shared" si="2568"/>
        <v>8.4563714196762133E-2</v>
      </c>
      <c r="BL633" s="1569">
        <f t="shared" si="2568"/>
        <v>6.7650971357409703E-2</v>
      </c>
      <c r="BM633" s="1569">
        <f t="shared" si="2568"/>
        <v>6.7650971357409703E-2</v>
      </c>
      <c r="BN633" s="1569"/>
      <c r="BO633" s="1569"/>
      <c r="BP633" s="1569"/>
      <c r="BQ633" s="1569"/>
      <c r="BR633" s="1569"/>
      <c r="BS633" s="1569"/>
      <c r="BT633" s="1569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4">
        <f t="shared" si="2564"/>
        <v>4.8322122398149786E-2</v>
      </c>
      <c r="CF633" s="1324">
        <f t="shared" si="2564"/>
        <v>5.4120777085927767E-2</v>
      </c>
      <c r="CG633" s="1324">
        <f t="shared" si="2564"/>
        <v>5.4120777085927767E-2</v>
      </c>
      <c r="CH633" s="1325">
        <f t="shared" si="2564"/>
        <v>6.150088305219064E-2</v>
      </c>
      <c r="CI633" s="1325">
        <f t="shared" si="2564"/>
        <v>6.7650971357409703E-2</v>
      </c>
      <c r="CJ633" s="1324">
        <f t="shared" si="2564"/>
        <v>6.7650971357409703E-2</v>
      </c>
      <c r="CK633" s="1324">
        <f t="shared" si="2564"/>
        <v>6.7650971357409703E-2</v>
      </c>
      <c r="CL633" s="1324">
        <f t="shared" si="2564"/>
        <v>8.4563714196762133E-2</v>
      </c>
      <c r="CM633" s="1323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0"/>
      <c r="BO634" s="1570"/>
      <c r="BP634" s="1570"/>
      <c r="BQ634" s="1570"/>
      <c r="BR634" s="1570"/>
      <c r="BS634" s="1570"/>
      <c r="BT634" s="1570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0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1">
        <f t="shared" si="2573"/>
        <v>6.84</v>
      </c>
      <c r="CF634" s="1321">
        <f t="shared" si="2573"/>
        <v>7.2</v>
      </c>
      <c r="CG634" s="1321">
        <f t="shared" si="2573"/>
        <v>7.5</v>
      </c>
      <c r="CH634" s="1322">
        <f t="shared" si="2573"/>
        <v>7.5</v>
      </c>
      <c r="CI634" s="1322">
        <f t="shared" si="2573"/>
        <v>7.9</v>
      </c>
      <c r="CJ634" s="1321">
        <f t="shared" si="2573"/>
        <v>9</v>
      </c>
      <c r="CK634" s="1321">
        <f t="shared" si="2573"/>
        <v>9</v>
      </c>
      <c r="CL634" s="1321">
        <f t="shared" si="2573"/>
        <v>9.5</v>
      </c>
      <c r="CM634" s="1320">
        <f t="shared" si="2573"/>
        <v>9.52</v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68">
        <f t="shared" ref="BD635:BM635" si="2577">IF(BD634="","",BD631*BD634)</f>
        <v>570</v>
      </c>
      <c r="BE635" s="1568">
        <f t="shared" si="2577"/>
        <v>900</v>
      </c>
      <c r="BF635" s="1568">
        <f t="shared" si="2577"/>
        <v>1080</v>
      </c>
      <c r="BG635" s="1568">
        <f t="shared" si="2577"/>
        <v>513</v>
      </c>
      <c r="BH635" s="1568">
        <f t="shared" si="2577"/>
        <v>900</v>
      </c>
      <c r="BI635" s="1568">
        <f t="shared" si="2577"/>
        <v>900</v>
      </c>
      <c r="BJ635" s="1568">
        <f t="shared" si="2577"/>
        <v>1080</v>
      </c>
      <c r="BK635" s="1568">
        <f t="shared" si="2577"/>
        <v>1428</v>
      </c>
      <c r="BL635" s="1568">
        <f t="shared" si="2577"/>
        <v>1080</v>
      </c>
      <c r="BM635" s="1568">
        <f t="shared" si="2577"/>
        <v>948</v>
      </c>
      <c r="BN635" s="1568"/>
      <c r="BO635" s="1568"/>
      <c r="BP635" s="1568"/>
      <c r="BQ635" s="1568"/>
      <c r="BR635" s="1568"/>
      <c r="BS635" s="1568"/>
      <c r="BT635" s="1568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1321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1321">
        <f t="shared" si="2578"/>
        <v>900</v>
      </c>
      <c r="CG635" s="1321">
        <f t="shared" si="2578"/>
        <v>900</v>
      </c>
      <c r="CH635" s="1322">
        <f t="shared" si="2578"/>
        <v>900</v>
      </c>
      <c r="CI635" s="1322">
        <f t="shared" si="2578"/>
        <v>948</v>
      </c>
      <c r="CJ635" s="1321">
        <f t="shared" si="2578"/>
        <v>1080</v>
      </c>
      <c r="CK635" s="1321">
        <f t="shared" si="2578"/>
        <v>1080</v>
      </c>
      <c r="CL635" s="1321">
        <f t="shared" si="2578"/>
        <v>1080</v>
      </c>
      <c r="CM635" s="1320">
        <f t="shared" si="2578"/>
        <v>1428</v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85"/>
      <c r="BE636" s="1585"/>
      <c r="BF636" s="1585"/>
      <c r="BG636" s="1585"/>
      <c r="BH636" s="1585"/>
      <c r="BI636" s="1585"/>
      <c r="BJ636" s="1585"/>
      <c r="BK636" s="1585"/>
      <c r="BL636" s="1585"/>
      <c r="BM636" s="1585"/>
      <c r="BN636" s="1585"/>
      <c r="BO636" s="1585"/>
      <c r="BP636" s="1585"/>
      <c r="BQ636" s="1585"/>
      <c r="BR636" s="1585"/>
      <c r="BS636" s="1585"/>
      <c r="BT636" s="1585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59"/>
      <c r="BE637" s="1559"/>
      <c r="BF637" s="1559"/>
      <c r="BG637" s="1559"/>
      <c r="BH637" s="1559"/>
      <c r="BI637" s="1559"/>
      <c r="BJ637" s="1559"/>
      <c r="BK637" s="1559"/>
      <c r="BL637" s="1559"/>
      <c r="BM637" s="1559"/>
      <c r="BN637" s="1559"/>
      <c r="BO637" s="1559"/>
      <c r="BP637" s="1559"/>
      <c r="BQ637" s="1559"/>
      <c r="BR637" s="1559"/>
      <c r="BS637" s="1559"/>
      <c r="BT637" s="1559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0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1" t="str">
        <f t="shared" si="2583"/>
        <v/>
      </c>
      <c r="CF637" s="1321" t="str">
        <f t="shared" si="2583"/>
        <v/>
      </c>
      <c r="CG637" s="1321" t="str">
        <f t="shared" si="2583"/>
        <v/>
      </c>
      <c r="CH637" s="1322" t="str">
        <f t="shared" si="2583"/>
        <v/>
      </c>
      <c r="CI637" s="1322" t="str">
        <f t="shared" si="2583"/>
        <v/>
      </c>
      <c r="CJ637" s="1321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1" t="str">
        <f t="shared" si="2584"/>
        <v/>
      </c>
      <c r="CL637" s="1321" t="str">
        <f t="shared" si="2584"/>
        <v/>
      </c>
      <c r="CM637" s="1320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59"/>
      <c r="BE638" s="1559"/>
      <c r="BF638" s="1559"/>
      <c r="BG638" s="1559"/>
      <c r="BH638" s="1559"/>
      <c r="BI638" s="1559"/>
      <c r="BJ638" s="1559"/>
      <c r="BK638" s="1559"/>
      <c r="BL638" s="1559"/>
      <c r="BM638" s="1559"/>
      <c r="BN638" s="1559"/>
      <c r="BO638" s="1559"/>
      <c r="BP638" s="1559"/>
      <c r="BQ638" s="1559"/>
      <c r="BR638" s="1559"/>
      <c r="BS638" s="1559"/>
      <c r="BT638" s="1559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0" t="str">
        <f t="shared" si="2583"/>
        <v/>
      </c>
      <c r="CE638" s="1321" t="str">
        <f t="shared" si="2583"/>
        <v/>
      </c>
      <c r="CF638" s="1321" t="str">
        <f t="shared" si="2583"/>
        <v/>
      </c>
      <c r="CG638" s="1321" t="str">
        <f t="shared" si="2583"/>
        <v/>
      </c>
      <c r="CH638" s="1322" t="str">
        <f t="shared" si="2583"/>
        <v/>
      </c>
      <c r="CI638" s="1322" t="str">
        <f t="shared" si="2583"/>
        <v/>
      </c>
      <c r="CJ638" s="1321" t="str">
        <f t="shared" si="2584"/>
        <v/>
      </c>
      <c r="CK638" s="1321" t="str">
        <f t="shared" si="2584"/>
        <v/>
      </c>
      <c r="CL638" s="1321" t="str">
        <f t="shared" si="2584"/>
        <v/>
      </c>
      <c r="CM638" s="1320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0"/>
      <c r="BE639" s="1560"/>
      <c r="BF639" s="1560"/>
      <c r="BG639" s="1560"/>
      <c r="BH639" s="1560"/>
      <c r="BI639" s="1560"/>
      <c r="BJ639" s="1560"/>
      <c r="BK639" s="1560"/>
      <c r="BL639" s="1560"/>
      <c r="BM639" s="1560"/>
      <c r="BN639" s="1560"/>
      <c r="BO639" s="1560"/>
      <c r="BP639" s="1560"/>
      <c r="BQ639" s="1560"/>
      <c r="BR639" s="1560"/>
      <c r="BS639" s="1560"/>
      <c r="BT639" s="1560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0" t="str">
        <f t="shared" si="2583"/>
        <v/>
      </c>
      <c r="CE639" s="1321" t="str">
        <f t="shared" si="2583"/>
        <v/>
      </c>
      <c r="CF639" s="1321" t="str">
        <f t="shared" si="2583"/>
        <v/>
      </c>
      <c r="CG639" s="1321" t="str">
        <f t="shared" si="2583"/>
        <v/>
      </c>
      <c r="CH639" s="1322" t="str">
        <f t="shared" si="2583"/>
        <v/>
      </c>
      <c r="CI639" s="1322" t="str">
        <f t="shared" si="2583"/>
        <v/>
      </c>
      <c r="CJ639" s="1321" t="str">
        <f t="shared" si="2584"/>
        <v/>
      </c>
      <c r="CK639" s="1321" t="str">
        <f t="shared" si="2584"/>
        <v/>
      </c>
      <c r="CL639" s="1321" t="str">
        <f t="shared" si="2584"/>
        <v/>
      </c>
      <c r="CM639" s="1320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69">
        <f>'Data 4'!BD73</f>
        <v>0</v>
      </c>
      <c r="BE640" s="1569">
        <f>'Data 4'!BE73</f>
        <v>2.651292403486924E-2</v>
      </c>
      <c r="BF640" s="1569">
        <f>'Data 4'!BF73</f>
        <v>2.4102658213517487E-2</v>
      </c>
      <c r="BG640" s="1569">
        <f>'Data 4'!BG73</f>
        <v>7.5751211528197832E-2</v>
      </c>
      <c r="BH640" s="1569">
        <f>'Data 4'!BH73</f>
        <v>0</v>
      </c>
      <c r="BI640" s="1569">
        <f>'Data 4'!BI73</f>
        <v>0</v>
      </c>
      <c r="BJ640" s="1569">
        <f>'Data 4'!BJ73</f>
        <v>3.314115504358655E-2</v>
      </c>
      <c r="BK640" s="1569">
        <f>'Data 4'!BK73</f>
        <v>3.314115504358655E-2</v>
      </c>
      <c r="BL640" s="1569">
        <f>'Data 4'!BL73</f>
        <v>0</v>
      </c>
      <c r="BM640" s="1569">
        <f>'Data 4'!BM73</f>
        <v>0</v>
      </c>
      <c r="BN640" s="1569"/>
      <c r="BO640" s="1569"/>
      <c r="BP640" s="1569"/>
      <c r="BQ640" s="1569"/>
      <c r="BR640" s="1569"/>
      <c r="BS640" s="1569"/>
      <c r="BT640" s="1569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4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4">
        <f t="shared" si="2606"/>
        <v>0</v>
      </c>
      <c r="CG640" s="1324">
        <f t="shared" si="2606"/>
        <v>0</v>
      </c>
      <c r="CH640" s="1325">
        <f t="shared" si="2606"/>
        <v>0</v>
      </c>
      <c r="CI640" s="1325">
        <f t="shared" si="2606"/>
        <v>2.4102658213517487E-2</v>
      </c>
      <c r="CJ640" s="1324">
        <f t="shared" si="2606"/>
        <v>2.651292403486924E-2</v>
      </c>
      <c r="CK640" s="1324">
        <f t="shared" si="2606"/>
        <v>3.314115504358655E-2</v>
      </c>
      <c r="CL640" s="1324">
        <f t="shared" si="2606"/>
        <v>3.314115504358655E-2</v>
      </c>
      <c r="CM640" s="1323">
        <f t="shared" si="2606"/>
        <v>7.5751211528197832E-2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0"/>
      <c r="BE641" s="1570"/>
      <c r="BF641" s="1570"/>
      <c r="BG641" s="1570"/>
      <c r="BH641" s="1570"/>
      <c r="BI641" s="1570"/>
      <c r="BJ641" s="1570"/>
      <c r="BK641" s="1570"/>
      <c r="BL641" s="1570"/>
      <c r="BM641" s="1570"/>
      <c r="BN641" s="1570"/>
      <c r="BO641" s="1570"/>
      <c r="BP641" s="1570"/>
      <c r="BQ641" s="1570"/>
      <c r="BR641" s="1570"/>
      <c r="BS641" s="1570"/>
      <c r="BT641" s="1570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0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1" t="str">
        <f t="shared" si="2607"/>
        <v/>
      </c>
      <c r="CF641" s="1321" t="str">
        <f t="shared" si="2607"/>
        <v/>
      </c>
      <c r="CG641" s="1321" t="str">
        <f t="shared" si="2607"/>
        <v/>
      </c>
      <c r="CH641" s="1322" t="str">
        <f t="shared" si="2607"/>
        <v/>
      </c>
      <c r="CI641" s="1322" t="str">
        <f t="shared" si="2607"/>
        <v/>
      </c>
      <c r="CJ641" s="1321" t="str">
        <f t="shared" si="2607"/>
        <v/>
      </c>
      <c r="CK641" s="1321" t="str">
        <f t="shared" si="2607"/>
        <v/>
      </c>
      <c r="CL641" s="1321" t="str">
        <f t="shared" si="2607"/>
        <v/>
      </c>
      <c r="CM641" s="1320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68">
        <f>'Data 4'!BD74</f>
        <v>0</v>
      </c>
      <c r="BE642" s="1568">
        <f>'Data 4'!BE74</f>
        <v>1140</v>
      </c>
      <c r="BF642" s="1568">
        <f>'Data 4'!BF74</f>
        <v>1200</v>
      </c>
      <c r="BG642" s="1568">
        <f>'Data 4'!BG74</f>
        <v>840</v>
      </c>
      <c r="BH642" s="1568">
        <f>'Data 4'!BH74</f>
        <v>0</v>
      </c>
      <c r="BI642" s="1568">
        <f>'Data 4'!BI74</f>
        <v>0</v>
      </c>
      <c r="BJ642" s="1568">
        <f>'Data 4'!BJ74</f>
        <v>1080</v>
      </c>
      <c r="BK642" s="1568">
        <f>'Data 4'!BK74</f>
        <v>1440</v>
      </c>
      <c r="BL642" s="1568">
        <f>'Data 4'!BL74</f>
        <v>0</v>
      </c>
      <c r="BM642" s="1568">
        <f>'Data 4'!BM74</f>
        <v>0</v>
      </c>
      <c r="BN642" s="1568"/>
      <c r="BO642" s="1568"/>
      <c r="BP642" s="1568"/>
      <c r="BQ642" s="1568"/>
      <c r="BR642" s="1568"/>
      <c r="BS642" s="1568"/>
      <c r="BT642" s="1568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1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1">
        <f t="shared" si="2608"/>
        <v>0</v>
      </c>
      <c r="CG642" s="1321">
        <f t="shared" si="2608"/>
        <v>0</v>
      </c>
      <c r="CH642" s="1322">
        <f t="shared" si="2608"/>
        <v>0</v>
      </c>
      <c r="CI642" s="1322">
        <f t="shared" si="2608"/>
        <v>840</v>
      </c>
      <c r="CJ642" s="1321">
        <f t="shared" si="2608"/>
        <v>1080</v>
      </c>
      <c r="CK642" s="1321">
        <f t="shared" si="2608"/>
        <v>1140</v>
      </c>
      <c r="CL642" s="1321">
        <f t="shared" si="2608"/>
        <v>1200</v>
      </c>
      <c r="CM642" s="1320">
        <f t="shared" si="2608"/>
        <v>1440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597"/>
      <c r="BE643" s="1597"/>
      <c r="BF643" s="1597"/>
      <c r="BG643" s="1597"/>
      <c r="BH643" s="1597"/>
      <c r="BI643" s="1597"/>
      <c r="BJ643" s="1597"/>
      <c r="BK643" s="1597"/>
      <c r="BL643" s="1597"/>
      <c r="BM643" s="1597"/>
      <c r="BN643" s="1597"/>
      <c r="BO643" s="1597"/>
      <c r="BP643" s="1597"/>
      <c r="BQ643" s="1597"/>
      <c r="BR643" s="1597"/>
      <c r="BS643" s="1597"/>
      <c r="BT643" s="1597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0"/>
      <c r="BE644" s="1560"/>
      <c r="BF644" s="1560"/>
      <c r="BG644" s="1560"/>
      <c r="BH644" s="1560"/>
      <c r="BI644" s="1560"/>
      <c r="BJ644" s="1560"/>
      <c r="BK644" s="1560"/>
      <c r="BL644" s="1560"/>
      <c r="BM644" s="1560"/>
      <c r="BN644" s="1560"/>
      <c r="BO644" s="1560"/>
      <c r="BP644" s="1560"/>
      <c r="BQ644" s="1560"/>
      <c r="BR644" s="1560"/>
      <c r="BS644" s="1560"/>
      <c r="BT644" s="1560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0"/>
      <c r="BE645" s="1560"/>
      <c r="BF645" s="1560"/>
      <c r="BG645" s="1560"/>
      <c r="BH645" s="1560"/>
      <c r="BI645" s="1560"/>
      <c r="BJ645" s="1560"/>
      <c r="BK645" s="1560"/>
      <c r="BL645" s="1560"/>
      <c r="BM645" s="1560"/>
      <c r="BN645" s="1560"/>
      <c r="BO645" s="1560"/>
      <c r="BP645" s="1560"/>
      <c r="BQ645" s="1560"/>
      <c r="BR645" s="1560"/>
      <c r="BS645" s="1560"/>
      <c r="BT645" s="1560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0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1" t="str">
        <f t="shared" si="2609"/>
        <v/>
      </c>
      <c r="CF645" s="1321" t="str">
        <f t="shared" si="2609"/>
        <v/>
      </c>
      <c r="CG645" s="1321" t="str">
        <f t="shared" si="2609"/>
        <v/>
      </c>
      <c r="CH645" s="1322" t="str">
        <f t="shared" si="2609"/>
        <v/>
      </c>
      <c r="CI645" s="1322" t="str">
        <f t="shared" si="2609"/>
        <v/>
      </c>
      <c r="CJ645" s="1321" t="str">
        <f t="shared" si="2609"/>
        <v/>
      </c>
      <c r="CK645" s="1321" t="str">
        <f t="shared" si="2609"/>
        <v/>
      </c>
      <c r="CL645" s="1321" t="str">
        <f t="shared" si="2609"/>
        <v/>
      </c>
      <c r="CM645" s="1320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59"/>
      <c r="BE646" s="1559"/>
      <c r="BF646" s="1559"/>
      <c r="BG646" s="1559"/>
      <c r="BH646" s="1559"/>
      <c r="BI646" s="1559"/>
      <c r="BJ646" s="1559"/>
      <c r="BK646" s="1559"/>
      <c r="BL646" s="1559"/>
      <c r="BM646" s="1559"/>
      <c r="BN646" s="1559"/>
      <c r="BO646" s="1559"/>
      <c r="BP646" s="1559"/>
      <c r="BQ646" s="1559"/>
      <c r="BR646" s="1559"/>
      <c r="BS646" s="1559"/>
      <c r="BT646" s="1559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1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1" t="str">
        <f t="shared" si="2612"/>
        <v/>
      </c>
      <c r="CG646" s="1321" t="str">
        <f t="shared" si="2612"/>
        <v/>
      </c>
      <c r="CH646" s="1322" t="str">
        <f t="shared" si="2612"/>
        <v/>
      </c>
      <c r="CI646" s="1322" t="str">
        <f t="shared" si="2612"/>
        <v/>
      </c>
      <c r="CJ646" s="1321" t="str">
        <f t="shared" si="2612"/>
        <v/>
      </c>
      <c r="CK646" s="1321" t="str">
        <f t="shared" si="2612"/>
        <v/>
      </c>
      <c r="CL646" s="1321" t="str">
        <f t="shared" si="2612"/>
        <v/>
      </c>
      <c r="CM646" s="1320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59"/>
      <c r="BE647" s="1559"/>
      <c r="BF647" s="1559"/>
      <c r="BG647" s="1559"/>
      <c r="BH647" s="1559"/>
      <c r="BI647" s="1559"/>
      <c r="BJ647" s="1559"/>
      <c r="BK647" s="1559"/>
      <c r="BL647" s="1559"/>
      <c r="BM647" s="1559"/>
      <c r="BN647" s="1559"/>
      <c r="BO647" s="1559"/>
      <c r="BP647" s="1559"/>
      <c r="BQ647" s="1559"/>
      <c r="BR647" s="1559"/>
      <c r="BS647" s="1559"/>
      <c r="BT647" s="1559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1" t="str">
        <f t="shared" si="2612"/>
        <v/>
      </c>
      <c r="CF647" s="1321" t="str">
        <f t="shared" si="2612"/>
        <v/>
      </c>
      <c r="CG647" s="1321" t="str">
        <f t="shared" si="2612"/>
        <v/>
      </c>
      <c r="CH647" s="1322" t="str">
        <f t="shared" si="2612"/>
        <v/>
      </c>
      <c r="CI647" s="1322" t="str">
        <f t="shared" si="2612"/>
        <v/>
      </c>
      <c r="CJ647" s="1321" t="str">
        <f t="shared" si="2612"/>
        <v/>
      </c>
      <c r="CK647" s="1321" t="str">
        <f t="shared" si="2612"/>
        <v/>
      </c>
      <c r="CL647" s="1321" t="str">
        <f t="shared" si="2612"/>
        <v/>
      </c>
      <c r="CM647" s="1320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59"/>
      <c r="BE648" s="1559"/>
      <c r="BF648" s="1559"/>
      <c r="BG648" s="1559"/>
      <c r="BH648" s="1559"/>
      <c r="BI648" s="1559"/>
      <c r="BJ648" s="1559"/>
      <c r="BK648" s="1559"/>
      <c r="BL648" s="1559"/>
      <c r="BM648" s="1559"/>
      <c r="BN648" s="1559"/>
      <c r="BO648" s="1559"/>
      <c r="BP648" s="1559"/>
      <c r="BQ648" s="1559"/>
      <c r="BR648" s="1559"/>
      <c r="BS648" s="1559"/>
      <c r="BT648" s="1559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612"/>
        <v/>
      </c>
      <c r="CF648" s="1321" t="str">
        <f t="shared" si="2612"/>
        <v/>
      </c>
      <c r="CG648" s="1321" t="str">
        <f t="shared" si="2612"/>
        <v/>
      </c>
      <c r="CH648" s="1322" t="str">
        <f t="shared" si="2612"/>
        <v/>
      </c>
      <c r="CI648" s="1322" t="str">
        <f t="shared" si="2612"/>
        <v/>
      </c>
      <c r="CJ648" s="1321" t="str">
        <f t="shared" si="2612"/>
        <v/>
      </c>
      <c r="CK648" s="1321" t="str">
        <f t="shared" si="2612"/>
        <v/>
      </c>
      <c r="CL648" s="1321" t="str">
        <f t="shared" si="2612"/>
        <v/>
      </c>
      <c r="CM648" s="1320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69" t="str">
        <f t="shared" ref="BD649:BM649" si="2616">IF(BD646="","",((BD645*BD646*BD647*BD648)*3630*4.1868)/BD$46/365/$G$1)</f>
        <v/>
      </c>
      <c r="BE649" s="1569" t="str">
        <f t="shared" si="2616"/>
        <v/>
      </c>
      <c r="BF649" s="1569" t="str">
        <f t="shared" si="2616"/>
        <v/>
      </c>
      <c r="BG649" s="1569" t="str">
        <f t="shared" si="2616"/>
        <v/>
      </c>
      <c r="BH649" s="1569" t="str">
        <f t="shared" si="2616"/>
        <v/>
      </c>
      <c r="BI649" s="1569" t="str">
        <f t="shared" si="2616"/>
        <v/>
      </c>
      <c r="BJ649" s="1569" t="str">
        <f t="shared" si="2616"/>
        <v/>
      </c>
      <c r="BK649" s="1569" t="str">
        <f t="shared" si="2616"/>
        <v/>
      </c>
      <c r="BL649" s="1569" t="str">
        <f t="shared" si="2616"/>
        <v/>
      </c>
      <c r="BM649" s="1569" t="str">
        <f t="shared" si="2616"/>
        <v/>
      </c>
      <c r="BN649" s="1569"/>
      <c r="BO649" s="1569"/>
      <c r="BP649" s="1569"/>
      <c r="BQ649" s="1569"/>
      <c r="BR649" s="1569"/>
      <c r="BS649" s="1569"/>
      <c r="BT649" s="1569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4" t="str">
        <f t="shared" si="2612"/>
        <v/>
      </c>
      <c r="CF649" s="1324" t="str">
        <f t="shared" si="2612"/>
        <v/>
      </c>
      <c r="CG649" s="1324" t="str">
        <f t="shared" si="2612"/>
        <v/>
      </c>
      <c r="CH649" s="1325" t="str">
        <f t="shared" si="2612"/>
        <v/>
      </c>
      <c r="CI649" s="1325" t="str">
        <f t="shared" si="2612"/>
        <v/>
      </c>
      <c r="CJ649" s="1324" t="str">
        <f t="shared" si="2612"/>
        <v/>
      </c>
      <c r="CK649" s="1324" t="str">
        <f t="shared" si="2612"/>
        <v/>
      </c>
      <c r="CL649" s="1324" t="str">
        <f t="shared" si="2612"/>
        <v/>
      </c>
      <c r="CM649" s="1323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0"/>
      <c r="BE650" s="1560"/>
      <c r="BF650" s="1560"/>
      <c r="BG650" s="1560"/>
      <c r="BH650" s="1560"/>
      <c r="BI650" s="1560"/>
      <c r="BJ650" s="1560"/>
      <c r="BK650" s="1560"/>
      <c r="BL650" s="1560"/>
      <c r="BM650" s="1560"/>
      <c r="BN650" s="1560"/>
      <c r="BO650" s="1560"/>
      <c r="BP650" s="1560"/>
      <c r="BQ650" s="1560"/>
      <c r="BR650" s="1560"/>
      <c r="BS650" s="1560"/>
      <c r="BT650" s="1560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0"/>
      <c r="BE651" s="1560"/>
      <c r="BF651" s="1560"/>
      <c r="BG651" s="1560"/>
      <c r="BH651" s="1560"/>
      <c r="BI651" s="1560"/>
      <c r="BJ651" s="1560"/>
      <c r="BK651" s="1560"/>
      <c r="BL651" s="1560"/>
      <c r="BM651" s="1560"/>
      <c r="BN651" s="1560"/>
      <c r="BO651" s="1560"/>
      <c r="BP651" s="1560"/>
      <c r="BQ651" s="1560"/>
      <c r="BR651" s="1560"/>
      <c r="BS651" s="1560"/>
      <c r="BT651" s="1560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0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1" t="str">
        <f t="shared" si="2617"/>
        <v/>
      </c>
      <c r="CF651" s="1321" t="str">
        <f t="shared" si="2617"/>
        <v/>
      </c>
      <c r="CG651" s="1321" t="str">
        <f t="shared" si="2617"/>
        <v/>
      </c>
      <c r="CH651" s="1322" t="str">
        <f t="shared" si="2617"/>
        <v/>
      </c>
      <c r="CI651" s="1322" t="str">
        <f t="shared" si="2617"/>
        <v/>
      </c>
      <c r="CJ651" s="1321" t="str">
        <f t="shared" si="2617"/>
        <v/>
      </c>
      <c r="CK651" s="1321" t="str">
        <f t="shared" si="2617"/>
        <v/>
      </c>
      <c r="CL651" s="1321" t="str">
        <f t="shared" si="2617"/>
        <v/>
      </c>
      <c r="CM651" s="1320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59"/>
      <c r="BE652" s="1559"/>
      <c r="BF652" s="1559"/>
      <c r="BG652" s="1559"/>
      <c r="BH652" s="1559"/>
      <c r="BI652" s="1559"/>
      <c r="BJ652" s="1559"/>
      <c r="BK652" s="1559"/>
      <c r="BL652" s="1559"/>
      <c r="BM652" s="1559"/>
      <c r="BN652" s="1559"/>
      <c r="BO652" s="1559"/>
      <c r="BP652" s="1559"/>
      <c r="BQ652" s="1559"/>
      <c r="BR652" s="1559"/>
      <c r="BS652" s="1559"/>
      <c r="BT652" s="1559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1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1" t="str">
        <f t="shared" si="2620"/>
        <v/>
      </c>
      <c r="CG652" s="1321" t="str">
        <f t="shared" si="2620"/>
        <v/>
      </c>
      <c r="CH652" s="1322" t="str">
        <f t="shared" si="2620"/>
        <v/>
      </c>
      <c r="CI652" s="1322" t="str">
        <f t="shared" si="2620"/>
        <v/>
      </c>
      <c r="CJ652" s="1321" t="str">
        <f t="shared" si="2620"/>
        <v/>
      </c>
      <c r="CK652" s="1321" t="str">
        <f t="shared" si="2620"/>
        <v/>
      </c>
      <c r="CL652" s="1321" t="str">
        <f t="shared" si="2620"/>
        <v/>
      </c>
      <c r="CM652" s="1320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59"/>
      <c r="BE653" s="1559"/>
      <c r="BF653" s="1559"/>
      <c r="BG653" s="1559"/>
      <c r="BH653" s="1559"/>
      <c r="BI653" s="1559"/>
      <c r="BJ653" s="1559"/>
      <c r="BK653" s="1559"/>
      <c r="BL653" s="1559"/>
      <c r="BM653" s="1559"/>
      <c r="BN653" s="1559"/>
      <c r="BO653" s="1559"/>
      <c r="BP653" s="1559"/>
      <c r="BQ653" s="1559"/>
      <c r="BR653" s="1559"/>
      <c r="BS653" s="1559"/>
      <c r="BT653" s="1559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1" t="str">
        <f t="shared" si="2620"/>
        <v/>
      </c>
      <c r="CF653" s="1321" t="str">
        <f t="shared" si="2620"/>
        <v/>
      </c>
      <c r="CG653" s="1321" t="str">
        <f t="shared" si="2620"/>
        <v/>
      </c>
      <c r="CH653" s="1322" t="str">
        <f t="shared" si="2620"/>
        <v/>
      </c>
      <c r="CI653" s="1322" t="str">
        <f t="shared" si="2620"/>
        <v/>
      </c>
      <c r="CJ653" s="1321" t="str">
        <f t="shared" si="2620"/>
        <v/>
      </c>
      <c r="CK653" s="1321" t="str">
        <f t="shared" si="2620"/>
        <v/>
      </c>
      <c r="CL653" s="1321" t="str">
        <f t="shared" si="2620"/>
        <v/>
      </c>
      <c r="CM653" s="1320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59"/>
      <c r="BE654" s="1559"/>
      <c r="BF654" s="1559"/>
      <c r="BG654" s="1559"/>
      <c r="BH654" s="1559"/>
      <c r="BI654" s="1559"/>
      <c r="BJ654" s="1559"/>
      <c r="BK654" s="1559"/>
      <c r="BL654" s="1559"/>
      <c r="BM654" s="1559"/>
      <c r="BN654" s="1559"/>
      <c r="BO654" s="1559"/>
      <c r="BP654" s="1559"/>
      <c r="BQ654" s="1559"/>
      <c r="BR654" s="1559"/>
      <c r="BS654" s="1559"/>
      <c r="BT654" s="1559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620"/>
        <v/>
      </c>
      <c r="CF654" s="1321" t="str">
        <f t="shared" si="2620"/>
        <v/>
      </c>
      <c r="CG654" s="1321" t="str">
        <f t="shared" si="2620"/>
        <v/>
      </c>
      <c r="CH654" s="1322" t="str">
        <f t="shared" si="2620"/>
        <v/>
      </c>
      <c r="CI654" s="1322" t="str">
        <f t="shared" si="2620"/>
        <v/>
      </c>
      <c r="CJ654" s="1321" t="str">
        <f t="shared" si="2620"/>
        <v/>
      </c>
      <c r="CK654" s="1321" t="str">
        <f t="shared" si="2620"/>
        <v/>
      </c>
      <c r="CL654" s="1321" t="str">
        <f t="shared" si="2620"/>
        <v/>
      </c>
      <c r="CM654" s="1320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69" t="str">
        <f t="shared" ref="BD655:BM655" si="2624">IF(BD652="","",((BD651*BD652*BD653*BD654)*3630*4.1868)/BD$46/365/$G$1)</f>
        <v/>
      </c>
      <c r="BE655" s="1569" t="str">
        <f t="shared" si="2624"/>
        <v/>
      </c>
      <c r="BF655" s="1569" t="str">
        <f t="shared" si="2624"/>
        <v/>
      </c>
      <c r="BG655" s="1569" t="str">
        <f t="shared" si="2624"/>
        <v/>
      </c>
      <c r="BH655" s="1569" t="str">
        <f t="shared" si="2624"/>
        <v/>
      </c>
      <c r="BI655" s="1569" t="str">
        <f t="shared" si="2624"/>
        <v/>
      </c>
      <c r="BJ655" s="1569" t="str">
        <f t="shared" si="2624"/>
        <v/>
      </c>
      <c r="BK655" s="1569" t="str">
        <f t="shared" si="2624"/>
        <v/>
      </c>
      <c r="BL655" s="1569" t="str">
        <f t="shared" si="2624"/>
        <v/>
      </c>
      <c r="BM655" s="1569" t="str">
        <f t="shared" si="2624"/>
        <v/>
      </c>
      <c r="BN655" s="1569"/>
      <c r="BO655" s="1569"/>
      <c r="BP655" s="1569"/>
      <c r="BQ655" s="1569"/>
      <c r="BR655" s="1569"/>
      <c r="BS655" s="1569"/>
      <c r="BT655" s="1569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4" t="str">
        <f t="shared" si="2620"/>
        <v/>
      </c>
      <c r="CF655" s="1324" t="str">
        <f t="shared" si="2620"/>
        <v/>
      </c>
      <c r="CG655" s="1324" t="str">
        <f t="shared" si="2620"/>
        <v/>
      </c>
      <c r="CH655" s="1325" t="str">
        <f t="shared" si="2620"/>
        <v/>
      </c>
      <c r="CI655" s="1325" t="str">
        <f t="shared" si="2620"/>
        <v/>
      </c>
      <c r="CJ655" s="1324" t="str">
        <f t="shared" si="2620"/>
        <v/>
      </c>
      <c r="CK655" s="1324" t="str">
        <f t="shared" si="2620"/>
        <v/>
      </c>
      <c r="CL655" s="1324" t="str">
        <f t="shared" si="2620"/>
        <v/>
      </c>
      <c r="CM655" s="1323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59"/>
      <c r="BE656" s="1559"/>
      <c r="BF656" s="1559"/>
      <c r="BG656" s="1559"/>
      <c r="BH656" s="1559"/>
      <c r="BI656" s="1559"/>
      <c r="BJ656" s="1559"/>
      <c r="BK656" s="1559"/>
      <c r="BL656" s="1559"/>
      <c r="BM656" s="1559"/>
      <c r="BN656" s="1559"/>
      <c r="BO656" s="1559"/>
      <c r="BP656" s="1559"/>
      <c r="BQ656" s="1559"/>
      <c r="BR656" s="1559"/>
      <c r="BS656" s="1559"/>
      <c r="BT656" s="1559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0"/>
      <c r="BE657" s="1560"/>
      <c r="BF657" s="1560"/>
      <c r="BG657" s="1560"/>
      <c r="BH657" s="1560"/>
      <c r="BI657" s="1560"/>
      <c r="BJ657" s="1560"/>
      <c r="BK657" s="1560"/>
      <c r="BL657" s="1560"/>
      <c r="BM657" s="1560"/>
      <c r="BN657" s="1560"/>
      <c r="BO657" s="1560"/>
      <c r="BP657" s="1560"/>
      <c r="BQ657" s="1560"/>
      <c r="BR657" s="1560"/>
      <c r="BS657" s="1560"/>
      <c r="BT657" s="1560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0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1" t="str">
        <f t="shared" si="2629"/>
        <v/>
      </c>
      <c r="CF657" s="1321" t="str">
        <f t="shared" si="2629"/>
        <v/>
      </c>
      <c r="CG657" s="1321" t="str">
        <f t="shared" si="2629"/>
        <v/>
      </c>
      <c r="CH657" s="1322" t="str">
        <f t="shared" si="2629"/>
        <v/>
      </c>
      <c r="CI657" s="1322" t="str">
        <f t="shared" si="2629"/>
        <v/>
      </c>
      <c r="CJ657" s="1321" t="str">
        <f t="shared" si="2629"/>
        <v/>
      </c>
      <c r="CK657" s="1321" t="str">
        <f t="shared" si="2629"/>
        <v/>
      </c>
      <c r="CL657" s="1321" t="str">
        <f t="shared" si="2629"/>
        <v/>
      </c>
      <c r="CM657" s="1320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59"/>
      <c r="BE658" s="1559"/>
      <c r="BF658" s="1559"/>
      <c r="BG658" s="1559"/>
      <c r="BH658" s="1559"/>
      <c r="BI658" s="1559"/>
      <c r="BJ658" s="1559"/>
      <c r="BK658" s="1559"/>
      <c r="BL658" s="1559"/>
      <c r="BM658" s="1559"/>
      <c r="BN658" s="1559"/>
      <c r="BO658" s="1559"/>
      <c r="BP658" s="1559"/>
      <c r="BQ658" s="1559"/>
      <c r="BR658" s="1559"/>
      <c r="BS658" s="1559"/>
      <c r="BT658" s="1559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1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1" t="str">
        <f t="shared" si="2651"/>
        <v/>
      </c>
      <c r="CG658" s="1321" t="str">
        <f t="shared" si="2651"/>
        <v/>
      </c>
      <c r="CH658" s="1322" t="str">
        <f t="shared" si="2651"/>
        <v/>
      </c>
      <c r="CI658" s="1322" t="str">
        <f t="shared" si="2651"/>
        <v/>
      </c>
      <c r="CJ658" s="1321" t="str">
        <f t="shared" si="2651"/>
        <v/>
      </c>
      <c r="CK658" s="1321" t="str">
        <f t="shared" si="2651"/>
        <v/>
      </c>
      <c r="CL658" s="1321" t="str">
        <f t="shared" si="2651"/>
        <v/>
      </c>
      <c r="CM658" s="1320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59"/>
      <c r="BE659" s="1559"/>
      <c r="BF659" s="1559"/>
      <c r="BG659" s="1559"/>
      <c r="BH659" s="1559"/>
      <c r="BI659" s="1559"/>
      <c r="BJ659" s="1559"/>
      <c r="BK659" s="1559"/>
      <c r="BL659" s="1559"/>
      <c r="BM659" s="1559"/>
      <c r="BN659" s="1559"/>
      <c r="BO659" s="1559"/>
      <c r="BP659" s="1559"/>
      <c r="BQ659" s="1559"/>
      <c r="BR659" s="1559"/>
      <c r="BS659" s="1559"/>
      <c r="BT659" s="1559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1" t="str">
        <f t="shared" si="2651"/>
        <v/>
      </c>
      <c r="CF659" s="1321" t="str">
        <f t="shared" si="2651"/>
        <v/>
      </c>
      <c r="CG659" s="1321" t="str">
        <f t="shared" si="2651"/>
        <v/>
      </c>
      <c r="CH659" s="1322" t="str">
        <f t="shared" si="2651"/>
        <v/>
      </c>
      <c r="CI659" s="1322" t="str">
        <f t="shared" si="2651"/>
        <v/>
      </c>
      <c r="CJ659" s="1321" t="str">
        <f t="shared" si="2651"/>
        <v/>
      </c>
      <c r="CK659" s="1321" t="str">
        <f t="shared" si="2651"/>
        <v/>
      </c>
      <c r="CL659" s="1321" t="str">
        <f t="shared" si="2651"/>
        <v/>
      </c>
      <c r="CM659" s="1320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59"/>
      <c r="BE660" s="1559"/>
      <c r="BF660" s="1559"/>
      <c r="BG660" s="1559"/>
      <c r="BH660" s="1559"/>
      <c r="BI660" s="1559"/>
      <c r="BJ660" s="1559"/>
      <c r="BK660" s="1559"/>
      <c r="BL660" s="1559"/>
      <c r="BM660" s="1559"/>
      <c r="BN660" s="1559"/>
      <c r="BO660" s="1559"/>
      <c r="BP660" s="1559"/>
      <c r="BQ660" s="1559"/>
      <c r="BR660" s="1559"/>
      <c r="BS660" s="1559"/>
      <c r="BT660" s="1559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651"/>
        <v/>
      </c>
      <c r="CF660" s="1321" t="str">
        <f t="shared" si="2651"/>
        <v/>
      </c>
      <c r="CG660" s="1321" t="str">
        <f t="shared" si="2651"/>
        <v/>
      </c>
      <c r="CH660" s="1322" t="str">
        <f t="shared" si="2651"/>
        <v/>
      </c>
      <c r="CI660" s="1322" t="str">
        <f t="shared" si="2651"/>
        <v/>
      </c>
      <c r="CJ660" s="1321" t="str">
        <f t="shared" si="2651"/>
        <v/>
      </c>
      <c r="CK660" s="1321" t="str">
        <f t="shared" si="2651"/>
        <v/>
      </c>
      <c r="CL660" s="1321" t="str">
        <f t="shared" si="2651"/>
        <v/>
      </c>
      <c r="CM660" s="1320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69" t="str">
        <f t="shared" ref="BD661:BM661" si="2655">IF(BD658="","",((BD657*BD658*BD659*BD660)*3630*4.1868)/BD$46/365/$G$1)</f>
        <v/>
      </c>
      <c r="BE661" s="1569" t="str">
        <f t="shared" si="2655"/>
        <v/>
      </c>
      <c r="BF661" s="1569" t="str">
        <f t="shared" si="2655"/>
        <v/>
      </c>
      <c r="BG661" s="1569" t="str">
        <f t="shared" si="2655"/>
        <v/>
      </c>
      <c r="BH661" s="1569" t="str">
        <f t="shared" si="2655"/>
        <v/>
      </c>
      <c r="BI661" s="1569" t="str">
        <f t="shared" si="2655"/>
        <v/>
      </c>
      <c r="BJ661" s="1569" t="str">
        <f t="shared" si="2655"/>
        <v/>
      </c>
      <c r="BK661" s="1569" t="str">
        <f t="shared" si="2655"/>
        <v/>
      </c>
      <c r="BL661" s="1569" t="str">
        <f t="shared" si="2655"/>
        <v/>
      </c>
      <c r="BM661" s="1569" t="str">
        <f t="shared" si="2655"/>
        <v/>
      </c>
      <c r="BN661" s="1569"/>
      <c r="BO661" s="1569"/>
      <c r="BP661" s="1569"/>
      <c r="BQ661" s="1569"/>
      <c r="BR661" s="1569"/>
      <c r="BS661" s="1569"/>
      <c r="BT661" s="1569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651"/>
        <v/>
      </c>
      <c r="CF661" s="1324" t="str">
        <f t="shared" si="2651"/>
        <v/>
      </c>
      <c r="CG661" s="1324" t="str">
        <f t="shared" si="2651"/>
        <v/>
      </c>
      <c r="CH661" s="1325" t="str">
        <f t="shared" si="2651"/>
        <v/>
      </c>
      <c r="CI661" s="1325" t="str">
        <f t="shared" si="2651"/>
        <v/>
      </c>
      <c r="CJ661" s="1324" t="str">
        <f t="shared" si="2651"/>
        <v/>
      </c>
      <c r="CK661" s="1324" t="str">
        <f t="shared" si="2651"/>
        <v/>
      </c>
      <c r="CL661" s="1324" t="str">
        <f t="shared" si="2651"/>
        <v/>
      </c>
      <c r="CM661" s="1323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0"/>
      <c r="BE662" s="1560"/>
      <c r="BF662" s="1560"/>
      <c r="BG662" s="1560"/>
      <c r="BH662" s="1560"/>
      <c r="BI662" s="1560"/>
      <c r="BJ662" s="1560"/>
      <c r="BK662" s="1560"/>
      <c r="BL662" s="1560"/>
      <c r="BM662" s="1560"/>
      <c r="BN662" s="1560"/>
      <c r="BO662" s="1560"/>
      <c r="BP662" s="1560"/>
      <c r="BQ662" s="1560"/>
      <c r="BR662" s="1560"/>
      <c r="BS662" s="1560"/>
      <c r="BT662" s="1560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0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1" t="str">
        <f t="shared" si="2656"/>
        <v/>
      </c>
      <c r="CF662" s="1321" t="str">
        <f t="shared" si="2656"/>
        <v/>
      </c>
      <c r="CG662" s="1321" t="str">
        <f t="shared" si="2656"/>
        <v/>
      </c>
      <c r="CH662" s="1322" t="str">
        <f t="shared" si="2656"/>
        <v/>
      </c>
      <c r="CI662" s="1322" t="str">
        <f t="shared" si="2656"/>
        <v/>
      </c>
      <c r="CJ662" s="1321" t="str">
        <f t="shared" si="2656"/>
        <v/>
      </c>
      <c r="CK662" s="1321" t="str">
        <f t="shared" si="2656"/>
        <v/>
      </c>
      <c r="CL662" s="1321" t="str">
        <f t="shared" si="2656"/>
        <v/>
      </c>
      <c r="CM662" s="1320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59"/>
      <c r="BE663" s="1559"/>
      <c r="BF663" s="1559"/>
      <c r="BG663" s="1559"/>
      <c r="BH663" s="1559"/>
      <c r="BI663" s="1559"/>
      <c r="BJ663" s="1559"/>
      <c r="BK663" s="1559"/>
      <c r="BL663" s="1559"/>
      <c r="BM663" s="1559"/>
      <c r="BN663" s="1559"/>
      <c r="BO663" s="1559"/>
      <c r="BP663" s="1559"/>
      <c r="BQ663" s="1559"/>
      <c r="BR663" s="1559"/>
      <c r="BS663" s="1559"/>
      <c r="BT663" s="1559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0" t="str">
        <f t="shared" si="2656"/>
        <v/>
      </c>
      <c r="CE663" s="1321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1" t="str">
        <f t="shared" si="2657"/>
        <v/>
      </c>
      <c r="CG663" s="1321" t="str">
        <f t="shared" si="2657"/>
        <v/>
      </c>
      <c r="CH663" s="1322" t="str">
        <f t="shared" si="2657"/>
        <v/>
      </c>
      <c r="CI663" s="1322" t="str">
        <f t="shared" si="2657"/>
        <v/>
      </c>
      <c r="CJ663" s="1321" t="str">
        <f t="shared" si="2657"/>
        <v/>
      </c>
      <c r="CK663" s="1321" t="str">
        <f t="shared" si="2657"/>
        <v/>
      </c>
      <c r="CL663" s="1321" t="str">
        <f t="shared" si="2657"/>
        <v/>
      </c>
      <c r="CM663" s="1320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1" t="str">
        <f>IF(BD662="","",BD662/BD$46*BD663/12)</f>
        <v/>
      </c>
      <c r="BE664" s="1601" t="str">
        <f>IF(BE662="","",BE662/BE$46*BE663/12)</f>
        <v/>
      </c>
      <c r="BF664" s="1601" t="str">
        <f>IF(BF662="","",BF662/BF$46*BF663/12)</f>
        <v/>
      </c>
      <c r="BG664" s="1601" t="str">
        <f>IF(BG662="","",BG662/BG$46*BG663/12)</f>
        <v/>
      </c>
      <c r="BH664" s="1601"/>
      <c r="BI664" s="1601"/>
      <c r="BJ664" s="1601" t="str">
        <f t="shared" ref="BJ664:BM664" si="2661">IF(BJ662="","",BJ662/BJ$46*BJ663/12)</f>
        <v/>
      </c>
      <c r="BK664" s="1601" t="str">
        <f t="shared" si="2661"/>
        <v/>
      </c>
      <c r="BL664" s="1601" t="str">
        <f t="shared" si="2661"/>
        <v/>
      </c>
      <c r="BM664" s="1601" t="str">
        <f t="shared" si="2661"/>
        <v/>
      </c>
      <c r="BN664" s="1601"/>
      <c r="BO664" s="1601"/>
      <c r="BP664" s="1601"/>
      <c r="BQ664" s="1601"/>
      <c r="BR664" s="1601"/>
      <c r="BS664" s="1601"/>
      <c r="BT664" s="1601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4" t="str">
        <f t="shared" si="2657"/>
        <v/>
      </c>
      <c r="CF664" s="1324" t="str">
        <f t="shared" si="2657"/>
        <v/>
      </c>
      <c r="CG664" s="1324" t="str">
        <f t="shared" si="2657"/>
        <v/>
      </c>
      <c r="CH664" s="1325" t="str">
        <f t="shared" si="2657"/>
        <v/>
      </c>
      <c r="CI664" s="1325" t="str">
        <f t="shared" si="2657"/>
        <v/>
      </c>
      <c r="CJ664" s="1324" t="str">
        <f t="shared" si="2657"/>
        <v/>
      </c>
      <c r="CK664" s="1324" t="str">
        <f t="shared" si="2657"/>
        <v/>
      </c>
      <c r="CL664" s="1324" t="str">
        <f t="shared" si="2657"/>
        <v/>
      </c>
      <c r="CM664" s="1323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85"/>
      <c r="BE665" s="1585"/>
      <c r="BF665" s="1585"/>
      <c r="BG665" s="1585"/>
      <c r="BH665" s="1585"/>
      <c r="BI665" s="1585"/>
      <c r="BJ665" s="1585"/>
      <c r="BK665" s="1585"/>
      <c r="BL665" s="1585"/>
      <c r="BM665" s="1585"/>
      <c r="BN665" s="1585"/>
      <c r="BO665" s="1585"/>
      <c r="BP665" s="1585"/>
      <c r="BQ665" s="1585"/>
      <c r="BR665" s="1585"/>
      <c r="BS665" s="1585"/>
      <c r="BT665" s="1585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7"/>
      <c r="CE665" s="1327"/>
      <c r="CF665" s="1327"/>
      <c r="CG665" s="1327"/>
      <c r="CH665" s="1327"/>
      <c r="CI665" s="1327"/>
      <c r="CJ665" s="1327"/>
      <c r="CK665" s="1327"/>
      <c r="CL665" s="1327"/>
      <c r="CM665" s="1327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59"/>
      <c r="BE666" s="1559"/>
      <c r="BF666" s="1559"/>
      <c r="BG666" s="1559"/>
      <c r="BH666" s="1559"/>
      <c r="BI666" s="1559"/>
      <c r="BJ666" s="1559"/>
      <c r="BK666" s="1559"/>
      <c r="BL666" s="1559"/>
      <c r="BM666" s="1559"/>
      <c r="BN666" s="1559"/>
      <c r="BO666" s="1559"/>
      <c r="BP666" s="1559"/>
      <c r="BQ666" s="1559"/>
      <c r="BR666" s="1559"/>
      <c r="BS666" s="1559"/>
      <c r="BT666" s="1559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0" t="str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1" t="str">
        <f t="shared" si="2657"/>
        <v/>
      </c>
      <c r="CF666" s="1321" t="str">
        <f t="shared" si="2657"/>
        <v/>
      </c>
      <c r="CG666" s="1321" t="str">
        <f t="shared" si="2657"/>
        <v/>
      </c>
      <c r="CH666" s="1322" t="str">
        <f t="shared" si="2657"/>
        <v/>
      </c>
      <c r="CI666" s="1322" t="str">
        <f t="shared" si="2657"/>
        <v/>
      </c>
      <c r="CJ666" s="1321" t="str">
        <f t="shared" si="2657"/>
        <v/>
      </c>
      <c r="CK666" s="1321" t="str">
        <f t="shared" si="2657"/>
        <v/>
      </c>
      <c r="CL666" s="1321" t="str">
        <f t="shared" si="2657"/>
        <v/>
      </c>
      <c r="CM666" s="1320" t="str">
        <f t="shared" si="2657"/>
        <v/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69" t="str">
        <f t="shared" ref="BD667:BM667" si="2691">IF(BD666="","",BD666/BD$46*8/12*5/7*0.5)</f>
        <v/>
      </c>
      <c r="BE667" s="1569" t="str">
        <f t="shared" si="2691"/>
        <v/>
      </c>
      <c r="BF667" s="1569" t="str">
        <f t="shared" si="2691"/>
        <v/>
      </c>
      <c r="BG667" s="1569" t="str">
        <f t="shared" si="2691"/>
        <v/>
      </c>
      <c r="BH667" s="1569" t="str">
        <f t="shared" si="2691"/>
        <v/>
      </c>
      <c r="BI667" s="1569" t="str">
        <f t="shared" si="2691"/>
        <v/>
      </c>
      <c r="BJ667" s="1569" t="str">
        <f t="shared" si="2691"/>
        <v/>
      </c>
      <c r="BK667" s="1569" t="str">
        <f t="shared" si="2691"/>
        <v/>
      </c>
      <c r="BL667" s="1569" t="str">
        <f t="shared" si="2691"/>
        <v/>
      </c>
      <c r="BM667" s="1569" t="str">
        <f t="shared" si="2691"/>
        <v/>
      </c>
      <c r="BN667" s="1569"/>
      <c r="BO667" s="1569"/>
      <c r="BP667" s="1569"/>
      <c r="BQ667" s="1569"/>
      <c r="BR667" s="1569"/>
      <c r="BS667" s="1569"/>
      <c r="BT667" s="1569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3" t="str">
        <f t="shared" si="2666"/>
        <v/>
      </c>
      <c r="CE667" s="1324" t="str">
        <f t="shared" si="2657"/>
        <v/>
      </c>
      <c r="CF667" s="1324" t="str">
        <f t="shared" si="2657"/>
        <v/>
      </c>
      <c r="CG667" s="1324" t="str">
        <f t="shared" si="2657"/>
        <v/>
      </c>
      <c r="CH667" s="1325" t="str">
        <f t="shared" si="2657"/>
        <v/>
      </c>
      <c r="CI667" s="1325" t="str">
        <f t="shared" si="2657"/>
        <v/>
      </c>
      <c r="CJ667" s="1324" t="str">
        <f t="shared" si="2657"/>
        <v/>
      </c>
      <c r="CK667" s="1324" t="str">
        <f t="shared" si="2657"/>
        <v/>
      </c>
      <c r="CL667" s="1324" t="str">
        <f t="shared" si="2657"/>
        <v/>
      </c>
      <c r="CM667" s="1323" t="str">
        <f t="shared" si="2657"/>
        <v/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59"/>
      <c r="BE668" s="1559"/>
      <c r="BF668" s="1559"/>
      <c r="BG668" s="1559"/>
      <c r="BH668" s="1559"/>
      <c r="BI668" s="1559"/>
      <c r="BJ668" s="1559"/>
      <c r="BK668" s="1559"/>
      <c r="BL668" s="1559"/>
      <c r="BM668" s="1559"/>
      <c r="BN668" s="1559"/>
      <c r="BO668" s="1559"/>
      <c r="BP668" s="1559"/>
      <c r="BQ668" s="1559"/>
      <c r="BR668" s="1559"/>
      <c r="BS668" s="1559"/>
      <c r="BT668" s="1559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0" t="str">
        <f t="shared" si="2666"/>
        <v/>
      </c>
      <c r="CE668" s="1321" t="str">
        <f t="shared" si="2657"/>
        <v/>
      </c>
      <c r="CF668" s="1321" t="str">
        <f t="shared" si="2657"/>
        <v/>
      </c>
      <c r="CG668" s="1321" t="str">
        <f t="shared" si="2657"/>
        <v/>
      </c>
      <c r="CH668" s="1322" t="str">
        <f t="shared" si="2657"/>
        <v/>
      </c>
      <c r="CI668" s="1322" t="str">
        <f t="shared" si="2657"/>
        <v/>
      </c>
      <c r="CJ668" s="1321" t="str">
        <f t="shared" si="2657"/>
        <v/>
      </c>
      <c r="CK668" s="1321" t="str">
        <f t="shared" si="2657"/>
        <v/>
      </c>
      <c r="CL668" s="1321" t="str">
        <f t="shared" si="2657"/>
        <v/>
      </c>
      <c r="CM668" s="1320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59"/>
      <c r="BE669" s="1559"/>
      <c r="BF669" s="1559"/>
      <c r="BG669" s="1559"/>
      <c r="BH669" s="1559"/>
      <c r="BI669" s="1559"/>
      <c r="BJ669" s="1559"/>
      <c r="BK669" s="1559"/>
      <c r="BL669" s="1559"/>
      <c r="BM669" s="1559"/>
      <c r="BN669" s="1559"/>
      <c r="BO669" s="1559"/>
      <c r="BP669" s="1559"/>
      <c r="BQ669" s="1559"/>
      <c r="BR669" s="1559"/>
      <c r="BS669" s="1559"/>
      <c r="BT669" s="1559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0" t="str">
        <f t="shared" si="2666"/>
        <v/>
      </c>
      <c r="CE669" s="1321" t="str">
        <f t="shared" si="2657"/>
        <v/>
      </c>
      <c r="CF669" s="1321" t="str">
        <f t="shared" si="2657"/>
        <v/>
      </c>
      <c r="CG669" s="1321" t="str">
        <f t="shared" si="2657"/>
        <v/>
      </c>
      <c r="CH669" s="1322" t="str">
        <f t="shared" si="2657"/>
        <v/>
      </c>
      <c r="CI669" s="1322" t="str">
        <f t="shared" si="2657"/>
        <v/>
      </c>
      <c r="CJ669" s="1321" t="str">
        <f t="shared" si="2657"/>
        <v/>
      </c>
      <c r="CK669" s="1321" t="str">
        <f t="shared" si="2657"/>
        <v/>
      </c>
      <c r="CL669" s="1321" t="str">
        <f t="shared" si="2657"/>
        <v/>
      </c>
      <c r="CM669" s="1320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69" t="str">
        <f t="shared" ref="BD670:BM670" si="2695">IF(BD668="","",BD668*BD669/0.6/BD$46/365)</f>
        <v/>
      </c>
      <c r="BE670" s="1569" t="str">
        <f t="shared" si="2695"/>
        <v/>
      </c>
      <c r="BF670" s="1569" t="str">
        <f t="shared" si="2695"/>
        <v/>
      </c>
      <c r="BG670" s="1569" t="str">
        <f t="shared" si="2695"/>
        <v/>
      </c>
      <c r="BH670" s="1569" t="str">
        <f t="shared" si="2695"/>
        <v/>
      </c>
      <c r="BI670" s="1569" t="str">
        <f t="shared" si="2695"/>
        <v/>
      </c>
      <c r="BJ670" s="1569" t="str">
        <f t="shared" si="2695"/>
        <v/>
      </c>
      <c r="BK670" s="1569" t="str">
        <f t="shared" si="2695"/>
        <v/>
      </c>
      <c r="BL670" s="1569" t="str">
        <f t="shared" si="2695"/>
        <v/>
      </c>
      <c r="BM670" s="1569" t="str">
        <f t="shared" si="2695"/>
        <v/>
      </c>
      <c r="BN670" s="1569"/>
      <c r="BO670" s="1569"/>
      <c r="BP670" s="1569"/>
      <c r="BQ670" s="1569"/>
      <c r="BR670" s="1569"/>
      <c r="BS670" s="1569"/>
      <c r="BT670" s="1569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3" t="str">
        <f t="shared" si="2666"/>
        <v/>
      </c>
      <c r="CE670" s="1324" t="str">
        <f t="shared" si="2657"/>
        <v/>
      </c>
      <c r="CF670" s="1324" t="str">
        <f t="shared" si="2657"/>
        <v/>
      </c>
      <c r="CG670" s="1324" t="str">
        <f t="shared" si="2657"/>
        <v/>
      </c>
      <c r="CH670" s="1325" t="str">
        <f t="shared" si="2657"/>
        <v/>
      </c>
      <c r="CI670" s="1325" t="str">
        <f t="shared" si="2657"/>
        <v/>
      </c>
      <c r="CJ670" s="1324" t="str">
        <f t="shared" si="2657"/>
        <v/>
      </c>
      <c r="CK670" s="1324" t="str">
        <f t="shared" si="2657"/>
        <v/>
      </c>
      <c r="CL670" s="1324" t="str">
        <f t="shared" si="2657"/>
        <v/>
      </c>
      <c r="CM670" s="1323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59"/>
      <c r="BE671" s="1559"/>
      <c r="BF671" s="1559"/>
      <c r="BG671" s="1559"/>
      <c r="BH671" s="1559"/>
      <c r="BI671" s="1559"/>
      <c r="BJ671" s="1559"/>
      <c r="BK671" s="1559"/>
      <c r="BL671" s="1559"/>
      <c r="BM671" s="1559"/>
      <c r="BN671" s="1559"/>
      <c r="BO671" s="1559"/>
      <c r="BP671" s="1559"/>
      <c r="BQ671" s="1559"/>
      <c r="BR671" s="1559"/>
      <c r="BS671" s="1559"/>
      <c r="BT671" s="1559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0" t="str">
        <f t="shared" si="2666"/>
        <v/>
      </c>
      <c r="CE671" s="1321" t="str">
        <f t="shared" si="2657"/>
        <v/>
      </c>
      <c r="CF671" s="1321" t="str">
        <f t="shared" si="2657"/>
        <v/>
      </c>
      <c r="CG671" s="1321" t="str">
        <f t="shared" si="2657"/>
        <v/>
      </c>
      <c r="CH671" s="1322" t="str">
        <f t="shared" si="2657"/>
        <v/>
      </c>
      <c r="CI671" s="1322" t="str">
        <f t="shared" si="2657"/>
        <v/>
      </c>
      <c r="CJ671" s="1321" t="str">
        <f t="shared" si="2657"/>
        <v/>
      </c>
      <c r="CK671" s="1321" t="str">
        <f t="shared" si="2657"/>
        <v/>
      </c>
      <c r="CL671" s="1321" t="str">
        <f t="shared" si="2657"/>
        <v/>
      </c>
      <c r="CM671" s="1320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59"/>
      <c r="BE672" s="1559"/>
      <c r="BF672" s="1559"/>
      <c r="BG672" s="1559"/>
      <c r="BH672" s="1559"/>
      <c r="BI672" s="1559"/>
      <c r="BJ672" s="1559"/>
      <c r="BK672" s="1559"/>
      <c r="BL672" s="1559"/>
      <c r="BM672" s="1559"/>
      <c r="BN672" s="1559"/>
      <c r="BO672" s="1559"/>
      <c r="BP672" s="1559"/>
      <c r="BQ672" s="1559"/>
      <c r="BR672" s="1559"/>
      <c r="BS672" s="1559"/>
      <c r="BT672" s="1559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0" t="str">
        <f t="shared" si="2666"/>
        <v/>
      </c>
      <c r="CE672" s="1321" t="str">
        <f t="shared" si="2657"/>
        <v/>
      </c>
      <c r="CF672" s="1321" t="str">
        <f t="shared" si="2657"/>
        <v/>
      </c>
      <c r="CG672" s="1321" t="str">
        <f t="shared" si="2657"/>
        <v/>
      </c>
      <c r="CH672" s="1322" t="str">
        <f t="shared" si="2657"/>
        <v/>
      </c>
      <c r="CI672" s="1322" t="str">
        <f t="shared" si="2657"/>
        <v/>
      </c>
      <c r="CJ672" s="1321" t="str">
        <f t="shared" si="2657"/>
        <v/>
      </c>
      <c r="CK672" s="1321" t="str">
        <f t="shared" si="2657"/>
        <v/>
      </c>
      <c r="CL672" s="1321" t="str">
        <f t="shared" si="2657"/>
        <v/>
      </c>
      <c r="CM672" s="1320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69" t="str">
        <f t="shared" ref="BD673:BM673" si="2699">IF(BD671="","",BD671*BD672/0.62/BD$46/365)</f>
        <v/>
      </c>
      <c r="BE673" s="1569" t="str">
        <f t="shared" si="2699"/>
        <v/>
      </c>
      <c r="BF673" s="1569" t="str">
        <f t="shared" si="2699"/>
        <v/>
      </c>
      <c r="BG673" s="1569" t="str">
        <f t="shared" si="2699"/>
        <v/>
      </c>
      <c r="BH673" s="1569" t="str">
        <f t="shared" si="2699"/>
        <v/>
      </c>
      <c r="BI673" s="1569" t="str">
        <f t="shared" si="2699"/>
        <v/>
      </c>
      <c r="BJ673" s="1569" t="str">
        <f t="shared" si="2699"/>
        <v/>
      </c>
      <c r="BK673" s="1569" t="str">
        <f t="shared" si="2699"/>
        <v/>
      </c>
      <c r="BL673" s="1569" t="str">
        <f t="shared" si="2699"/>
        <v/>
      </c>
      <c r="BM673" s="1569" t="str">
        <f t="shared" si="2699"/>
        <v/>
      </c>
      <c r="BN673" s="1569"/>
      <c r="BO673" s="1569"/>
      <c r="BP673" s="1569"/>
      <c r="BQ673" s="1569"/>
      <c r="BR673" s="1569"/>
      <c r="BS673" s="1569"/>
      <c r="BT673" s="1569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3" t="str">
        <f t="shared" si="2666"/>
        <v/>
      </c>
      <c r="CE673" s="1324" t="str">
        <f t="shared" si="2657"/>
        <v/>
      </c>
      <c r="CF673" s="1324" t="str">
        <f t="shared" si="2657"/>
        <v/>
      </c>
      <c r="CG673" s="1324" t="str">
        <f t="shared" si="2657"/>
        <v/>
      </c>
      <c r="CH673" s="1325" t="str">
        <f t="shared" si="2657"/>
        <v/>
      </c>
      <c r="CI673" s="1325" t="str">
        <f t="shared" si="2657"/>
        <v/>
      </c>
      <c r="CJ673" s="1324" t="str">
        <f t="shared" si="2657"/>
        <v/>
      </c>
      <c r="CK673" s="1324" t="str">
        <f t="shared" si="2657"/>
        <v/>
      </c>
      <c r="CL673" s="1324" t="str">
        <f t="shared" si="2657"/>
        <v/>
      </c>
      <c r="CM673" s="1323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59"/>
      <c r="BE674" s="1559"/>
      <c r="BF674" s="1559"/>
      <c r="BG674" s="1559"/>
      <c r="BH674" s="1559"/>
      <c r="BI674" s="1559"/>
      <c r="BJ674" s="1559"/>
      <c r="BK674" s="1559"/>
      <c r="BL674" s="1559"/>
      <c r="BM674" s="1559"/>
      <c r="BN674" s="1559"/>
      <c r="BO674" s="1559"/>
      <c r="BP674" s="1559"/>
      <c r="BQ674" s="1559"/>
      <c r="BR674" s="1559"/>
      <c r="BS674" s="1559"/>
      <c r="BT674" s="1559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0" t="str">
        <f t="shared" si="2666"/>
        <v/>
      </c>
      <c r="CE674" s="1321" t="str">
        <f t="shared" si="2657"/>
        <v/>
      </c>
      <c r="CF674" s="1321" t="str">
        <f t="shared" si="2657"/>
        <v/>
      </c>
      <c r="CG674" s="1321" t="str">
        <f t="shared" si="2657"/>
        <v/>
      </c>
      <c r="CH674" s="1322" t="str">
        <f t="shared" si="2657"/>
        <v/>
      </c>
      <c r="CI674" s="1322" t="str">
        <f t="shared" si="2657"/>
        <v/>
      </c>
      <c r="CJ674" s="1321" t="str">
        <f t="shared" si="2657"/>
        <v/>
      </c>
      <c r="CK674" s="1321" t="str">
        <f t="shared" si="2657"/>
        <v/>
      </c>
      <c r="CL674" s="1321" t="str">
        <f t="shared" si="2657"/>
        <v/>
      </c>
      <c r="CM674" s="1320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59"/>
      <c r="BE675" s="1559"/>
      <c r="BF675" s="1559"/>
      <c r="BG675" s="1559"/>
      <c r="BH675" s="1559"/>
      <c r="BI675" s="1559"/>
      <c r="BJ675" s="1559"/>
      <c r="BK675" s="1559"/>
      <c r="BL675" s="1559"/>
      <c r="BM675" s="1559"/>
      <c r="BN675" s="1559"/>
      <c r="BO675" s="1559"/>
      <c r="BP675" s="1559"/>
      <c r="BQ675" s="1559"/>
      <c r="BR675" s="1559"/>
      <c r="BS675" s="1559"/>
      <c r="BT675" s="1559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0" t="str">
        <f t="shared" si="2666"/>
        <v/>
      </c>
      <c r="CE675" s="1321" t="str">
        <f t="shared" si="2657"/>
        <v/>
      </c>
      <c r="CF675" s="1321" t="str">
        <f t="shared" si="2657"/>
        <v/>
      </c>
      <c r="CG675" s="1321" t="str">
        <f t="shared" si="2657"/>
        <v/>
      </c>
      <c r="CH675" s="1322" t="str">
        <f t="shared" si="2657"/>
        <v/>
      </c>
      <c r="CI675" s="1322" t="str">
        <f t="shared" si="2657"/>
        <v/>
      </c>
      <c r="CJ675" s="1321" t="str">
        <f t="shared" si="2657"/>
        <v/>
      </c>
      <c r="CK675" s="1321" t="str">
        <f t="shared" si="2657"/>
        <v/>
      </c>
      <c r="CL675" s="1321" t="str">
        <f t="shared" si="2657"/>
        <v/>
      </c>
      <c r="CM675" s="1320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69" t="str">
        <f t="shared" ref="BD676:BM676" si="2703">IF(BD674="","",BD674*BD675/0.23/BD$46/365)</f>
        <v/>
      </c>
      <c r="BE676" s="1569" t="str">
        <f t="shared" si="2703"/>
        <v/>
      </c>
      <c r="BF676" s="1569" t="str">
        <f t="shared" si="2703"/>
        <v/>
      </c>
      <c r="BG676" s="1569" t="str">
        <f t="shared" si="2703"/>
        <v/>
      </c>
      <c r="BH676" s="1569" t="str">
        <f t="shared" si="2703"/>
        <v/>
      </c>
      <c r="BI676" s="1569" t="str">
        <f t="shared" si="2703"/>
        <v/>
      </c>
      <c r="BJ676" s="1569" t="str">
        <f t="shared" si="2703"/>
        <v/>
      </c>
      <c r="BK676" s="1569" t="str">
        <f t="shared" si="2703"/>
        <v/>
      </c>
      <c r="BL676" s="1569" t="str">
        <f t="shared" si="2703"/>
        <v/>
      </c>
      <c r="BM676" s="1569" t="str">
        <f t="shared" si="2703"/>
        <v/>
      </c>
      <c r="BN676" s="1569"/>
      <c r="BO676" s="1569"/>
      <c r="BP676" s="1569"/>
      <c r="BQ676" s="1569"/>
      <c r="BR676" s="1569"/>
      <c r="BS676" s="1569"/>
      <c r="BT676" s="1569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3" t="str">
        <f t="shared" si="2666"/>
        <v/>
      </c>
      <c r="CE676" s="1324" t="str">
        <f t="shared" si="2657"/>
        <v/>
      </c>
      <c r="CF676" s="1324" t="str">
        <f t="shared" si="2657"/>
        <v/>
      </c>
      <c r="CG676" s="1324" t="str">
        <f t="shared" si="2657"/>
        <v/>
      </c>
      <c r="CH676" s="1325" t="str">
        <f t="shared" si="2657"/>
        <v/>
      </c>
      <c r="CI676" s="1325" t="str">
        <f t="shared" si="2657"/>
        <v/>
      </c>
      <c r="CJ676" s="1324" t="str">
        <f t="shared" si="2657"/>
        <v/>
      </c>
      <c r="CK676" s="1324" t="str">
        <f t="shared" si="2657"/>
        <v/>
      </c>
      <c r="CL676" s="1324" t="str">
        <f t="shared" si="2657"/>
        <v/>
      </c>
      <c r="CM676" s="1323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59"/>
      <c r="BE677" s="1559"/>
      <c r="BF677" s="1559"/>
      <c r="BG677" s="1559"/>
      <c r="BH677" s="1559"/>
      <c r="BI677" s="1559"/>
      <c r="BJ677" s="1559"/>
      <c r="BK677" s="1559"/>
      <c r="BL677" s="1559"/>
      <c r="BM677" s="1559"/>
      <c r="BN677" s="1559"/>
      <c r="BO677" s="1559"/>
      <c r="BP677" s="1559"/>
      <c r="BQ677" s="1559"/>
      <c r="BR677" s="1559"/>
      <c r="BS677" s="1559"/>
      <c r="BT677" s="1559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59"/>
      <c r="BE678" s="1559"/>
      <c r="BF678" s="1559"/>
      <c r="BG678" s="1559"/>
      <c r="BH678" s="1559"/>
      <c r="BI678" s="1559"/>
      <c r="BJ678" s="1559"/>
      <c r="BK678" s="1559"/>
      <c r="BL678" s="1559"/>
      <c r="BM678" s="1559"/>
      <c r="BN678" s="1559"/>
      <c r="BO678" s="1559"/>
      <c r="BP678" s="1559"/>
      <c r="BQ678" s="1559"/>
      <c r="BR678" s="1559"/>
      <c r="BS678" s="1559"/>
      <c r="BT678" s="1559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0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1" t="str">
        <f t="shared" si="2704"/>
        <v/>
      </c>
      <c r="CF678" s="1321" t="str">
        <f t="shared" si="2704"/>
        <v/>
      </c>
      <c r="CG678" s="1321" t="str">
        <f t="shared" si="2704"/>
        <v/>
      </c>
      <c r="CH678" s="1322" t="str">
        <f t="shared" si="2704"/>
        <v/>
      </c>
      <c r="CI678" s="1322" t="str">
        <f t="shared" si="2704"/>
        <v/>
      </c>
      <c r="CJ678" s="1321" t="str">
        <f t="shared" si="2704"/>
        <v/>
      </c>
      <c r="CK678" s="1321" t="str">
        <f t="shared" si="2704"/>
        <v/>
      </c>
      <c r="CL678" s="1321" t="str">
        <f t="shared" si="2704"/>
        <v/>
      </c>
      <c r="CM678" s="1320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59"/>
      <c r="BE679" s="1559"/>
      <c r="BF679" s="1559"/>
      <c r="BG679" s="1559"/>
      <c r="BH679" s="1559"/>
      <c r="BI679" s="1559"/>
      <c r="BJ679" s="1559"/>
      <c r="BK679" s="1559"/>
      <c r="BL679" s="1559"/>
      <c r="BM679" s="1559"/>
      <c r="BN679" s="1559"/>
      <c r="BO679" s="1559"/>
      <c r="BP679" s="1559"/>
      <c r="BQ679" s="1559"/>
      <c r="BR679" s="1559"/>
      <c r="BS679" s="1559"/>
      <c r="BT679" s="1559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1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1" t="str">
        <f t="shared" si="2707"/>
        <v/>
      </c>
      <c r="CG679" s="1321" t="str">
        <f t="shared" si="2707"/>
        <v/>
      </c>
      <c r="CH679" s="1322" t="str">
        <f t="shared" si="2707"/>
        <v/>
      </c>
      <c r="CI679" s="1322" t="str">
        <f t="shared" si="2707"/>
        <v/>
      </c>
      <c r="CJ679" s="1321" t="str">
        <f t="shared" si="2707"/>
        <v/>
      </c>
      <c r="CK679" s="1321" t="str">
        <f t="shared" si="2707"/>
        <v/>
      </c>
      <c r="CL679" s="1321" t="str">
        <f t="shared" si="2707"/>
        <v/>
      </c>
      <c r="CM679" s="1320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3">
        <f>4000*$K$1</f>
        <v>16747.2</v>
      </c>
      <c r="BE680" s="1603">
        <f t="shared" ref="BE680:BM680" si="2711">4000*$K$1</f>
        <v>16747.2</v>
      </c>
      <c r="BF680" s="1603">
        <f t="shared" si="2711"/>
        <v>16747.2</v>
      </c>
      <c r="BG680" s="1603">
        <f t="shared" si="2711"/>
        <v>16747.2</v>
      </c>
      <c r="BH680" s="1603">
        <f t="shared" si="2711"/>
        <v>16747.2</v>
      </c>
      <c r="BI680" s="1603">
        <f t="shared" si="2711"/>
        <v>16747.2</v>
      </c>
      <c r="BJ680" s="1603">
        <f t="shared" si="2711"/>
        <v>16747.2</v>
      </c>
      <c r="BK680" s="1603">
        <f t="shared" si="2711"/>
        <v>16747.2</v>
      </c>
      <c r="BL680" s="1603">
        <f t="shared" si="2711"/>
        <v>16747.2</v>
      </c>
      <c r="BM680" s="1603">
        <f t="shared" si="2711"/>
        <v>16747.2</v>
      </c>
      <c r="BN680" s="1603"/>
      <c r="BO680" s="1603"/>
      <c r="BP680" s="1603"/>
      <c r="BQ680" s="1603"/>
      <c r="BR680" s="1603"/>
      <c r="BS680" s="1603"/>
      <c r="BT680" s="1603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1">
        <f t="shared" si="2707"/>
        <v>16747.2</v>
      </c>
      <c r="CF680" s="1321">
        <f t="shared" si="2707"/>
        <v>16747.2</v>
      </c>
      <c r="CG680" s="1321">
        <f t="shared" si="2707"/>
        <v>16747.2</v>
      </c>
      <c r="CH680" s="1322">
        <f t="shared" si="2707"/>
        <v>16747.2</v>
      </c>
      <c r="CI680" s="1322">
        <f t="shared" si="2707"/>
        <v>16747.2</v>
      </c>
      <c r="CJ680" s="1321">
        <f t="shared" si="2707"/>
        <v>16747.2</v>
      </c>
      <c r="CK680" s="1321">
        <f t="shared" si="2707"/>
        <v>16747.2</v>
      </c>
      <c r="CL680" s="1321">
        <f t="shared" si="2707"/>
        <v>16747.2</v>
      </c>
      <c r="CM680" s="1320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69" t="str">
        <f t="shared" ref="BD681:BM681" si="2716">IF(BD678="","",BD678*BD679*BD680/BD$46/365/$G$1)</f>
        <v/>
      </c>
      <c r="BE681" s="1569" t="str">
        <f t="shared" si="2716"/>
        <v/>
      </c>
      <c r="BF681" s="1569" t="str">
        <f t="shared" si="2716"/>
        <v/>
      </c>
      <c r="BG681" s="1569" t="str">
        <f t="shared" si="2716"/>
        <v/>
      </c>
      <c r="BH681" s="1569" t="str">
        <f t="shared" si="2716"/>
        <v/>
      </c>
      <c r="BI681" s="1569" t="str">
        <f t="shared" si="2716"/>
        <v/>
      </c>
      <c r="BJ681" s="1569" t="str">
        <f t="shared" si="2716"/>
        <v/>
      </c>
      <c r="BK681" s="1569" t="str">
        <f t="shared" si="2716"/>
        <v/>
      </c>
      <c r="BL681" s="1569" t="str">
        <f t="shared" si="2716"/>
        <v/>
      </c>
      <c r="BM681" s="1569" t="str">
        <f t="shared" si="2716"/>
        <v/>
      </c>
      <c r="BN681" s="1569"/>
      <c r="BO681" s="1569"/>
      <c r="BP681" s="1569"/>
      <c r="BQ681" s="1569"/>
      <c r="BR681" s="1569"/>
      <c r="BS681" s="1569"/>
      <c r="BT681" s="1569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4" t="str">
        <f t="shared" si="2707"/>
        <v/>
      </c>
      <c r="CF681" s="1324" t="str">
        <f t="shared" si="2707"/>
        <v/>
      </c>
      <c r="CG681" s="1324" t="str">
        <f t="shared" si="2707"/>
        <v/>
      </c>
      <c r="CH681" s="1325" t="str">
        <f t="shared" si="2707"/>
        <v/>
      </c>
      <c r="CI681" s="1325" t="str">
        <f t="shared" si="2707"/>
        <v/>
      </c>
      <c r="CJ681" s="1324" t="str">
        <f t="shared" si="2707"/>
        <v/>
      </c>
      <c r="CK681" s="1324" t="str">
        <f t="shared" si="2707"/>
        <v/>
      </c>
      <c r="CL681" s="1324" t="str">
        <f t="shared" si="2707"/>
        <v/>
      </c>
      <c r="CM681" s="1323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59"/>
      <c r="BE682" s="1559"/>
      <c r="BF682" s="1559"/>
      <c r="BG682" s="1559"/>
      <c r="BH682" s="1559"/>
      <c r="BI682" s="1559"/>
      <c r="BJ682" s="1559"/>
      <c r="BK682" s="1559"/>
      <c r="BL682" s="1559"/>
      <c r="BM682" s="1559"/>
      <c r="BN682" s="1559"/>
      <c r="BO682" s="1559"/>
      <c r="BP682" s="1559"/>
      <c r="BQ682" s="1559"/>
      <c r="BR682" s="1559"/>
      <c r="BS682" s="1559"/>
      <c r="BT682" s="1559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59"/>
      <c r="BE683" s="1559"/>
      <c r="BF683" s="1559"/>
      <c r="BG683" s="1559"/>
      <c r="BH683" s="1559"/>
      <c r="BI683" s="1559"/>
      <c r="BJ683" s="1559"/>
      <c r="BK683" s="1559"/>
      <c r="BL683" s="1559"/>
      <c r="BM683" s="1559"/>
      <c r="BN683" s="1559"/>
      <c r="BO683" s="1559"/>
      <c r="BP683" s="1559"/>
      <c r="BQ683" s="1559"/>
      <c r="BR683" s="1559"/>
      <c r="BS683" s="1559"/>
      <c r="BT683" s="1559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0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1" t="str">
        <f t="shared" si="2717"/>
        <v/>
      </c>
      <c r="CF683" s="1321" t="str">
        <f t="shared" si="2717"/>
        <v/>
      </c>
      <c r="CG683" s="1321" t="str">
        <f t="shared" si="2717"/>
        <v/>
      </c>
      <c r="CH683" s="1322" t="str">
        <f t="shared" si="2717"/>
        <v/>
      </c>
      <c r="CI683" s="1322" t="str">
        <f t="shared" si="2717"/>
        <v/>
      </c>
      <c r="CJ683" s="1321" t="str">
        <f t="shared" si="2717"/>
        <v/>
      </c>
      <c r="CK683" s="1321" t="str">
        <f t="shared" si="2717"/>
        <v/>
      </c>
      <c r="CL683" s="1321" t="str">
        <f t="shared" si="2717"/>
        <v/>
      </c>
      <c r="CM683" s="1320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59"/>
      <c r="BE684" s="1559"/>
      <c r="BF684" s="1559"/>
      <c r="BG684" s="1559"/>
      <c r="BH684" s="1559"/>
      <c r="BI684" s="1559"/>
      <c r="BJ684" s="1559"/>
      <c r="BK684" s="1559"/>
      <c r="BL684" s="1559"/>
      <c r="BM684" s="1559"/>
      <c r="BN684" s="1559"/>
      <c r="BO684" s="1559"/>
      <c r="BP684" s="1559"/>
      <c r="BQ684" s="1559"/>
      <c r="BR684" s="1559"/>
      <c r="BS684" s="1559"/>
      <c r="BT684" s="1559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1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1" t="str">
        <f t="shared" si="2720"/>
        <v/>
      </c>
      <c r="CG684" s="1321" t="str">
        <f t="shared" si="2720"/>
        <v/>
      </c>
      <c r="CH684" s="1322" t="str">
        <f t="shared" si="2720"/>
        <v/>
      </c>
      <c r="CI684" s="1322" t="str">
        <f t="shared" si="2720"/>
        <v/>
      </c>
      <c r="CJ684" s="1321" t="str">
        <f t="shared" si="2720"/>
        <v/>
      </c>
      <c r="CK684" s="1321" t="str">
        <f t="shared" si="2720"/>
        <v/>
      </c>
      <c r="CL684" s="1321" t="str">
        <f t="shared" si="2720"/>
        <v/>
      </c>
      <c r="CM684" s="1320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3">
        <f>2020*$K$1</f>
        <v>8457.3359999999993</v>
      </c>
      <c r="BE685" s="1603">
        <f t="shared" ref="BE685:BM685" si="2724">2020*$K$1</f>
        <v>8457.3359999999993</v>
      </c>
      <c r="BF685" s="1603">
        <f t="shared" si="2724"/>
        <v>8457.3359999999993</v>
      </c>
      <c r="BG685" s="1603">
        <f t="shared" si="2724"/>
        <v>8457.3359999999993</v>
      </c>
      <c r="BH685" s="1603">
        <f t="shared" si="2724"/>
        <v>8457.3359999999993</v>
      </c>
      <c r="BI685" s="1603">
        <f t="shared" si="2724"/>
        <v>8457.3359999999993</v>
      </c>
      <c r="BJ685" s="1603">
        <f t="shared" si="2724"/>
        <v>8457.3359999999993</v>
      </c>
      <c r="BK685" s="1603">
        <f t="shared" si="2724"/>
        <v>8457.3359999999993</v>
      </c>
      <c r="BL685" s="1603">
        <f t="shared" si="2724"/>
        <v>8457.3359999999993</v>
      </c>
      <c r="BM685" s="1603">
        <f t="shared" si="2724"/>
        <v>8457.3359999999993</v>
      </c>
      <c r="BN685" s="1603"/>
      <c r="BO685" s="1603"/>
      <c r="BP685" s="1603"/>
      <c r="BQ685" s="1603"/>
      <c r="BR685" s="1603"/>
      <c r="BS685" s="1603"/>
      <c r="BT685" s="1603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1">
        <f t="shared" si="2720"/>
        <v>8457.3359999999993</v>
      </c>
      <c r="CF685" s="1321">
        <f t="shared" si="2720"/>
        <v>8457.3359999999993</v>
      </c>
      <c r="CG685" s="1321">
        <f t="shared" si="2720"/>
        <v>8457.3359999999993</v>
      </c>
      <c r="CH685" s="1322">
        <f t="shared" si="2720"/>
        <v>8457.3359999999993</v>
      </c>
      <c r="CI685" s="1322">
        <f t="shared" si="2720"/>
        <v>8457.3359999999993</v>
      </c>
      <c r="CJ685" s="1321">
        <f t="shared" si="2720"/>
        <v>8457.3359999999993</v>
      </c>
      <c r="CK685" s="1321">
        <f t="shared" si="2720"/>
        <v>8457.3359999999993</v>
      </c>
      <c r="CL685" s="1321">
        <f t="shared" si="2720"/>
        <v>8457.3359999999993</v>
      </c>
      <c r="CM685" s="1320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69" t="str">
        <f t="shared" ref="BD686:BM686" si="2729">IF(BD683="","",BD683*BD684*BD685/BD$46/365/$G$1)</f>
        <v/>
      </c>
      <c r="BE686" s="1569" t="str">
        <f t="shared" si="2729"/>
        <v/>
      </c>
      <c r="BF686" s="1569" t="str">
        <f t="shared" si="2729"/>
        <v/>
      </c>
      <c r="BG686" s="1569" t="str">
        <f t="shared" si="2729"/>
        <v/>
      </c>
      <c r="BH686" s="1569" t="str">
        <f t="shared" si="2729"/>
        <v/>
      </c>
      <c r="BI686" s="1569" t="str">
        <f t="shared" si="2729"/>
        <v/>
      </c>
      <c r="BJ686" s="1569" t="str">
        <f t="shared" si="2729"/>
        <v/>
      </c>
      <c r="BK686" s="1569" t="str">
        <f t="shared" si="2729"/>
        <v/>
      </c>
      <c r="BL686" s="1569" t="str">
        <f t="shared" si="2729"/>
        <v/>
      </c>
      <c r="BM686" s="1569" t="str">
        <f t="shared" si="2729"/>
        <v/>
      </c>
      <c r="BN686" s="1569"/>
      <c r="BO686" s="1569"/>
      <c r="BP686" s="1569"/>
      <c r="BQ686" s="1569"/>
      <c r="BR686" s="1569"/>
      <c r="BS686" s="1569"/>
      <c r="BT686" s="1569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4" t="str">
        <f t="shared" si="2720"/>
        <v/>
      </c>
      <c r="CF686" s="1324" t="str">
        <f t="shared" si="2720"/>
        <v/>
      </c>
      <c r="CG686" s="1324" t="str">
        <f t="shared" si="2720"/>
        <v/>
      </c>
      <c r="CH686" s="1325" t="str">
        <f t="shared" si="2720"/>
        <v/>
      </c>
      <c r="CI686" s="1325" t="str">
        <f t="shared" si="2720"/>
        <v/>
      </c>
      <c r="CJ686" s="1324" t="str">
        <f t="shared" si="2720"/>
        <v/>
      </c>
      <c r="CK686" s="1324" t="str">
        <f t="shared" si="2720"/>
        <v/>
      </c>
      <c r="CL686" s="1324" t="str">
        <f t="shared" si="2720"/>
        <v/>
      </c>
      <c r="CM686" s="1323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59"/>
      <c r="BE687" s="1559"/>
      <c r="BF687" s="1559"/>
      <c r="BG687" s="1559"/>
      <c r="BH687" s="1559"/>
      <c r="BI687" s="1559"/>
      <c r="BJ687" s="1559"/>
      <c r="BK687" s="1559"/>
      <c r="BL687" s="1559"/>
      <c r="BM687" s="1559"/>
      <c r="BN687" s="1559"/>
      <c r="BO687" s="1559"/>
      <c r="BP687" s="1559"/>
      <c r="BQ687" s="1559"/>
      <c r="BR687" s="1559"/>
      <c r="BS687" s="1559"/>
      <c r="BT687" s="1559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1"/>
      <c r="CE687" s="1331"/>
      <c r="CF687" s="1331"/>
      <c r="CG687" s="1331"/>
      <c r="CH687" s="1331"/>
      <c r="CI687" s="1331"/>
      <c r="CJ687" s="1331"/>
      <c r="CK687" s="1331"/>
      <c r="CL687" s="1331"/>
      <c r="CM687" s="1331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59"/>
      <c r="BE688" s="1559"/>
      <c r="BF688" s="1559"/>
      <c r="BG688" s="1559"/>
      <c r="BH688" s="1559"/>
      <c r="BI688" s="1559"/>
      <c r="BJ688" s="1559"/>
      <c r="BK688" s="1559"/>
      <c r="BL688" s="1559"/>
      <c r="BM688" s="1559"/>
      <c r="BN688" s="1559"/>
      <c r="BO688" s="1559"/>
      <c r="BP688" s="1559"/>
      <c r="BQ688" s="1559"/>
      <c r="BR688" s="1559"/>
      <c r="BS688" s="1559"/>
      <c r="BT688" s="1559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0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1" t="str">
        <f t="shared" si="2730"/>
        <v/>
      </c>
      <c r="CF688" s="1321" t="str">
        <f t="shared" si="2730"/>
        <v/>
      </c>
      <c r="CG688" s="1321" t="str">
        <f t="shared" si="2730"/>
        <v/>
      </c>
      <c r="CH688" s="1322" t="str">
        <f t="shared" si="2730"/>
        <v/>
      </c>
      <c r="CI688" s="1322" t="str">
        <f t="shared" si="2730"/>
        <v/>
      </c>
      <c r="CJ688" s="1321" t="str">
        <f t="shared" si="2730"/>
        <v/>
      </c>
      <c r="CK688" s="1321" t="str">
        <f t="shared" si="2730"/>
        <v/>
      </c>
      <c r="CL688" s="1321" t="str">
        <f t="shared" si="2730"/>
        <v/>
      </c>
      <c r="CM688" s="1320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59"/>
      <c r="BE689" s="1559"/>
      <c r="BF689" s="1559"/>
      <c r="BG689" s="1559"/>
      <c r="BH689" s="1559"/>
      <c r="BI689" s="1559"/>
      <c r="BJ689" s="1559"/>
      <c r="BK689" s="1559"/>
      <c r="BL689" s="1559"/>
      <c r="BM689" s="1559"/>
      <c r="BN689" s="1559"/>
      <c r="BO689" s="1559"/>
      <c r="BP689" s="1559"/>
      <c r="BQ689" s="1559"/>
      <c r="BR689" s="1559"/>
      <c r="BS689" s="1559"/>
      <c r="BT689" s="1559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1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1" t="str">
        <f t="shared" si="2733"/>
        <v/>
      </c>
      <c r="CG689" s="1321" t="str">
        <f t="shared" si="2733"/>
        <v/>
      </c>
      <c r="CH689" s="1322" t="str">
        <f t="shared" si="2733"/>
        <v/>
      </c>
      <c r="CI689" s="1322" t="str">
        <f t="shared" si="2733"/>
        <v/>
      </c>
      <c r="CJ689" s="1321" t="str">
        <f t="shared" si="2733"/>
        <v/>
      </c>
      <c r="CK689" s="1321" t="str">
        <f t="shared" si="2733"/>
        <v/>
      </c>
      <c r="CL689" s="1321" t="str">
        <f t="shared" si="2733"/>
        <v/>
      </c>
      <c r="CM689" s="1320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3">
        <f>3620*$K$1</f>
        <v>15156.216</v>
      </c>
      <c r="BE690" s="1603">
        <f t="shared" ref="BE690:BM690" si="2737">3620*$K$1</f>
        <v>15156.216</v>
      </c>
      <c r="BF690" s="1603">
        <f t="shared" si="2737"/>
        <v>15156.216</v>
      </c>
      <c r="BG690" s="1603">
        <f t="shared" si="2737"/>
        <v>15156.216</v>
      </c>
      <c r="BH690" s="1603">
        <f t="shared" si="2737"/>
        <v>15156.216</v>
      </c>
      <c r="BI690" s="1603">
        <f t="shared" si="2737"/>
        <v>15156.216</v>
      </c>
      <c r="BJ690" s="1603">
        <f t="shared" si="2737"/>
        <v>15156.216</v>
      </c>
      <c r="BK690" s="1603">
        <f t="shared" si="2737"/>
        <v>15156.216</v>
      </c>
      <c r="BL690" s="1603">
        <f t="shared" si="2737"/>
        <v>15156.216</v>
      </c>
      <c r="BM690" s="1603">
        <f t="shared" si="2737"/>
        <v>15156.216</v>
      </c>
      <c r="BN690" s="1603"/>
      <c r="BO690" s="1603"/>
      <c r="BP690" s="1603"/>
      <c r="BQ690" s="1603"/>
      <c r="BR690" s="1603"/>
      <c r="BS690" s="1603"/>
      <c r="BT690" s="1603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1">
        <f t="shared" si="2733"/>
        <v>15156.216</v>
      </c>
      <c r="CF690" s="1321">
        <f t="shared" si="2733"/>
        <v>15156.216</v>
      </c>
      <c r="CG690" s="1321">
        <f t="shared" si="2733"/>
        <v>15156.216</v>
      </c>
      <c r="CH690" s="1322">
        <f t="shared" si="2733"/>
        <v>15156.216</v>
      </c>
      <c r="CI690" s="1322">
        <f t="shared" si="2733"/>
        <v>15156.216</v>
      </c>
      <c r="CJ690" s="1321">
        <f t="shared" si="2733"/>
        <v>15156.216</v>
      </c>
      <c r="CK690" s="1321">
        <f t="shared" si="2733"/>
        <v>15156.216</v>
      </c>
      <c r="CL690" s="1321">
        <f t="shared" si="2733"/>
        <v>15156.216</v>
      </c>
      <c r="CM690" s="1320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69" t="str">
        <f t="shared" ref="BD691:BM691" si="2742">IF(BD688="","",BD688*BD689*BD690/BD$46/365/$G$1)</f>
        <v/>
      </c>
      <c r="BE691" s="1569" t="str">
        <f t="shared" si="2742"/>
        <v/>
      </c>
      <c r="BF691" s="1569" t="str">
        <f t="shared" si="2742"/>
        <v/>
      </c>
      <c r="BG691" s="1569" t="str">
        <f t="shared" si="2742"/>
        <v/>
      </c>
      <c r="BH691" s="1569" t="str">
        <f t="shared" si="2742"/>
        <v/>
      </c>
      <c r="BI691" s="1569" t="str">
        <f t="shared" si="2742"/>
        <v/>
      </c>
      <c r="BJ691" s="1569" t="str">
        <f t="shared" si="2742"/>
        <v/>
      </c>
      <c r="BK691" s="1569" t="str">
        <f t="shared" si="2742"/>
        <v/>
      </c>
      <c r="BL691" s="1569" t="str">
        <f t="shared" si="2742"/>
        <v/>
      </c>
      <c r="BM691" s="1569" t="str">
        <f t="shared" si="2742"/>
        <v/>
      </c>
      <c r="BN691" s="1569"/>
      <c r="BO691" s="1569"/>
      <c r="BP691" s="1569"/>
      <c r="BQ691" s="1569"/>
      <c r="BR691" s="1569"/>
      <c r="BS691" s="1569"/>
      <c r="BT691" s="1569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4" t="str">
        <f t="shared" si="2733"/>
        <v/>
      </c>
      <c r="CF691" s="1324" t="str">
        <f t="shared" si="2733"/>
        <v/>
      </c>
      <c r="CG691" s="1324" t="str">
        <f t="shared" si="2733"/>
        <v/>
      </c>
      <c r="CH691" s="1325" t="str">
        <f t="shared" si="2733"/>
        <v/>
      </c>
      <c r="CI691" s="1325" t="str">
        <f t="shared" si="2733"/>
        <v/>
      </c>
      <c r="CJ691" s="1324" t="str">
        <f t="shared" si="2733"/>
        <v/>
      </c>
      <c r="CK691" s="1324" t="str">
        <f t="shared" si="2733"/>
        <v/>
      </c>
      <c r="CL691" s="1324" t="str">
        <f t="shared" si="2733"/>
        <v/>
      </c>
      <c r="CM691" s="1323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59"/>
      <c r="BE692" s="1559"/>
      <c r="BF692" s="1559"/>
      <c r="BG692" s="1559"/>
      <c r="BH692" s="1559"/>
      <c r="BI692" s="1559"/>
      <c r="BJ692" s="1559"/>
      <c r="BK692" s="1559"/>
      <c r="BL692" s="1559"/>
      <c r="BM692" s="1559"/>
      <c r="BN692" s="1559"/>
      <c r="BO692" s="1559"/>
      <c r="BP692" s="1559"/>
      <c r="BQ692" s="1559"/>
      <c r="BR692" s="1559"/>
      <c r="BS692" s="1559"/>
      <c r="BT692" s="1559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59"/>
      <c r="BE693" s="1559"/>
      <c r="BF693" s="1559"/>
      <c r="BG693" s="1559"/>
      <c r="BH693" s="1559"/>
      <c r="BI693" s="1559"/>
      <c r="BJ693" s="1559"/>
      <c r="BK693" s="1559"/>
      <c r="BL693" s="1559"/>
      <c r="BM693" s="1559"/>
      <c r="BN693" s="1559"/>
      <c r="BO693" s="1559"/>
      <c r="BP693" s="1559"/>
      <c r="BQ693" s="1559"/>
      <c r="BR693" s="1559"/>
      <c r="BS693" s="1559"/>
      <c r="BT693" s="1559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0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1" t="str">
        <f t="shared" si="2747"/>
        <v/>
      </c>
      <c r="CF693" s="1321" t="str">
        <f t="shared" si="2747"/>
        <v/>
      </c>
      <c r="CG693" s="1321" t="str">
        <f t="shared" si="2747"/>
        <v/>
      </c>
      <c r="CH693" s="1322" t="str">
        <f t="shared" si="2747"/>
        <v/>
      </c>
      <c r="CI693" s="1322" t="str">
        <f t="shared" si="2747"/>
        <v/>
      </c>
      <c r="CJ693" s="1321" t="str">
        <f t="shared" si="2747"/>
        <v/>
      </c>
      <c r="CK693" s="1321" t="str">
        <f t="shared" si="2747"/>
        <v/>
      </c>
      <c r="CL693" s="1321" t="str">
        <f t="shared" si="2747"/>
        <v/>
      </c>
      <c r="CM693" s="1320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59"/>
      <c r="BE694" s="1559"/>
      <c r="BF694" s="1559"/>
      <c r="BG694" s="1559"/>
      <c r="BH694" s="1559"/>
      <c r="BI694" s="1559"/>
      <c r="BJ694" s="1559"/>
      <c r="BK694" s="1559"/>
      <c r="BL694" s="1559"/>
      <c r="BM694" s="1559"/>
      <c r="BN694" s="1559"/>
      <c r="BO694" s="1559"/>
      <c r="BP694" s="1559"/>
      <c r="BQ694" s="1559"/>
      <c r="BR694" s="1559"/>
      <c r="BS694" s="1559"/>
      <c r="BT694" s="1559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1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1" t="str">
        <f t="shared" si="2750"/>
        <v/>
      </c>
      <c r="CG694" s="1321" t="str">
        <f t="shared" si="2750"/>
        <v/>
      </c>
      <c r="CH694" s="1322" t="str">
        <f t="shared" si="2750"/>
        <v/>
      </c>
      <c r="CI694" s="1322" t="str">
        <f t="shared" si="2750"/>
        <v/>
      </c>
      <c r="CJ694" s="1321" t="str">
        <f t="shared" si="2750"/>
        <v/>
      </c>
      <c r="CK694" s="1321" t="str">
        <f t="shared" si="2750"/>
        <v/>
      </c>
      <c r="CL694" s="1321" t="str">
        <f t="shared" si="2750"/>
        <v/>
      </c>
      <c r="CM694" s="1320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3">
        <f>4000*$K$1</f>
        <v>16747.2</v>
      </c>
      <c r="BE695" s="1603">
        <f t="shared" ref="BE695:BM695" si="2754">4000*$K$1</f>
        <v>16747.2</v>
      </c>
      <c r="BF695" s="1603">
        <f t="shared" si="2754"/>
        <v>16747.2</v>
      </c>
      <c r="BG695" s="1603">
        <f t="shared" si="2754"/>
        <v>16747.2</v>
      </c>
      <c r="BH695" s="1603">
        <f t="shared" si="2754"/>
        <v>16747.2</v>
      </c>
      <c r="BI695" s="1603">
        <f t="shared" si="2754"/>
        <v>16747.2</v>
      </c>
      <c r="BJ695" s="1603">
        <f t="shared" si="2754"/>
        <v>16747.2</v>
      </c>
      <c r="BK695" s="1603">
        <f t="shared" si="2754"/>
        <v>16747.2</v>
      </c>
      <c r="BL695" s="1603">
        <f t="shared" si="2754"/>
        <v>16747.2</v>
      </c>
      <c r="BM695" s="1603">
        <f t="shared" si="2754"/>
        <v>16747.2</v>
      </c>
      <c r="BN695" s="1603"/>
      <c r="BO695" s="1603"/>
      <c r="BP695" s="1603"/>
      <c r="BQ695" s="1603"/>
      <c r="BR695" s="1603"/>
      <c r="BS695" s="1603"/>
      <c r="BT695" s="1603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1">
        <f t="shared" si="2750"/>
        <v>16747.2</v>
      </c>
      <c r="CF695" s="1321">
        <f t="shared" si="2750"/>
        <v>16747.2</v>
      </c>
      <c r="CG695" s="1321">
        <f t="shared" si="2750"/>
        <v>16747.2</v>
      </c>
      <c r="CH695" s="1322">
        <f t="shared" si="2750"/>
        <v>16747.2</v>
      </c>
      <c r="CI695" s="1322">
        <f t="shared" si="2750"/>
        <v>16747.2</v>
      </c>
      <c r="CJ695" s="1321">
        <f t="shared" si="2750"/>
        <v>16747.2</v>
      </c>
      <c r="CK695" s="1321">
        <f t="shared" si="2750"/>
        <v>16747.2</v>
      </c>
      <c r="CL695" s="1321">
        <f t="shared" si="2750"/>
        <v>16747.2</v>
      </c>
      <c r="CM695" s="1320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69" t="str">
        <f t="shared" ref="BD696:BM696" si="2759">IF(BD693="","",BD693*BD694*BD695/BD$46/365/$G$1)</f>
        <v/>
      </c>
      <c r="BE696" s="1569" t="str">
        <f t="shared" si="2759"/>
        <v/>
      </c>
      <c r="BF696" s="1569" t="str">
        <f t="shared" si="2759"/>
        <v/>
      </c>
      <c r="BG696" s="1569" t="str">
        <f t="shared" si="2759"/>
        <v/>
      </c>
      <c r="BH696" s="1569" t="str">
        <f t="shared" si="2759"/>
        <v/>
      </c>
      <c r="BI696" s="1569" t="str">
        <f t="shared" si="2759"/>
        <v/>
      </c>
      <c r="BJ696" s="1569" t="str">
        <f t="shared" si="2759"/>
        <v/>
      </c>
      <c r="BK696" s="1569" t="str">
        <f t="shared" si="2759"/>
        <v/>
      </c>
      <c r="BL696" s="1569" t="str">
        <f t="shared" si="2759"/>
        <v/>
      </c>
      <c r="BM696" s="1569" t="str">
        <f t="shared" si="2759"/>
        <v/>
      </c>
      <c r="BN696" s="1569"/>
      <c r="BO696" s="1569"/>
      <c r="BP696" s="1569"/>
      <c r="BQ696" s="1569"/>
      <c r="BR696" s="1569"/>
      <c r="BS696" s="1569"/>
      <c r="BT696" s="1569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4" t="str">
        <f t="shared" si="2750"/>
        <v/>
      </c>
      <c r="CF696" s="1324" t="str">
        <f t="shared" si="2750"/>
        <v/>
      </c>
      <c r="CG696" s="1324" t="str">
        <f t="shared" si="2750"/>
        <v/>
      </c>
      <c r="CH696" s="1325" t="str">
        <f t="shared" si="2750"/>
        <v/>
      </c>
      <c r="CI696" s="1325" t="str">
        <f t="shared" si="2750"/>
        <v/>
      </c>
      <c r="CJ696" s="1324" t="str">
        <f t="shared" si="2750"/>
        <v/>
      </c>
      <c r="CK696" s="1324" t="str">
        <f t="shared" si="2750"/>
        <v/>
      </c>
      <c r="CL696" s="1324" t="str">
        <f t="shared" si="2750"/>
        <v/>
      </c>
      <c r="CM696" s="1323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59"/>
      <c r="BE697" s="1559"/>
      <c r="BF697" s="1559"/>
      <c r="BG697" s="1559"/>
      <c r="BH697" s="1559"/>
      <c r="BI697" s="1559"/>
      <c r="BJ697" s="1559"/>
      <c r="BK697" s="1559"/>
      <c r="BL697" s="1559"/>
      <c r="BM697" s="1559"/>
      <c r="BN697" s="1559"/>
      <c r="BO697" s="1559"/>
      <c r="BP697" s="1559"/>
      <c r="BQ697" s="1559"/>
      <c r="BR697" s="1559"/>
      <c r="BS697" s="1559"/>
      <c r="BT697" s="1559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59"/>
      <c r="BE698" s="1559"/>
      <c r="BF698" s="1559"/>
      <c r="BG698" s="1559"/>
      <c r="BH698" s="1559"/>
      <c r="BI698" s="1559"/>
      <c r="BJ698" s="1559"/>
      <c r="BK698" s="1559"/>
      <c r="BL698" s="1559"/>
      <c r="BM698" s="1559"/>
      <c r="BN698" s="1559"/>
      <c r="BO698" s="1559"/>
      <c r="BP698" s="1559"/>
      <c r="BQ698" s="1559"/>
      <c r="BR698" s="1559"/>
      <c r="BS698" s="1559"/>
      <c r="BT698" s="1559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0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1" t="str">
        <f t="shared" si="2760"/>
        <v/>
      </c>
      <c r="CF698" s="1321" t="str">
        <f t="shared" si="2760"/>
        <v/>
      </c>
      <c r="CG698" s="1321" t="str">
        <f t="shared" si="2760"/>
        <v/>
      </c>
      <c r="CH698" s="1322" t="str">
        <f t="shared" si="2760"/>
        <v/>
      </c>
      <c r="CI698" s="1322" t="str">
        <f t="shared" si="2760"/>
        <v/>
      </c>
      <c r="CJ698" s="1321" t="str">
        <f t="shared" si="2760"/>
        <v/>
      </c>
      <c r="CK698" s="1321" t="str">
        <f t="shared" si="2760"/>
        <v/>
      </c>
      <c r="CL698" s="1321" t="str">
        <f t="shared" si="2760"/>
        <v/>
      </c>
      <c r="CM698" s="1320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59"/>
      <c r="BE699" s="1559"/>
      <c r="BF699" s="1559"/>
      <c r="BG699" s="1559"/>
      <c r="BH699" s="1559"/>
      <c r="BI699" s="1559"/>
      <c r="BJ699" s="1559"/>
      <c r="BK699" s="1559"/>
      <c r="BL699" s="1559"/>
      <c r="BM699" s="1559"/>
      <c r="BN699" s="1559"/>
      <c r="BO699" s="1559"/>
      <c r="BP699" s="1559"/>
      <c r="BQ699" s="1559"/>
      <c r="BR699" s="1559"/>
      <c r="BS699" s="1559"/>
      <c r="BT699" s="1559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1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1" t="str">
        <f t="shared" si="2763"/>
        <v/>
      </c>
      <c r="CG699" s="1321" t="str">
        <f t="shared" si="2763"/>
        <v/>
      </c>
      <c r="CH699" s="1322" t="str">
        <f t="shared" si="2763"/>
        <v/>
      </c>
      <c r="CI699" s="1322" t="str">
        <f t="shared" si="2763"/>
        <v/>
      </c>
      <c r="CJ699" s="1321" t="str">
        <f t="shared" si="2763"/>
        <v/>
      </c>
      <c r="CK699" s="1321" t="str">
        <f t="shared" si="2763"/>
        <v/>
      </c>
      <c r="CL699" s="1321" t="str">
        <f t="shared" si="2763"/>
        <v/>
      </c>
      <c r="CM699" s="1320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0"/>
      <c r="BE700" s="1560"/>
      <c r="BF700" s="1560"/>
      <c r="BG700" s="1560"/>
      <c r="BH700" s="1560"/>
      <c r="BI700" s="1560"/>
      <c r="BJ700" s="1560"/>
      <c r="BK700" s="1560"/>
      <c r="BL700" s="1560"/>
      <c r="BM700" s="1560"/>
      <c r="BN700" s="1560"/>
      <c r="BO700" s="1560"/>
      <c r="BP700" s="1560"/>
      <c r="BQ700" s="1560"/>
      <c r="BR700" s="1560"/>
      <c r="BS700" s="1560"/>
      <c r="BT700" s="1560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763"/>
        <v/>
      </c>
      <c r="CF700" s="1321" t="str">
        <f t="shared" si="2763"/>
        <v/>
      </c>
      <c r="CG700" s="1321" t="str">
        <f t="shared" si="2763"/>
        <v/>
      </c>
      <c r="CH700" s="1322" t="str">
        <f t="shared" si="2763"/>
        <v/>
      </c>
      <c r="CI700" s="1322" t="str">
        <f t="shared" si="2763"/>
        <v/>
      </c>
      <c r="CJ700" s="1321" t="str">
        <f t="shared" si="2763"/>
        <v/>
      </c>
      <c r="CK700" s="1321" t="str">
        <f t="shared" si="2763"/>
        <v/>
      </c>
      <c r="CL700" s="1321" t="str">
        <f t="shared" si="2763"/>
        <v/>
      </c>
      <c r="CM700" s="1320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69" t="str">
        <f t="shared" ref="BD701:BM701" si="2767">IF(BD698="","",BD698*BD699*BD700/BD$46/365/$G$1)</f>
        <v/>
      </c>
      <c r="BE701" s="1569" t="str">
        <f t="shared" si="2767"/>
        <v/>
      </c>
      <c r="BF701" s="1569" t="str">
        <f t="shared" si="2767"/>
        <v/>
      </c>
      <c r="BG701" s="1569" t="str">
        <f t="shared" si="2767"/>
        <v/>
      </c>
      <c r="BH701" s="1569" t="str">
        <f t="shared" si="2767"/>
        <v/>
      </c>
      <c r="BI701" s="1569" t="str">
        <f t="shared" si="2767"/>
        <v/>
      </c>
      <c r="BJ701" s="1569" t="str">
        <f t="shared" si="2767"/>
        <v/>
      </c>
      <c r="BK701" s="1569" t="str">
        <f t="shared" si="2767"/>
        <v/>
      </c>
      <c r="BL701" s="1569" t="str">
        <f t="shared" si="2767"/>
        <v/>
      </c>
      <c r="BM701" s="1569" t="str">
        <f t="shared" si="2767"/>
        <v/>
      </c>
      <c r="BN701" s="1569"/>
      <c r="BO701" s="1569"/>
      <c r="BP701" s="1569"/>
      <c r="BQ701" s="1569"/>
      <c r="BR701" s="1569"/>
      <c r="BS701" s="1569"/>
      <c r="BT701" s="1569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4" t="str">
        <f t="shared" si="2763"/>
        <v/>
      </c>
      <c r="CF701" s="1324" t="str">
        <f t="shared" si="2763"/>
        <v/>
      </c>
      <c r="CG701" s="1324" t="str">
        <f t="shared" si="2763"/>
        <v/>
      </c>
      <c r="CH701" s="1325" t="str">
        <f t="shared" si="2763"/>
        <v/>
      </c>
      <c r="CI701" s="1325" t="str">
        <f t="shared" si="2763"/>
        <v/>
      </c>
      <c r="CJ701" s="1324" t="str">
        <f t="shared" si="2763"/>
        <v/>
      </c>
      <c r="CK701" s="1324" t="str">
        <f t="shared" si="2763"/>
        <v/>
      </c>
      <c r="CL701" s="1324" t="str">
        <f t="shared" si="2763"/>
        <v/>
      </c>
      <c r="CM701" s="1323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09"/>
      <c r="BE702" s="1609"/>
      <c r="BF702" s="1609"/>
      <c r="BG702" s="1609"/>
      <c r="BH702" s="1609"/>
      <c r="BI702" s="1609"/>
      <c r="BJ702" s="1609"/>
      <c r="BK702" s="1609"/>
      <c r="BL702" s="1609"/>
      <c r="BM702" s="1609"/>
      <c r="BN702" s="1609"/>
      <c r="BO702" s="1609"/>
      <c r="BP702" s="1609"/>
      <c r="BQ702" s="1609"/>
      <c r="BR702" s="1609"/>
      <c r="BS702" s="1609"/>
      <c r="BT702" s="1609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2"/>
      <c r="BE703" s="1602"/>
      <c r="BF703" s="1602"/>
      <c r="BG703" s="1602"/>
      <c r="BH703" s="1602"/>
      <c r="BI703" s="1602"/>
      <c r="BJ703" s="1602"/>
      <c r="BK703" s="1602"/>
      <c r="BL703" s="1602"/>
      <c r="BM703" s="1602"/>
      <c r="BN703" s="1602"/>
      <c r="BO703" s="1602"/>
      <c r="BP703" s="1602"/>
      <c r="BQ703" s="1602"/>
      <c r="BR703" s="1602"/>
      <c r="BS703" s="1602"/>
      <c r="BT703" s="1602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0"/>
      <c r="BE704" s="1560"/>
      <c r="BF704" s="1560"/>
      <c r="BG704" s="1560"/>
      <c r="BH704" s="1560"/>
      <c r="BI704" s="1560"/>
      <c r="BJ704" s="1560"/>
      <c r="BK704" s="1560"/>
      <c r="BL704" s="1560"/>
      <c r="BM704" s="1560"/>
      <c r="BN704" s="1560"/>
      <c r="BO704" s="1560"/>
      <c r="BP704" s="1560"/>
      <c r="BQ704" s="1560"/>
      <c r="BR704" s="1560"/>
      <c r="BS704" s="1560"/>
      <c r="BT704" s="1560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0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1" t="str">
        <f t="shared" si="2772"/>
        <v/>
      </c>
      <c r="CF704" s="1321" t="str">
        <f t="shared" si="2772"/>
        <v/>
      </c>
      <c r="CG704" s="1321" t="str">
        <f t="shared" si="2772"/>
        <v/>
      </c>
      <c r="CH704" s="1322" t="str">
        <f t="shared" si="2772"/>
        <v/>
      </c>
      <c r="CI704" s="1322" t="str">
        <f t="shared" si="2772"/>
        <v/>
      </c>
      <c r="CJ704" s="1321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1" t="str">
        <f t="shared" si="2773"/>
        <v/>
      </c>
      <c r="CL704" s="1321" t="str">
        <f t="shared" si="2773"/>
        <v/>
      </c>
      <c r="CM704" s="1320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59"/>
      <c r="BE705" s="1559"/>
      <c r="BF705" s="1559"/>
      <c r="BG705" s="1559"/>
      <c r="BH705" s="1559"/>
      <c r="BI705" s="1559"/>
      <c r="BJ705" s="1559"/>
      <c r="BK705" s="1559"/>
      <c r="BL705" s="1559"/>
      <c r="BM705" s="1559"/>
      <c r="BN705" s="1559"/>
      <c r="BO705" s="1559"/>
      <c r="BP705" s="1559"/>
      <c r="BQ705" s="1559"/>
      <c r="BR705" s="1559"/>
      <c r="BS705" s="1559"/>
      <c r="BT705" s="1559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0" t="str">
        <f t="shared" si="2772"/>
        <v/>
      </c>
      <c r="CE705" s="1321" t="str">
        <f t="shared" si="2772"/>
        <v/>
      </c>
      <c r="CF705" s="1321" t="str">
        <f t="shared" si="2772"/>
        <v/>
      </c>
      <c r="CG705" s="1321" t="str">
        <f t="shared" si="2772"/>
        <v/>
      </c>
      <c r="CH705" s="1322" t="str">
        <f t="shared" si="2772"/>
        <v/>
      </c>
      <c r="CI705" s="1322" t="str">
        <f t="shared" si="2772"/>
        <v/>
      </c>
      <c r="CJ705" s="1321" t="str">
        <f t="shared" si="2773"/>
        <v/>
      </c>
      <c r="CK705" s="1321" t="str">
        <f t="shared" si="2773"/>
        <v/>
      </c>
      <c r="CL705" s="1321" t="str">
        <f t="shared" si="2773"/>
        <v/>
      </c>
      <c r="CM705" s="1320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59"/>
      <c r="BE706" s="1559"/>
      <c r="BF706" s="1559"/>
      <c r="BG706" s="1559"/>
      <c r="BH706" s="1559"/>
      <c r="BI706" s="1559"/>
      <c r="BJ706" s="1559"/>
      <c r="BK706" s="1559"/>
      <c r="BL706" s="1559"/>
      <c r="BM706" s="1559"/>
      <c r="BN706" s="1559"/>
      <c r="BO706" s="1559"/>
      <c r="BP706" s="1559"/>
      <c r="BQ706" s="1559"/>
      <c r="BR706" s="1559"/>
      <c r="BS706" s="1559"/>
      <c r="BT706" s="1559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0" t="str">
        <f t="shared" si="2772"/>
        <v/>
      </c>
      <c r="CE706" s="1321" t="str">
        <f t="shared" si="2772"/>
        <v/>
      </c>
      <c r="CF706" s="1321" t="str">
        <f t="shared" si="2772"/>
        <v/>
      </c>
      <c r="CG706" s="1321" t="str">
        <f t="shared" si="2772"/>
        <v/>
      </c>
      <c r="CH706" s="1322" t="str">
        <f t="shared" si="2772"/>
        <v/>
      </c>
      <c r="CI706" s="1322" t="str">
        <f t="shared" si="2772"/>
        <v/>
      </c>
      <c r="CJ706" s="1321" t="str">
        <f t="shared" si="2773"/>
        <v/>
      </c>
      <c r="CK706" s="1321" t="str">
        <f t="shared" si="2773"/>
        <v/>
      </c>
      <c r="CL706" s="1321" t="str">
        <f t="shared" si="2773"/>
        <v/>
      </c>
      <c r="CM706" s="1320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59"/>
      <c r="BE707" s="1559"/>
      <c r="BF707" s="1559"/>
      <c r="BG707" s="1559"/>
      <c r="BH707" s="1559"/>
      <c r="BI707" s="1559"/>
      <c r="BJ707" s="1559"/>
      <c r="BK707" s="1559"/>
      <c r="BL707" s="1559"/>
      <c r="BM707" s="1559"/>
      <c r="BN707" s="1559"/>
      <c r="BO707" s="1559"/>
      <c r="BP707" s="1559"/>
      <c r="BQ707" s="1559"/>
      <c r="BR707" s="1559"/>
      <c r="BS707" s="1559"/>
      <c r="BT707" s="1559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0" t="str">
        <f t="shared" si="2772"/>
        <v/>
      </c>
      <c r="CE707" s="1321" t="str">
        <f t="shared" si="2772"/>
        <v/>
      </c>
      <c r="CF707" s="1321" t="str">
        <f t="shared" si="2772"/>
        <v/>
      </c>
      <c r="CG707" s="1321" t="str">
        <f t="shared" si="2772"/>
        <v/>
      </c>
      <c r="CH707" s="1322" t="str">
        <f t="shared" si="2772"/>
        <v/>
      </c>
      <c r="CI707" s="1322" t="str">
        <f t="shared" si="2772"/>
        <v/>
      </c>
      <c r="CJ707" s="1321" t="str">
        <f t="shared" si="2773"/>
        <v/>
      </c>
      <c r="CK707" s="1321" t="str">
        <f t="shared" si="2773"/>
        <v/>
      </c>
      <c r="CL707" s="1321" t="str">
        <f t="shared" si="2773"/>
        <v/>
      </c>
      <c r="CM707" s="1320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1">
        <f>'Data 2'!BD63</f>
        <v>0</v>
      </c>
      <c r="BE708" s="1561">
        <f>'Data 2'!BE63</f>
        <v>0</v>
      </c>
      <c r="BF708" s="1561">
        <f>'Data 2'!BF63</f>
        <v>0</v>
      </c>
      <c r="BG708" s="1561">
        <f>'Data 2'!BG63</f>
        <v>0</v>
      </c>
      <c r="BH708" s="1561">
        <f>'Data 2'!BH63</f>
        <v>0</v>
      </c>
      <c r="BI708" s="1561">
        <f>'Data 2'!BI63</f>
        <v>0</v>
      </c>
      <c r="BJ708" s="1561">
        <f>'Data 2'!BJ63</f>
        <v>0</v>
      </c>
      <c r="BK708" s="1561">
        <f>'Data 2'!BK63</f>
        <v>0</v>
      </c>
      <c r="BL708" s="1561">
        <f>'Data 2'!BL63</f>
        <v>0</v>
      </c>
      <c r="BM708" s="1561">
        <f>'Data 2'!BM63</f>
        <v>0</v>
      </c>
      <c r="BN708" s="1561"/>
      <c r="BO708" s="1561"/>
      <c r="BP708" s="1561"/>
      <c r="BQ708" s="1561"/>
      <c r="BR708" s="1561"/>
      <c r="BS708" s="1561"/>
      <c r="BT708" s="1561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0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1">
        <f t="shared" si="2776"/>
        <v>0</v>
      </c>
      <c r="CF708" s="1321">
        <f t="shared" si="2776"/>
        <v>0</v>
      </c>
      <c r="CG708" s="1321">
        <f t="shared" si="2776"/>
        <v>0</v>
      </c>
      <c r="CH708" s="1322">
        <f t="shared" si="2776"/>
        <v>0</v>
      </c>
      <c r="CI708" s="1322">
        <f t="shared" si="2776"/>
        <v>0</v>
      </c>
      <c r="CJ708" s="1321">
        <f t="shared" si="2776"/>
        <v>0</v>
      </c>
      <c r="CK708" s="1321">
        <f t="shared" si="2776"/>
        <v>0</v>
      </c>
      <c r="CL708" s="1321">
        <f t="shared" si="2776"/>
        <v>0</v>
      </c>
      <c r="CM708" s="1320">
        <f t="shared" si="2776"/>
        <v>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2"/>
      <c r="BE709" s="1602"/>
      <c r="BF709" s="1602"/>
      <c r="BG709" s="1602"/>
      <c r="BH709" s="1602"/>
      <c r="BI709" s="1602"/>
      <c r="BJ709" s="1602"/>
      <c r="BK709" s="1602"/>
      <c r="BL709" s="1602"/>
      <c r="BM709" s="1602"/>
      <c r="BN709" s="1602"/>
      <c r="BO709" s="1602"/>
      <c r="BP709" s="1602"/>
      <c r="BQ709" s="1602"/>
      <c r="BR709" s="1602"/>
      <c r="BS709" s="1602"/>
      <c r="BT709" s="1602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0"/>
      <c r="BE710" s="1560"/>
      <c r="BF710" s="1560"/>
      <c r="BG710" s="1560"/>
      <c r="BH710" s="1560"/>
      <c r="BI710" s="1560"/>
      <c r="BJ710" s="1560"/>
      <c r="BK710" s="1560"/>
      <c r="BL710" s="1560"/>
      <c r="BM710" s="1560"/>
      <c r="BN710" s="1560"/>
      <c r="BO710" s="1560"/>
      <c r="BP710" s="1560"/>
      <c r="BQ710" s="1560"/>
      <c r="BR710" s="1560"/>
      <c r="BS710" s="1560"/>
      <c r="BT710" s="1560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0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1" t="str">
        <f t="shared" si="2777"/>
        <v/>
      </c>
      <c r="CF710" s="1321" t="str">
        <f t="shared" si="2777"/>
        <v/>
      </c>
      <c r="CG710" s="1321" t="str">
        <f t="shared" si="2777"/>
        <v/>
      </c>
      <c r="CH710" s="1322" t="str">
        <f t="shared" si="2777"/>
        <v/>
      </c>
      <c r="CI710" s="1322" t="str">
        <f t="shared" si="2777"/>
        <v/>
      </c>
      <c r="CJ710" s="1321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1" t="str">
        <f t="shared" si="2778"/>
        <v/>
      </c>
      <c r="CL710" s="1321" t="str">
        <f t="shared" si="2778"/>
        <v/>
      </c>
      <c r="CM710" s="1320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59"/>
      <c r="BE711" s="1559"/>
      <c r="BF711" s="1559"/>
      <c r="BG711" s="1559"/>
      <c r="BH711" s="1559"/>
      <c r="BI711" s="1559"/>
      <c r="BJ711" s="1559"/>
      <c r="BK711" s="1559"/>
      <c r="BL711" s="1559"/>
      <c r="BM711" s="1559"/>
      <c r="BN711" s="1559"/>
      <c r="BO711" s="1559"/>
      <c r="BP711" s="1559"/>
      <c r="BQ711" s="1559"/>
      <c r="BR711" s="1559"/>
      <c r="BS711" s="1559"/>
      <c r="BT711" s="1559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0" t="str">
        <f t="shared" si="2777"/>
        <v/>
      </c>
      <c r="CE711" s="1321" t="str">
        <f t="shared" si="2777"/>
        <v/>
      </c>
      <c r="CF711" s="1321" t="str">
        <f t="shared" si="2777"/>
        <v/>
      </c>
      <c r="CG711" s="1321" t="str">
        <f t="shared" si="2777"/>
        <v/>
      </c>
      <c r="CH711" s="1322" t="str">
        <f t="shared" si="2777"/>
        <v/>
      </c>
      <c r="CI711" s="1322" t="str">
        <f t="shared" si="2777"/>
        <v/>
      </c>
      <c r="CJ711" s="1321" t="str">
        <f t="shared" si="2778"/>
        <v/>
      </c>
      <c r="CK711" s="1321" t="str">
        <f t="shared" si="2778"/>
        <v/>
      </c>
      <c r="CL711" s="1321" t="str">
        <f t="shared" si="2778"/>
        <v/>
      </c>
      <c r="CM711" s="1320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59"/>
      <c r="BE712" s="1559"/>
      <c r="BF712" s="1559"/>
      <c r="BG712" s="1559"/>
      <c r="BH712" s="1559"/>
      <c r="BI712" s="1559"/>
      <c r="BJ712" s="1559"/>
      <c r="BK712" s="1559"/>
      <c r="BL712" s="1559"/>
      <c r="BM712" s="1559"/>
      <c r="BN712" s="1559"/>
      <c r="BO712" s="1559"/>
      <c r="BP712" s="1559"/>
      <c r="BQ712" s="1559"/>
      <c r="BR712" s="1559"/>
      <c r="BS712" s="1559"/>
      <c r="BT712" s="1559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0" t="str">
        <f t="shared" si="2777"/>
        <v/>
      </c>
      <c r="CE712" s="1321" t="str">
        <f t="shared" si="2777"/>
        <v/>
      </c>
      <c r="CF712" s="1321" t="str">
        <f t="shared" si="2777"/>
        <v/>
      </c>
      <c r="CG712" s="1321" t="str">
        <f t="shared" si="2777"/>
        <v/>
      </c>
      <c r="CH712" s="1322" t="str">
        <f t="shared" si="2777"/>
        <v/>
      </c>
      <c r="CI712" s="1322" t="str">
        <f t="shared" si="2777"/>
        <v/>
      </c>
      <c r="CJ712" s="1321" t="str">
        <f t="shared" si="2778"/>
        <v/>
      </c>
      <c r="CK712" s="1321" t="str">
        <f t="shared" si="2778"/>
        <v/>
      </c>
      <c r="CL712" s="1321" t="str">
        <f t="shared" si="2778"/>
        <v/>
      </c>
      <c r="CM712" s="1320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59"/>
      <c r="BE713" s="1559"/>
      <c r="BF713" s="1559"/>
      <c r="BG713" s="1559"/>
      <c r="BH713" s="1559"/>
      <c r="BI713" s="1559"/>
      <c r="BJ713" s="1559"/>
      <c r="BK713" s="1559"/>
      <c r="BL713" s="1559"/>
      <c r="BM713" s="1559"/>
      <c r="BN713" s="1559"/>
      <c r="BO713" s="1559"/>
      <c r="BP713" s="1559"/>
      <c r="BQ713" s="1559"/>
      <c r="BR713" s="1559"/>
      <c r="BS713" s="1559"/>
      <c r="BT713" s="1559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0" t="str">
        <f t="shared" si="2777"/>
        <v/>
      </c>
      <c r="CE713" s="1321" t="str">
        <f t="shared" si="2777"/>
        <v/>
      </c>
      <c r="CF713" s="1321" t="str">
        <f t="shared" si="2777"/>
        <v/>
      </c>
      <c r="CG713" s="1321" t="str">
        <f t="shared" si="2777"/>
        <v/>
      </c>
      <c r="CH713" s="1322" t="str">
        <f t="shared" si="2777"/>
        <v/>
      </c>
      <c r="CI713" s="1322" t="str">
        <f t="shared" si="2777"/>
        <v/>
      </c>
      <c r="CJ713" s="1321" t="str">
        <f t="shared" si="2778"/>
        <v/>
      </c>
      <c r="CK713" s="1321" t="str">
        <f t="shared" si="2778"/>
        <v/>
      </c>
      <c r="CL713" s="1321" t="str">
        <f t="shared" si="2778"/>
        <v/>
      </c>
      <c r="CM713" s="1320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1">
        <f>'Data 2'!BD120</f>
        <v>0</v>
      </c>
      <c r="BE714" s="1561">
        <f>'Data 2'!BE120</f>
        <v>0</v>
      </c>
      <c r="BF714" s="1561">
        <f>'Data 2'!BF120</f>
        <v>0</v>
      </c>
      <c r="BG714" s="1561">
        <f>'Data 2'!BG120</f>
        <v>0</v>
      </c>
      <c r="BH714" s="1561">
        <f>'Data 2'!BH120</f>
        <v>0</v>
      </c>
      <c r="BI714" s="1561">
        <f>'Data 2'!BI120</f>
        <v>0</v>
      </c>
      <c r="BJ714" s="1561">
        <f>'Data 2'!BJ120</f>
        <v>0</v>
      </c>
      <c r="BK714" s="1561">
        <f>'Data 2'!BK120</f>
        <v>0</v>
      </c>
      <c r="BL714" s="1561">
        <f>'Data 2'!BL120</f>
        <v>0</v>
      </c>
      <c r="BM714" s="1561">
        <f>'Data 2'!BM120</f>
        <v>0</v>
      </c>
      <c r="BN714" s="1561"/>
      <c r="BO714" s="1561"/>
      <c r="BP714" s="1561"/>
      <c r="BQ714" s="1561"/>
      <c r="BR714" s="1561"/>
      <c r="BS714" s="1561"/>
      <c r="BT714" s="1561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1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1">
        <f t="shared" si="2781"/>
        <v>0</v>
      </c>
      <c r="CG714" s="1321">
        <f t="shared" si="2781"/>
        <v>0</v>
      </c>
      <c r="CH714" s="1322">
        <f t="shared" si="2781"/>
        <v>0</v>
      </c>
      <c r="CI714" s="1322">
        <f t="shared" si="2781"/>
        <v>0</v>
      </c>
      <c r="CJ714" s="1321">
        <f t="shared" si="2781"/>
        <v>0</v>
      </c>
      <c r="CK714" s="1321">
        <f t="shared" si="2781"/>
        <v>0</v>
      </c>
      <c r="CL714" s="1321">
        <f t="shared" si="2781"/>
        <v>0</v>
      </c>
      <c r="CM714" s="1320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2"/>
      <c r="BE715" s="1602"/>
      <c r="BF715" s="1602"/>
      <c r="BG715" s="1602"/>
      <c r="BH715" s="1602"/>
      <c r="BI715" s="1602"/>
      <c r="BJ715" s="1602"/>
      <c r="BK715" s="1602"/>
      <c r="BL715" s="1602"/>
      <c r="BM715" s="1602"/>
      <c r="BN715" s="1602"/>
      <c r="BO715" s="1602"/>
      <c r="BP715" s="1602"/>
      <c r="BQ715" s="1602"/>
      <c r="BR715" s="1602"/>
      <c r="BS715" s="1602"/>
      <c r="BT715" s="1602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0"/>
      <c r="BE716" s="1560"/>
      <c r="BF716" s="1560"/>
      <c r="BG716" s="1560"/>
      <c r="BH716" s="1560"/>
      <c r="BI716" s="1560"/>
      <c r="BJ716" s="1560"/>
      <c r="BK716" s="1560"/>
      <c r="BL716" s="1560"/>
      <c r="BM716" s="1560"/>
      <c r="BN716" s="1560"/>
      <c r="BO716" s="1560"/>
      <c r="BP716" s="1560"/>
      <c r="BQ716" s="1560"/>
      <c r="BR716" s="1560"/>
      <c r="BS716" s="1560"/>
      <c r="BT716" s="1560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0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1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1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1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2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1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1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1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0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59"/>
      <c r="BE717" s="1559"/>
      <c r="BF717" s="1559"/>
      <c r="BG717" s="1559"/>
      <c r="BH717" s="1559"/>
      <c r="BI717" s="1559"/>
      <c r="BJ717" s="1559"/>
      <c r="BK717" s="1559"/>
      <c r="BL717" s="1559"/>
      <c r="BM717" s="1559"/>
      <c r="BN717" s="1559"/>
      <c r="BO717" s="1559"/>
      <c r="BP717" s="1559"/>
      <c r="BQ717" s="1559"/>
      <c r="BR717" s="1559"/>
      <c r="BS717" s="1559"/>
      <c r="BT717" s="1559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0" t="str">
        <f t="shared" si="2782"/>
        <v/>
      </c>
      <c r="CE717" s="1321" t="str">
        <f t="shared" si="2783"/>
        <v/>
      </c>
      <c r="CF717" s="1321" t="str">
        <f t="shared" si="2784"/>
        <v/>
      </c>
      <c r="CG717" s="1321" t="str">
        <f t="shared" si="2785"/>
        <v/>
      </c>
      <c r="CH717" s="1322" t="str">
        <f t="shared" si="2786"/>
        <v/>
      </c>
      <c r="CI717" s="1322" t="str">
        <f t="shared" si="2787"/>
        <v/>
      </c>
      <c r="CJ717" s="1321" t="str">
        <f t="shared" si="2788"/>
        <v/>
      </c>
      <c r="CK717" s="1321" t="str">
        <f t="shared" si="2789"/>
        <v/>
      </c>
      <c r="CL717" s="1321" t="str">
        <f t="shared" si="2790"/>
        <v/>
      </c>
      <c r="CM717" s="1320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59"/>
      <c r="BE718" s="1559"/>
      <c r="BF718" s="1559"/>
      <c r="BG718" s="1559"/>
      <c r="BH718" s="1559"/>
      <c r="BI718" s="1559"/>
      <c r="BJ718" s="1559"/>
      <c r="BK718" s="1559"/>
      <c r="BL718" s="1559"/>
      <c r="BM718" s="1559"/>
      <c r="BN718" s="1559"/>
      <c r="BO718" s="1559"/>
      <c r="BP718" s="1559"/>
      <c r="BQ718" s="1559"/>
      <c r="BR718" s="1559"/>
      <c r="BS718" s="1559"/>
      <c r="BT718" s="1559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0" t="str">
        <f t="shared" si="2782"/>
        <v/>
      </c>
      <c r="CE718" s="1321" t="str">
        <f t="shared" si="2783"/>
        <v/>
      </c>
      <c r="CF718" s="1321" t="str">
        <f t="shared" si="2784"/>
        <v/>
      </c>
      <c r="CG718" s="1321" t="str">
        <f t="shared" si="2785"/>
        <v/>
      </c>
      <c r="CH718" s="1322" t="str">
        <f t="shared" si="2786"/>
        <v/>
      </c>
      <c r="CI718" s="1322" t="str">
        <f t="shared" si="2787"/>
        <v/>
      </c>
      <c r="CJ718" s="1321" t="str">
        <f t="shared" si="2788"/>
        <v/>
      </c>
      <c r="CK718" s="1321" t="str">
        <f t="shared" si="2789"/>
        <v/>
      </c>
      <c r="CL718" s="1321" t="str">
        <f t="shared" si="2790"/>
        <v/>
      </c>
      <c r="CM718" s="1320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59"/>
      <c r="BE719" s="1559"/>
      <c r="BF719" s="1559"/>
      <c r="BG719" s="1559"/>
      <c r="BH719" s="1559"/>
      <c r="BI719" s="1559"/>
      <c r="BJ719" s="1559"/>
      <c r="BK719" s="1559"/>
      <c r="BL719" s="1559"/>
      <c r="BM719" s="1559"/>
      <c r="BN719" s="1559"/>
      <c r="BO719" s="1559"/>
      <c r="BP719" s="1559"/>
      <c r="BQ719" s="1559"/>
      <c r="BR719" s="1559"/>
      <c r="BS719" s="1559"/>
      <c r="BT719" s="1559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0" t="str">
        <f t="shared" si="2782"/>
        <v/>
      </c>
      <c r="CE719" s="1321" t="str">
        <f t="shared" si="2783"/>
        <v/>
      </c>
      <c r="CF719" s="1321" t="str">
        <f t="shared" si="2784"/>
        <v/>
      </c>
      <c r="CG719" s="1321" t="str">
        <f t="shared" si="2785"/>
        <v/>
      </c>
      <c r="CH719" s="1322" t="str">
        <f t="shared" si="2786"/>
        <v/>
      </c>
      <c r="CI719" s="1322" t="str">
        <f t="shared" si="2787"/>
        <v/>
      </c>
      <c r="CJ719" s="1321" t="str">
        <f t="shared" si="2788"/>
        <v/>
      </c>
      <c r="CK719" s="1321" t="str">
        <f t="shared" si="2789"/>
        <v/>
      </c>
      <c r="CL719" s="1321" t="str">
        <f t="shared" si="2790"/>
        <v/>
      </c>
      <c r="CM719" s="1320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1">
        <f>'Data 2'!BD153</f>
        <v>0</v>
      </c>
      <c r="BE720" s="1561">
        <f>'Data 2'!BE153</f>
        <v>0</v>
      </c>
      <c r="BF720" s="1561">
        <f>'Data 2'!BF153</f>
        <v>0</v>
      </c>
      <c r="BG720" s="1561">
        <f>'Data 2'!BG153</f>
        <v>0</v>
      </c>
      <c r="BH720" s="1561">
        <f>'Data 2'!BH153</f>
        <v>0</v>
      </c>
      <c r="BI720" s="1561">
        <f>'Data 2'!BI153</f>
        <v>0</v>
      </c>
      <c r="BJ720" s="1561">
        <f>'Data 2'!BJ153</f>
        <v>0</v>
      </c>
      <c r="BK720" s="1561">
        <f>'Data 2'!BK153</f>
        <v>0</v>
      </c>
      <c r="BL720" s="1561">
        <f>'Data 2'!BL153</f>
        <v>0</v>
      </c>
      <c r="BM720" s="1561">
        <f>'Data 2'!BM153</f>
        <v>0</v>
      </c>
      <c r="BN720" s="1561"/>
      <c r="BO720" s="1561"/>
      <c r="BP720" s="1561"/>
      <c r="BQ720" s="1561"/>
      <c r="BR720" s="1561"/>
      <c r="BS720" s="1561"/>
      <c r="BT720" s="1561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0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1">
        <f t="shared" si="2813"/>
        <v>0</v>
      </c>
      <c r="CF720" s="1321">
        <f t="shared" si="2813"/>
        <v>0</v>
      </c>
      <c r="CG720" s="1321">
        <f t="shared" si="2813"/>
        <v>0</v>
      </c>
      <c r="CH720" s="1322">
        <f t="shared" si="2813"/>
        <v>0</v>
      </c>
      <c r="CI720" s="1322">
        <f t="shared" si="2813"/>
        <v>0</v>
      </c>
      <c r="CJ720" s="1321">
        <f t="shared" si="2813"/>
        <v>0</v>
      </c>
      <c r="CK720" s="1321">
        <f t="shared" si="2813"/>
        <v>0</v>
      </c>
      <c r="CL720" s="1321">
        <f t="shared" si="2813"/>
        <v>0</v>
      </c>
      <c r="CM720" s="1320">
        <f t="shared" si="2813"/>
        <v>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0">
        <v>1</v>
      </c>
      <c r="BE721" s="1560">
        <v>1</v>
      </c>
      <c r="BF721" s="1560">
        <v>1</v>
      </c>
      <c r="BG721" s="1560">
        <v>1</v>
      </c>
      <c r="BH721" s="1560">
        <v>1</v>
      </c>
      <c r="BI721" s="1560">
        <v>1</v>
      </c>
      <c r="BJ721" s="1560">
        <v>1</v>
      </c>
      <c r="BK721" s="1560">
        <v>1</v>
      </c>
      <c r="BL721" s="1560">
        <v>1</v>
      </c>
      <c r="BM721" s="1560">
        <v>1</v>
      </c>
      <c r="BN721" s="1560"/>
      <c r="BO721" s="1560"/>
      <c r="BP721" s="1560"/>
      <c r="BQ721" s="1560"/>
      <c r="BR721" s="1560"/>
      <c r="BS721" s="1560"/>
      <c r="BT721" s="1560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0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1321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1321">
        <f t="shared" si="2815"/>
        <v>1</v>
      </c>
      <c r="CG721" s="1321">
        <f t="shared" si="2815"/>
        <v>1</v>
      </c>
      <c r="CH721" s="1322">
        <f t="shared" si="2815"/>
        <v>1</v>
      </c>
      <c r="CI721" s="1322">
        <f t="shared" si="2815"/>
        <v>1</v>
      </c>
      <c r="CJ721" s="1321">
        <f t="shared" si="2815"/>
        <v>1</v>
      </c>
      <c r="CK721" s="1321">
        <f t="shared" si="2815"/>
        <v>1</v>
      </c>
      <c r="CL721" s="1321">
        <f t="shared" si="2815"/>
        <v>1</v>
      </c>
      <c r="CM721" s="1320">
        <f t="shared" si="2815"/>
        <v>1</v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59">
        <v>12</v>
      </c>
      <c r="BE722" s="1559">
        <v>12</v>
      </c>
      <c r="BF722" s="1559">
        <v>12</v>
      </c>
      <c r="BG722" s="1559">
        <v>12</v>
      </c>
      <c r="BH722" s="1559">
        <v>12</v>
      </c>
      <c r="BI722" s="1559">
        <v>12</v>
      </c>
      <c r="BJ722" s="1559">
        <v>12</v>
      </c>
      <c r="BK722" s="1559">
        <v>12</v>
      </c>
      <c r="BL722" s="1559">
        <v>12</v>
      </c>
      <c r="BM722" s="1559">
        <v>12</v>
      </c>
      <c r="BN722" s="1559"/>
      <c r="BO722" s="1559"/>
      <c r="BP722" s="1559"/>
      <c r="BQ722" s="1559"/>
      <c r="BR722" s="1559"/>
      <c r="BS722" s="1559"/>
      <c r="BT722" s="1559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0">
        <f t="shared" si="2814"/>
        <v>12</v>
      </c>
      <c r="CE722" s="1321">
        <f t="shared" si="2815"/>
        <v>12</v>
      </c>
      <c r="CF722" s="1321">
        <f t="shared" si="2815"/>
        <v>12</v>
      </c>
      <c r="CG722" s="1321">
        <f t="shared" si="2815"/>
        <v>12</v>
      </c>
      <c r="CH722" s="1322">
        <f t="shared" si="2815"/>
        <v>12</v>
      </c>
      <c r="CI722" s="1322">
        <f t="shared" si="2815"/>
        <v>12</v>
      </c>
      <c r="CJ722" s="1321">
        <f t="shared" si="2815"/>
        <v>12</v>
      </c>
      <c r="CK722" s="1321">
        <f t="shared" si="2815"/>
        <v>12</v>
      </c>
      <c r="CL722" s="1321">
        <f t="shared" si="2815"/>
        <v>12</v>
      </c>
      <c r="CM722" s="1320">
        <f t="shared" si="2815"/>
        <v>12</v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59">
        <v>19000</v>
      </c>
      <c r="BE723" s="1559">
        <v>6300</v>
      </c>
      <c r="BF723" s="1559">
        <v>2900</v>
      </c>
      <c r="BG723" s="1559">
        <v>21800</v>
      </c>
      <c r="BH723" s="1559">
        <v>3560</v>
      </c>
      <c r="BI723" s="1559">
        <v>4240</v>
      </c>
      <c r="BJ723" s="1559">
        <v>27000</v>
      </c>
      <c r="BK723" s="1559">
        <v>27000</v>
      </c>
      <c r="BL723" s="1559">
        <v>27000</v>
      </c>
      <c r="BM723" s="1559">
        <v>1700</v>
      </c>
      <c r="BN723" s="1559"/>
      <c r="BO723" s="1559"/>
      <c r="BP723" s="1559"/>
      <c r="BQ723" s="1559"/>
      <c r="BR723" s="1559"/>
      <c r="BS723" s="1559"/>
      <c r="BT723" s="1559"/>
      <c r="BU723" s="761"/>
      <c r="BV723" s="217"/>
      <c r="BW723" s="217"/>
      <c r="BX723" s="217">
        <v>1600</v>
      </c>
      <c r="BY723" s="217">
        <v>6300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0">
        <f t="shared" si="2814"/>
        <v>1700</v>
      </c>
      <c r="CE723" s="1321">
        <f t="shared" si="2815"/>
        <v>2900</v>
      </c>
      <c r="CF723" s="1321">
        <f t="shared" si="2815"/>
        <v>3560</v>
      </c>
      <c r="CG723" s="1321">
        <f t="shared" si="2815"/>
        <v>4240</v>
      </c>
      <c r="CH723" s="1322">
        <f t="shared" si="2815"/>
        <v>6300</v>
      </c>
      <c r="CI723" s="1322">
        <f t="shared" si="2815"/>
        <v>19000</v>
      </c>
      <c r="CJ723" s="1321">
        <f t="shared" si="2815"/>
        <v>21800</v>
      </c>
      <c r="CK723" s="1321">
        <f t="shared" si="2815"/>
        <v>27000</v>
      </c>
      <c r="CL723" s="1321">
        <f t="shared" si="2815"/>
        <v>27000</v>
      </c>
      <c r="CM723" s="1320">
        <f t="shared" si="2815"/>
        <v>27000</v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1">
        <f t="shared" ref="BD724:BM724" si="2819">IF(BD721="","",BD721*BD722*BD723)</f>
        <v>228000</v>
      </c>
      <c r="BE724" s="1561">
        <f t="shared" si="2819"/>
        <v>75600</v>
      </c>
      <c r="BF724" s="1561">
        <f t="shared" si="2819"/>
        <v>34800</v>
      </c>
      <c r="BG724" s="1561">
        <f t="shared" si="2819"/>
        <v>261600</v>
      </c>
      <c r="BH724" s="1561">
        <f t="shared" si="2819"/>
        <v>42720</v>
      </c>
      <c r="BI724" s="1561">
        <f t="shared" si="2819"/>
        <v>50880</v>
      </c>
      <c r="BJ724" s="1561">
        <f t="shared" si="2819"/>
        <v>324000</v>
      </c>
      <c r="BK724" s="1561">
        <f t="shared" si="2819"/>
        <v>324000</v>
      </c>
      <c r="BL724" s="1561">
        <f t="shared" si="2819"/>
        <v>324000</v>
      </c>
      <c r="BM724" s="1561">
        <f t="shared" si="2819"/>
        <v>20400</v>
      </c>
      <c r="BN724" s="1561"/>
      <c r="BO724" s="1561"/>
      <c r="BP724" s="1561"/>
      <c r="BQ724" s="1561"/>
      <c r="BR724" s="1561"/>
      <c r="BS724" s="1561"/>
      <c r="BT724" s="1561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75600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0">
        <f t="shared" si="2814"/>
        <v>20400</v>
      </c>
      <c r="CE724" s="1321">
        <f t="shared" si="2815"/>
        <v>34800</v>
      </c>
      <c r="CF724" s="1321">
        <f t="shared" si="2815"/>
        <v>42720</v>
      </c>
      <c r="CG724" s="1321">
        <f t="shared" si="2815"/>
        <v>50880</v>
      </c>
      <c r="CH724" s="1322">
        <f t="shared" si="2815"/>
        <v>75600</v>
      </c>
      <c r="CI724" s="1322">
        <f t="shared" si="2815"/>
        <v>228000</v>
      </c>
      <c r="CJ724" s="1321">
        <f t="shared" si="2815"/>
        <v>261600</v>
      </c>
      <c r="CK724" s="1321">
        <f t="shared" si="2815"/>
        <v>324000</v>
      </c>
      <c r="CL724" s="1321">
        <f t="shared" si="2815"/>
        <v>324000</v>
      </c>
      <c r="CM724" s="1320">
        <f t="shared" si="2815"/>
        <v>324000</v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59">
        <v>12</v>
      </c>
      <c r="BE725" s="1559">
        <v>12</v>
      </c>
      <c r="BF725" s="1559">
        <v>12</v>
      </c>
      <c r="BG725" s="1559">
        <v>12</v>
      </c>
      <c r="BH725" s="1559">
        <v>12</v>
      </c>
      <c r="BI725" s="1559">
        <v>12</v>
      </c>
      <c r="BJ725" s="1559">
        <v>12</v>
      </c>
      <c r="BK725" s="1559">
        <v>12</v>
      </c>
      <c r="BL725" s="1559">
        <v>12</v>
      </c>
      <c r="BM725" s="1559">
        <v>12</v>
      </c>
      <c r="BN725" s="1559"/>
      <c r="BO725" s="1559"/>
      <c r="BP725" s="1559"/>
      <c r="BQ725" s="1559"/>
      <c r="BR725" s="1559"/>
      <c r="BS725" s="1559"/>
      <c r="BT725" s="1559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0">
        <f t="shared" si="2814"/>
        <v>12</v>
      </c>
      <c r="CE725" s="1321">
        <f t="shared" si="2815"/>
        <v>12</v>
      </c>
      <c r="CF725" s="1321">
        <f t="shared" si="2815"/>
        <v>12</v>
      </c>
      <c r="CG725" s="1321">
        <f t="shared" si="2815"/>
        <v>12</v>
      </c>
      <c r="CH725" s="1322">
        <f t="shared" si="2815"/>
        <v>12</v>
      </c>
      <c r="CI725" s="1322">
        <f t="shared" si="2815"/>
        <v>12</v>
      </c>
      <c r="CJ725" s="1321">
        <f t="shared" si="2815"/>
        <v>12</v>
      </c>
      <c r="CK725" s="1321">
        <f t="shared" si="2815"/>
        <v>12</v>
      </c>
      <c r="CL725" s="1321">
        <f t="shared" si="2815"/>
        <v>12</v>
      </c>
      <c r="CM725" s="1320">
        <f t="shared" si="2815"/>
        <v>12</v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0"/>
      <c r="BE726" s="1560">
        <v>750</v>
      </c>
      <c r="BF726" s="1560">
        <v>1200</v>
      </c>
      <c r="BG726" s="1560">
        <v>650</v>
      </c>
      <c r="BH726" s="1560">
        <v>1400</v>
      </c>
      <c r="BI726" s="1560">
        <v>600</v>
      </c>
      <c r="BJ726" s="1560">
        <v>750</v>
      </c>
      <c r="BK726" s="1560">
        <v>750</v>
      </c>
      <c r="BL726" s="1560">
        <v>750</v>
      </c>
      <c r="BM726" s="1560">
        <v>1450</v>
      </c>
      <c r="BN726" s="1560"/>
      <c r="BO726" s="1560"/>
      <c r="BP726" s="1560"/>
      <c r="BQ726" s="1560"/>
      <c r="BR726" s="1560"/>
      <c r="BS726" s="1560"/>
      <c r="BT726" s="1560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0">
        <f t="shared" si="2814"/>
        <v>600</v>
      </c>
      <c r="CE726" s="1321">
        <f t="shared" si="2815"/>
        <v>650</v>
      </c>
      <c r="CF726" s="1321">
        <f t="shared" si="2815"/>
        <v>750</v>
      </c>
      <c r="CG726" s="1321">
        <f t="shared" si="2815"/>
        <v>750</v>
      </c>
      <c r="CH726" s="1322">
        <f t="shared" si="2815"/>
        <v>750</v>
      </c>
      <c r="CI726" s="1322">
        <f t="shared" si="2815"/>
        <v>750</v>
      </c>
      <c r="CJ726" s="1321">
        <f t="shared" si="2815"/>
        <v>1200</v>
      </c>
      <c r="CK726" s="1321">
        <f t="shared" si="2815"/>
        <v>1400</v>
      </c>
      <c r="CL726" s="1321">
        <f t="shared" si="2815"/>
        <v>1450</v>
      </c>
      <c r="CM726" s="1320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2">
        <f t="shared" ref="BD727:BM727" si="2823">IF(BD725="","",BD725*BD726)</f>
        <v>0</v>
      </c>
      <c r="BE727" s="1562">
        <f t="shared" si="2823"/>
        <v>9000</v>
      </c>
      <c r="BF727" s="1562">
        <f t="shared" si="2823"/>
        <v>14400</v>
      </c>
      <c r="BG727" s="1562">
        <f t="shared" si="2823"/>
        <v>7800</v>
      </c>
      <c r="BH727" s="1562">
        <f t="shared" si="2823"/>
        <v>16800</v>
      </c>
      <c r="BI727" s="1562">
        <f t="shared" si="2823"/>
        <v>7200</v>
      </c>
      <c r="BJ727" s="1562">
        <f t="shared" si="2823"/>
        <v>9000</v>
      </c>
      <c r="BK727" s="1562">
        <f t="shared" si="2823"/>
        <v>9000</v>
      </c>
      <c r="BL727" s="1562">
        <f t="shared" si="2823"/>
        <v>9000</v>
      </c>
      <c r="BM727" s="1562">
        <f t="shared" si="2823"/>
        <v>17400</v>
      </c>
      <c r="BN727" s="1562"/>
      <c r="BO727" s="1562"/>
      <c r="BP727" s="1562"/>
      <c r="BQ727" s="1562"/>
      <c r="BR727" s="1562"/>
      <c r="BS727" s="1562"/>
      <c r="BT727" s="1562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0">
        <f t="shared" si="2814"/>
        <v>0</v>
      </c>
      <c r="CE727" s="1321">
        <f t="shared" si="2815"/>
        <v>7200</v>
      </c>
      <c r="CF727" s="1321">
        <f t="shared" si="2815"/>
        <v>7800</v>
      </c>
      <c r="CG727" s="1321">
        <f t="shared" si="2815"/>
        <v>9000</v>
      </c>
      <c r="CH727" s="1322">
        <f t="shared" si="2815"/>
        <v>9000</v>
      </c>
      <c r="CI727" s="1322">
        <f t="shared" si="2815"/>
        <v>9000</v>
      </c>
      <c r="CJ727" s="1321">
        <f t="shared" si="2815"/>
        <v>9000</v>
      </c>
      <c r="CK727" s="1321">
        <f t="shared" si="2815"/>
        <v>14400</v>
      </c>
      <c r="CL727" s="1321">
        <f t="shared" si="2815"/>
        <v>16800</v>
      </c>
      <c r="CM727" s="1320">
        <f t="shared" si="2815"/>
        <v>17400</v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59"/>
      <c r="BE728" s="1559"/>
      <c r="BF728" s="1559"/>
      <c r="BG728" s="1559"/>
      <c r="BH728" s="1559"/>
      <c r="BI728" s="1559"/>
      <c r="BJ728" s="1559"/>
      <c r="BK728" s="1559"/>
      <c r="BL728" s="1559"/>
      <c r="BM728" s="1559"/>
      <c r="BN728" s="1559"/>
      <c r="BO728" s="1559"/>
      <c r="BP728" s="1559"/>
      <c r="BQ728" s="1559"/>
      <c r="BR728" s="1559"/>
      <c r="BS728" s="1559"/>
      <c r="BT728" s="1559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0" t="str">
        <f t="shared" si="2814"/>
        <v/>
      </c>
      <c r="CE728" s="1321" t="str">
        <f t="shared" si="2815"/>
        <v/>
      </c>
      <c r="CF728" s="1321" t="str">
        <f t="shared" si="2815"/>
        <v/>
      </c>
      <c r="CG728" s="1321" t="str">
        <f t="shared" si="2815"/>
        <v/>
      </c>
      <c r="CH728" s="1322" t="str">
        <f t="shared" si="2815"/>
        <v/>
      </c>
      <c r="CI728" s="1322" t="str">
        <f t="shared" si="2815"/>
        <v/>
      </c>
      <c r="CJ728" s="1321" t="str">
        <f t="shared" si="2815"/>
        <v/>
      </c>
      <c r="CK728" s="1321" t="str">
        <f t="shared" si="2815"/>
        <v/>
      </c>
      <c r="CL728" s="1321" t="str">
        <f t="shared" si="2815"/>
        <v/>
      </c>
      <c r="CM728" s="1320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59"/>
      <c r="BE729" s="1559"/>
      <c r="BF729" s="1559"/>
      <c r="BG729" s="1559"/>
      <c r="BH729" s="1559"/>
      <c r="BI729" s="1559"/>
      <c r="BJ729" s="1559"/>
      <c r="BK729" s="1559"/>
      <c r="BL729" s="1559"/>
      <c r="BM729" s="1559"/>
      <c r="BN729" s="1559"/>
      <c r="BO729" s="1559"/>
      <c r="BP729" s="1559"/>
      <c r="BQ729" s="1559"/>
      <c r="BR729" s="1559"/>
      <c r="BS729" s="1559"/>
      <c r="BT729" s="1559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0" t="str">
        <f t="shared" si="2814"/>
        <v/>
      </c>
      <c r="CE729" s="1321" t="str">
        <f t="shared" si="2815"/>
        <v/>
      </c>
      <c r="CF729" s="1321" t="str">
        <f t="shared" si="2815"/>
        <v/>
      </c>
      <c r="CG729" s="1321" t="str">
        <f t="shared" si="2815"/>
        <v/>
      </c>
      <c r="CH729" s="1322" t="str">
        <f t="shared" si="2815"/>
        <v/>
      </c>
      <c r="CI729" s="1322" t="str">
        <f t="shared" si="2815"/>
        <v/>
      </c>
      <c r="CJ729" s="1321" t="str">
        <f t="shared" si="2815"/>
        <v/>
      </c>
      <c r="CK729" s="1321" t="str">
        <f t="shared" si="2815"/>
        <v/>
      </c>
      <c r="CL729" s="1321" t="str">
        <f t="shared" si="2815"/>
        <v/>
      </c>
      <c r="CM729" s="1320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59"/>
      <c r="BE730" s="1559"/>
      <c r="BF730" s="1559"/>
      <c r="BG730" s="1559"/>
      <c r="BH730" s="1559"/>
      <c r="BI730" s="1559"/>
      <c r="BJ730" s="1559"/>
      <c r="BK730" s="1559"/>
      <c r="BL730" s="1559"/>
      <c r="BM730" s="1559"/>
      <c r="BN730" s="1559"/>
      <c r="BO730" s="1559"/>
      <c r="BP730" s="1559"/>
      <c r="BQ730" s="1559"/>
      <c r="BR730" s="1559"/>
      <c r="BS730" s="1559"/>
      <c r="BT730" s="1559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0" t="str">
        <f t="shared" si="2814"/>
        <v/>
      </c>
      <c r="CE730" s="1321" t="str">
        <f t="shared" si="2815"/>
        <v/>
      </c>
      <c r="CF730" s="1321" t="str">
        <f t="shared" si="2815"/>
        <v/>
      </c>
      <c r="CG730" s="1321" t="str">
        <f t="shared" si="2815"/>
        <v/>
      </c>
      <c r="CH730" s="1322" t="str">
        <f t="shared" si="2815"/>
        <v/>
      </c>
      <c r="CI730" s="1322" t="str">
        <f t="shared" si="2815"/>
        <v/>
      </c>
      <c r="CJ730" s="1321" t="str">
        <f t="shared" si="2815"/>
        <v/>
      </c>
      <c r="CK730" s="1321" t="str">
        <f t="shared" si="2815"/>
        <v/>
      </c>
      <c r="CL730" s="1321" t="str">
        <f t="shared" si="2815"/>
        <v/>
      </c>
      <c r="CM730" s="1320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59"/>
      <c r="BE731" s="1559"/>
      <c r="BF731" s="1559"/>
      <c r="BG731" s="1559"/>
      <c r="BH731" s="1559"/>
      <c r="BI731" s="1559"/>
      <c r="BJ731" s="1559"/>
      <c r="BK731" s="1559"/>
      <c r="BL731" s="1559"/>
      <c r="BM731" s="1559"/>
      <c r="BN731" s="1559"/>
      <c r="BO731" s="1559"/>
      <c r="BP731" s="1559"/>
      <c r="BQ731" s="1559"/>
      <c r="BR731" s="1559"/>
      <c r="BS731" s="1559"/>
      <c r="BT731" s="1559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0" t="str">
        <f t="shared" si="2814"/>
        <v/>
      </c>
      <c r="CE731" s="1321" t="str">
        <f t="shared" si="2815"/>
        <v/>
      </c>
      <c r="CF731" s="1321" t="str">
        <f t="shared" si="2815"/>
        <v/>
      </c>
      <c r="CG731" s="1321" t="str">
        <f t="shared" si="2815"/>
        <v/>
      </c>
      <c r="CH731" s="1322" t="str">
        <f t="shared" si="2815"/>
        <v/>
      </c>
      <c r="CI731" s="1322" t="str">
        <f t="shared" si="2815"/>
        <v/>
      </c>
      <c r="CJ731" s="1321" t="str">
        <f t="shared" si="2815"/>
        <v/>
      </c>
      <c r="CK731" s="1321" t="str">
        <f t="shared" si="2815"/>
        <v/>
      </c>
      <c r="CL731" s="1321" t="str">
        <f t="shared" si="2815"/>
        <v/>
      </c>
      <c r="CM731" s="1320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1" t="str">
        <f t="shared" ref="BD732:BM732" si="2835">IF(BD729="","",BD728*BD729*BD730*BD731)</f>
        <v/>
      </c>
      <c r="BE732" s="1561" t="str">
        <f t="shared" si="2835"/>
        <v/>
      </c>
      <c r="BF732" s="1561" t="str">
        <f t="shared" si="2835"/>
        <v/>
      </c>
      <c r="BG732" s="1561" t="str">
        <f t="shared" si="2835"/>
        <v/>
      </c>
      <c r="BH732" s="1561" t="str">
        <f t="shared" si="2835"/>
        <v/>
      </c>
      <c r="BI732" s="1561" t="str">
        <f t="shared" si="2835"/>
        <v/>
      </c>
      <c r="BJ732" s="1561" t="str">
        <f t="shared" si="2835"/>
        <v/>
      </c>
      <c r="BK732" s="1561" t="str">
        <f t="shared" si="2835"/>
        <v/>
      </c>
      <c r="BL732" s="1561" t="str">
        <f t="shared" si="2835"/>
        <v/>
      </c>
      <c r="BM732" s="1561" t="str">
        <f t="shared" si="2835"/>
        <v/>
      </c>
      <c r="BN732" s="1561"/>
      <c r="BO732" s="1561"/>
      <c r="BP732" s="1561"/>
      <c r="BQ732" s="1561"/>
      <c r="BR732" s="1561"/>
      <c r="BS732" s="1561"/>
      <c r="BT732" s="1561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0" t="str">
        <f t="shared" si="2814"/>
        <v/>
      </c>
      <c r="CE732" s="1321" t="str">
        <f t="shared" si="2815"/>
        <v/>
      </c>
      <c r="CF732" s="1321" t="str">
        <f t="shared" si="2815"/>
        <v/>
      </c>
      <c r="CG732" s="1321" t="str">
        <f t="shared" si="2815"/>
        <v/>
      </c>
      <c r="CH732" s="1322" t="str">
        <f t="shared" si="2815"/>
        <v/>
      </c>
      <c r="CI732" s="1322" t="str">
        <f t="shared" si="2815"/>
        <v/>
      </c>
      <c r="CJ732" s="1321" t="str">
        <f t="shared" si="2815"/>
        <v/>
      </c>
      <c r="CK732" s="1321" t="str">
        <f t="shared" si="2815"/>
        <v/>
      </c>
      <c r="CL732" s="1321" t="str">
        <f t="shared" si="2815"/>
        <v/>
      </c>
      <c r="CM732" s="1320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59">
        <v>1</v>
      </c>
      <c r="BE733" s="1559"/>
      <c r="BF733" s="1559"/>
      <c r="BG733" s="1559"/>
      <c r="BH733" s="1559">
        <v>1</v>
      </c>
      <c r="BI733" s="1559"/>
      <c r="BJ733" s="1559"/>
      <c r="BK733" s="1559"/>
      <c r="BL733" s="1559"/>
      <c r="BM733" s="1559"/>
      <c r="BN733" s="1559"/>
      <c r="BO733" s="1559"/>
      <c r="BP733" s="1559"/>
      <c r="BQ733" s="1559"/>
      <c r="BR733" s="1559"/>
      <c r="BS733" s="1559"/>
      <c r="BT733" s="1559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0" t="str">
        <f t="shared" si="2814"/>
        <v/>
      </c>
      <c r="CE733" s="1321" t="str">
        <f t="shared" si="2815"/>
        <v/>
      </c>
      <c r="CF733" s="1321" t="str">
        <f t="shared" si="2815"/>
        <v/>
      </c>
      <c r="CG733" s="1321" t="str">
        <f t="shared" si="2815"/>
        <v/>
      </c>
      <c r="CH733" s="1322">
        <f t="shared" si="2815"/>
        <v>1</v>
      </c>
      <c r="CI733" s="1322">
        <f t="shared" si="2815"/>
        <v>1</v>
      </c>
      <c r="CJ733" s="1321" t="str">
        <f t="shared" si="2815"/>
        <v/>
      </c>
      <c r="CK733" s="1321" t="str">
        <f t="shared" si="2815"/>
        <v/>
      </c>
      <c r="CL733" s="1321" t="str">
        <f t="shared" si="2815"/>
        <v/>
      </c>
      <c r="CM733" s="1320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59">
        <v>1</v>
      </c>
      <c r="BE734" s="1559"/>
      <c r="BF734" s="1559"/>
      <c r="BG734" s="1559"/>
      <c r="BH734" s="1559">
        <v>1</v>
      </c>
      <c r="BI734" s="1559"/>
      <c r="BJ734" s="1559"/>
      <c r="BK734" s="1559"/>
      <c r="BL734" s="1559"/>
      <c r="BM734" s="1559"/>
      <c r="BN734" s="1559"/>
      <c r="BO734" s="1559"/>
      <c r="BP734" s="1559"/>
      <c r="BQ734" s="1559"/>
      <c r="BR734" s="1559"/>
      <c r="BS734" s="1559"/>
      <c r="BT734" s="1559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0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1" t="str">
        <f t="shared" si="2840"/>
        <v/>
      </c>
      <c r="CF734" s="1321" t="str">
        <f t="shared" si="2840"/>
        <v/>
      </c>
      <c r="CG734" s="1321" t="str">
        <f t="shared" si="2840"/>
        <v/>
      </c>
      <c r="CH734" s="1322">
        <f t="shared" si="2840"/>
        <v>1</v>
      </c>
      <c r="CI734" s="1322">
        <f t="shared" si="2840"/>
        <v>1</v>
      </c>
      <c r="CJ734" s="1321" t="str">
        <f t="shared" si="2840"/>
        <v/>
      </c>
      <c r="CK734" s="1321" t="str">
        <f t="shared" si="2840"/>
        <v/>
      </c>
      <c r="CL734" s="1321" t="str">
        <f t="shared" si="2840"/>
        <v/>
      </c>
      <c r="CM734" s="1320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59">
        <v>12</v>
      </c>
      <c r="BE735" s="1559"/>
      <c r="BF735" s="1559"/>
      <c r="BG735" s="1559"/>
      <c r="BH735" s="1559">
        <v>12</v>
      </c>
      <c r="BI735" s="1559"/>
      <c r="BJ735" s="1559"/>
      <c r="BK735" s="1559"/>
      <c r="BL735" s="1559"/>
      <c r="BM735" s="1559"/>
      <c r="BN735" s="1559"/>
      <c r="BO735" s="1559"/>
      <c r="BP735" s="1559"/>
      <c r="BQ735" s="1559"/>
      <c r="BR735" s="1559"/>
      <c r="BS735" s="1559"/>
      <c r="BT735" s="1559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1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1" t="str">
        <f t="shared" si="2843"/>
        <v/>
      </c>
      <c r="CG735" s="1321" t="str">
        <f t="shared" si="2843"/>
        <v/>
      </c>
      <c r="CH735" s="1322">
        <f t="shared" si="2843"/>
        <v>12</v>
      </c>
      <c r="CI735" s="1322">
        <f t="shared" si="2843"/>
        <v>12</v>
      </c>
      <c r="CJ735" s="1321" t="str">
        <f t="shared" si="2843"/>
        <v/>
      </c>
      <c r="CK735" s="1321" t="str">
        <f t="shared" si="2843"/>
        <v/>
      </c>
      <c r="CL735" s="1321" t="str">
        <f t="shared" si="2843"/>
        <v/>
      </c>
      <c r="CM735" s="1320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59">
        <v>1700</v>
      </c>
      <c r="BE736" s="1559"/>
      <c r="BF736" s="1559"/>
      <c r="BG736" s="1559"/>
      <c r="BH736" s="1559">
        <v>1700</v>
      </c>
      <c r="BI736" s="1559"/>
      <c r="BJ736" s="1559"/>
      <c r="BK736" s="1559"/>
      <c r="BL736" s="1559"/>
      <c r="BM736" s="1559"/>
      <c r="BN736" s="1559"/>
      <c r="BO736" s="1559"/>
      <c r="BP736" s="1559"/>
      <c r="BQ736" s="1559"/>
      <c r="BR736" s="1559"/>
      <c r="BS736" s="1559"/>
      <c r="BT736" s="1559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1" t="str">
        <f t="shared" si="2843"/>
        <v/>
      </c>
      <c r="CF736" s="1321" t="str">
        <f t="shared" si="2843"/>
        <v/>
      </c>
      <c r="CG736" s="1321" t="str">
        <f t="shared" si="2843"/>
        <v/>
      </c>
      <c r="CH736" s="1322">
        <f t="shared" si="2843"/>
        <v>1700</v>
      </c>
      <c r="CI736" s="1322">
        <f t="shared" si="2843"/>
        <v>1700</v>
      </c>
      <c r="CJ736" s="1321" t="str">
        <f t="shared" si="2843"/>
        <v/>
      </c>
      <c r="CK736" s="1321" t="str">
        <f t="shared" si="2843"/>
        <v/>
      </c>
      <c r="CL736" s="1321" t="str">
        <f t="shared" si="2843"/>
        <v/>
      </c>
      <c r="CM736" s="1320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2">
        <f t="shared" ref="BD737:BH737" si="2847">IF(BD734="","",BD733*BD734*BD735*BD736)</f>
        <v>20400</v>
      </c>
      <c r="BE737" s="1562" t="str">
        <f t="shared" si="2847"/>
        <v/>
      </c>
      <c r="BF737" s="1562" t="str">
        <f t="shared" si="2847"/>
        <v/>
      </c>
      <c r="BG737" s="1562" t="str">
        <f t="shared" si="2847"/>
        <v/>
      </c>
      <c r="BH737" s="1562">
        <f t="shared" si="2847"/>
        <v>20400</v>
      </c>
      <c r="BI737" s="1562" t="str">
        <f>IF(BI734="","",BI733*BI734*BI735*BI736)</f>
        <v/>
      </c>
      <c r="BJ737" s="1562" t="str">
        <f t="shared" ref="BJ737:BM737" si="2848">IF(BJ734="","",BJ733*BJ734*BJ735*BJ736)</f>
        <v/>
      </c>
      <c r="BK737" s="1562" t="str">
        <f t="shared" si="2848"/>
        <v/>
      </c>
      <c r="BL737" s="1562" t="str">
        <f t="shared" si="2848"/>
        <v/>
      </c>
      <c r="BM737" s="1562" t="str">
        <f t="shared" si="2848"/>
        <v/>
      </c>
      <c r="BN737" s="1562"/>
      <c r="BO737" s="1562"/>
      <c r="BP737" s="1562"/>
      <c r="BQ737" s="1562"/>
      <c r="BR737" s="1562"/>
      <c r="BS737" s="1562"/>
      <c r="BT737" s="1562"/>
      <c r="BU737" s="640"/>
      <c r="BV737" s="1562" t="str">
        <f t="shared" ref="BV737:BY737" si="2849">IF(BV734="","",BV733*BV734*BV735*BV736)</f>
        <v/>
      </c>
      <c r="BW737" s="1562" t="str">
        <f t="shared" si="2849"/>
        <v/>
      </c>
      <c r="BX737" s="1562" t="str">
        <f t="shared" si="2849"/>
        <v/>
      </c>
      <c r="BY737" s="1562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1" t="str">
        <f t="shared" si="2843"/>
        <v/>
      </c>
      <c r="CF737" s="1321" t="str">
        <f t="shared" si="2843"/>
        <v/>
      </c>
      <c r="CG737" s="1321" t="str">
        <f t="shared" si="2843"/>
        <v/>
      </c>
      <c r="CH737" s="1322">
        <f t="shared" si="2843"/>
        <v>20400</v>
      </c>
      <c r="CI737" s="1322">
        <f t="shared" si="2843"/>
        <v>20400</v>
      </c>
      <c r="CJ737" s="1321" t="str">
        <f t="shared" si="2843"/>
        <v/>
      </c>
      <c r="CK737" s="1321" t="str">
        <f t="shared" si="2843"/>
        <v/>
      </c>
      <c r="CL737" s="1321" t="str">
        <f t="shared" si="2843"/>
        <v/>
      </c>
      <c r="CM737" s="1320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2"/>
      <c r="BE738" s="1602"/>
      <c r="BF738" s="1602"/>
      <c r="BG738" s="1602"/>
      <c r="BH738" s="1602"/>
      <c r="BI738" s="1610"/>
      <c r="BJ738" s="1602"/>
      <c r="BK738" s="1602"/>
      <c r="BL738" s="1602"/>
      <c r="BM738" s="1602"/>
      <c r="BN738" s="1602"/>
      <c r="BO738" s="1602"/>
      <c r="BP738" s="1602"/>
      <c r="BQ738" s="1602"/>
      <c r="BR738" s="1602"/>
      <c r="BS738" s="1602"/>
      <c r="BT738" s="1602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0"/>
      <c r="BE739" s="1560"/>
      <c r="BF739" s="1560"/>
      <c r="BG739" s="1560"/>
      <c r="BH739" s="1560"/>
      <c r="BI739" s="1560"/>
      <c r="BJ739" s="1560"/>
      <c r="BK739" s="1560"/>
      <c r="BL739" s="1560"/>
      <c r="BM739" s="1560"/>
      <c r="BN739" s="1560"/>
      <c r="BO739" s="1560"/>
      <c r="BP739" s="1560"/>
      <c r="BQ739" s="1560"/>
      <c r="BR739" s="1560"/>
      <c r="BS739" s="1560"/>
      <c r="BT739" s="1560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0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1" t="str">
        <f t="shared" si="2850"/>
        <v/>
      </c>
      <c r="CF739" s="1321" t="str">
        <f t="shared" si="2850"/>
        <v/>
      </c>
      <c r="CG739" s="1321" t="str">
        <f t="shared" si="2850"/>
        <v/>
      </c>
      <c r="CH739" s="1322" t="str">
        <f t="shared" si="2850"/>
        <v/>
      </c>
      <c r="CI739" s="1322" t="str">
        <f t="shared" si="2850"/>
        <v/>
      </c>
      <c r="CJ739" s="1321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1" t="str">
        <f t="shared" si="2851"/>
        <v/>
      </c>
      <c r="CL739" s="1321" t="str">
        <f t="shared" si="2851"/>
        <v/>
      </c>
      <c r="CM739" s="1320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59"/>
      <c r="BE740" s="1559"/>
      <c r="BF740" s="1559"/>
      <c r="BG740" s="1559"/>
      <c r="BH740" s="1559"/>
      <c r="BI740" s="1559"/>
      <c r="BJ740" s="1559"/>
      <c r="BK740" s="1559"/>
      <c r="BL740" s="1559"/>
      <c r="BM740" s="1559"/>
      <c r="BN740" s="1559"/>
      <c r="BO740" s="1559"/>
      <c r="BP740" s="1559"/>
      <c r="BQ740" s="1559"/>
      <c r="BR740" s="1559"/>
      <c r="BS740" s="1559"/>
      <c r="BT740" s="1559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0" t="str">
        <f t="shared" si="2850"/>
        <v/>
      </c>
      <c r="CE740" s="1321" t="str">
        <f t="shared" si="2850"/>
        <v/>
      </c>
      <c r="CF740" s="1321" t="str">
        <f t="shared" si="2850"/>
        <v/>
      </c>
      <c r="CG740" s="1321" t="str">
        <f t="shared" si="2850"/>
        <v/>
      </c>
      <c r="CH740" s="1322" t="str">
        <f t="shared" si="2850"/>
        <v/>
      </c>
      <c r="CI740" s="1322" t="str">
        <f t="shared" si="2850"/>
        <v/>
      </c>
      <c r="CJ740" s="1321" t="str">
        <f t="shared" si="2851"/>
        <v/>
      </c>
      <c r="CK740" s="1321" t="str">
        <f t="shared" si="2851"/>
        <v/>
      </c>
      <c r="CL740" s="1321" t="str">
        <f t="shared" si="2851"/>
        <v/>
      </c>
      <c r="CM740" s="1320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59"/>
      <c r="BE741" s="1559"/>
      <c r="BF741" s="1559"/>
      <c r="BG741" s="1559"/>
      <c r="BH741" s="1559"/>
      <c r="BI741" s="1559"/>
      <c r="BJ741" s="1559"/>
      <c r="BK741" s="1559"/>
      <c r="BL741" s="1559"/>
      <c r="BM741" s="1559"/>
      <c r="BN741" s="1559"/>
      <c r="BO741" s="1559"/>
      <c r="BP741" s="1559"/>
      <c r="BQ741" s="1559"/>
      <c r="BR741" s="1559"/>
      <c r="BS741" s="1559"/>
      <c r="BT741" s="1559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0" t="str">
        <f t="shared" si="2850"/>
        <v/>
      </c>
      <c r="CE741" s="1321" t="str">
        <f t="shared" si="2850"/>
        <v/>
      </c>
      <c r="CF741" s="1321" t="str">
        <f t="shared" si="2850"/>
        <v/>
      </c>
      <c r="CG741" s="1321" t="str">
        <f t="shared" si="2850"/>
        <v/>
      </c>
      <c r="CH741" s="1322" t="str">
        <f t="shared" si="2850"/>
        <v/>
      </c>
      <c r="CI741" s="1322" t="str">
        <f t="shared" si="2850"/>
        <v/>
      </c>
      <c r="CJ741" s="1321" t="str">
        <f t="shared" si="2851"/>
        <v/>
      </c>
      <c r="CK741" s="1321" t="str">
        <f t="shared" si="2851"/>
        <v/>
      </c>
      <c r="CL741" s="1321" t="str">
        <f t="shared" si="2851"/>
        <v/>
      </c>
      <c r="CM741" s="1320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59"/>
      <c r="BE742" s="1559"/>
      <c r="BF742" s="1559"/>
      <c r="BG742" s="1559"/>
      <c r="BH742" s="1559"/>
      <c r="BI742" s="1559"/>
      <c r="BJ742" s="1559"/>
      <c r="BK742" s="1559"/>
      <c r="BL742" s="1559"/>
      <c r="BM742" s="1559"/>
      <c r="BN742" s="1559"/>
      <c r="BO742" s="1559"/>
      <c r="BP742" s="1559"/>
      <c r="BQ742" s="1559"/>
      <c r="BR742" s="1559"/>
      <c r="BS742" s="1559"/>
      <c r="BT742" s="1559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0" t="str">
        <f t="shared" si="2850"/>
        <v/>
      </c>
      <c r="CE742" s="1321" t="str">
        <f t="shared" si="2850"/>
        <v/>
      </c>
      <c r="CF742" s="1321" t="str">
        <f t="shared" si="2850"/>
        <v/>
      </c>
      <c r="CG742" s="1321" t="str">
        <f t="shared" si="2850"/>
        <v/>
      </c>
      <c r="CH742" s="1322" t="str">
        <f t="shared" si="2850"/>
        <v/>
      </c>
      <c r="CI742" s="1322" t="str">
        <f t="shared" si="2850"/>
        <v/>
      </c>
      <c r="CJ742" s="1321" t="str">
        <f t="shared" si="2851"/>
        <v/>
      </c>
      <c r="CK742" s="1321" t="str">
        <f t="shared" si="2851"/>
        <v/>
      </c>
      <c r="CL742" s="1321" t="str">
        <f t="shared" si="2851"/>
        <v/>
      </c>
      <c r="CM742" s="1320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1">
        <f>'Data 2'!BD300</f>
        <v>0</v>
      </c>
      <c r="BE743" s="1561">
        <f>'Data 2'!BE300</f>
        <v>0</v>
      </c>
      <c r="BF743" s="1561">
        <f>'Data 2'!BF300</f>
        <v>17040</v>
      </c>
      <c r="BG743" s="1561">
        <f>'Data 2'!BG300</f>
        <v>0</v>
      </c>
      <c r="BH743" s="1561">
        <f>'Data 2'!BH300</f>
        <v>17040</v>
      </c>
      <c r="BI743" s="1561">
        <f>'Data 2'!BI300</f>
        <v>0</v>
      </c>
      <c r="BJ743" s="1561">
        <f>'Data 2'!BJ300</f>
        <v>0</v>
      </c>
      <c r="BK743" s="1561">
        <f>'Data 2'!BK300</f>
        <v>17040</v>
      </c>
      <c r="BL743" s="1561">
        <f>'Data 2'!BL300</f>
        <v>0</v>
      </c>
      <c r="BM743" s="1561">
        <f>'Data 2'!BM300</f>
        <v>17040</v>
      </c>
      <c r="BN743" s="1561"/>
      <c r="BO743" s="1561"/>
      <c r="BP743" s="1561"/>
      <c r="BQ743" s="1561"/>
      <c r="BR743" s="1561"/>
      <c r="BS743" s="1561"/>
      <c r="BT743" s="1561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1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1">
        <f t="shared" si="2854"/>
        <v>0</v>
      </c>
      <c r="CG743" s="1321">
        <f t="shared" si="2854"/>
        <v>0</v>
      </c>
      <c r="CH743" s="1322">
        <f t="shared" si="2854"/>
        <v>0</v>
      </c>
      <c r="CI743" s="1322">
        <f t="shared" si="2854"/>
        <v>0</v>
      </c>
      <c r="CJ743" s="1321">
        <f t="shared" si="2854"/>
        <v>17040</v>
      </c>
      <c r="CK743" s="1321">
        <f t="shared" si="2854"/>
        <v>17040</v>
      </c>
      <c r="CL743" s="1321">
        <f t="shared" si="2854"/>
        <v>17040</v>
      </c>
      <c r="CM743" s="1320">
        <f t="shared" si="2854"/>
        <v>17040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2"/>
      <c r="BE744" s="1602"/>
      <c r="BF744" s="1602"/>
      <c r="BG744" s="1602"/>
      <c r="BH744" s="1602"/>
      <c r="BI744" s="1602"/>
      <c r="BJ744" s="1602"/>
      <c r="BK744" s="1602"/>
      <c r="BL744" s="1602"/>
      <c r="BM744" s="1602"/>
      <c r="BN744" s="1602"/>
      <c r="BO744" s="1602"/>
      <c r="BP744" s="1602"/>
      <c r="BQ744" s="1602"/>
      <c r="BR744" s="1602"/>
      <c r="BS744" s="1602"/>
      <c r="BT744" s="1602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0"/>
      <c r="BE745" s="1560"/>
      <c r="BF745" s="1560"/>
      <c r="BG745" s="1560"/>
      <c r="BH745" s="1560"/>
      <c r="BI745" s="1560"/>
      <c r="BJ745" s="1560"/>
      <c r="BK745" s="1560"/>
      <c r="BL745" s="1560"/>
      <c r="BM745" s="1560"/>
      <c r="BN745" s="1560"/>
      <c r="BO745" s="1560"/>
      <c r="BP745" s="1560"/>
      <c r="BQ745" s="1560"/>
      <c r="BR745" s="1560"/>
      <c r="BS745" s="1560"/>
      <c r="BT745" s="1560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0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1" t="str">
        <f t="shared" si="2859"/>
        <v/>
      </c>
      <c r="CF745" s="1321" t="str">
        <f t="shared" si="2859"/>
        <v/>
      </c>
      <c r="CG745" s="1321" t="str">
        <f t="shared" si="2859"/>
        <v/>
      </c>
      <c r="CH745" s="1322" t="str">
        <f t="shared" si="2859"/>
        <v/>
      </c>
      <c r="CI745" s="1322" t="str">
        <f t="shared" si="2859"/>
        <v/>
      </c>
      <c r="CJ745" s="1321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1" t="str">
        <f t="shared" si="2860"/>
        <v/>
      </c>
      <c r="CL745" s="1321" t="str">
        <f t="shared" si="2860"/>
        <v/>
      </c>
      <c r="CM745" s="1320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59"/>
      <c r="BE746" s="1559"/>
      <c r="BF746" s="1559"/>
      <c r="BG746" s="1559"/>
      <c r="BH746" s="1559"/>
      <c r="BI746" s="1559"/>
      <c r="BJ746" s="1559"/>
      <c r="BK746" s="1559"/>
      <c r="BL746" s="1559"/>
      <c r="BM746" s="1559"/>
      <c r="BN746" s="1559"/>
      <c r="BO746" s="1559"/>
      <c r="BP746" s="1559"/>
      <c r="BQ746" s="1559"/>
      <c r="BR746" s="1559"/>
      <c r="BS746" s="1559"/>
      <c r="BT746" s="1559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0" t="str">
        <f t="shared" si="2859"/>
        <v/>
      </c>
      <c r="CE746" s="1321" t="str">
        <f t="shared" si="2859"/>
        <v/>
      </c>
      <c r="CF746" s="1321" t="str">
        <f t="shared" si="2859"/>
        <v/>
      </c>
      <c r="CG746" s="1321" t="str">
        <f t="shared" si="2859"/>
        <v/>
      </c>
      <c r="CH746" s="1322" t="str">
        <f t="shared" si="2859"/>
        <v/>
      </c>
      <c r="CI746" s="1322" t="str">
        <f t="shared" si="2859"/>
        <v/>
      </c>
      <c r="CJ746" s="1321" t="str">
        <f t="shared" si="2860"/>
        <v/>
      </c>
      <c r="CK746" s="1321" t="str">
        <f t="shared" si="2860"/>
        <v/>
      </c>
      <c r="CL746" s="1321" t="str">
        <f t="shared" si="2860"/>
        <v/>
      </c>
      <c r="CM746" s="1320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59"/>
      <c r="BE747" s="1559"/>
      <c r="BF747" s="1559"/>
      <c r="BG747" s="1559"/>
      <c r="BH747" s="1559"/>
      <c r="BI747" s="1559"/>
      <c r="BJ747" s="1559"/>
      <c r="BK747" s="1559"/>
      <c r="BL747" s="1559"/>
      <c r="BM747" s="1559"/>
      <c r="BN747" s="1559"/>
      <c r="BO747" s="1559"/>
      <c r="BP747" s="1559"/>
      <c r="BQ747" s="1559"/>
      <c r="BR747" s="1559"/>
      <c r="BS747" s="1559"/>
      <c r="BT747" s="1559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0" t="str">
        <f t="shared" si="2859"/>
        <v/>
      </c>
      <c r="CE747" s="1321" t="str">
        <f t="shared" si="2859"/>
        <v/>
      </c>
      <c r="CF747" s="1321" t="str">
        <f t="shared" si="2859"/>
        <v/>
      </c>
      <c r="CG747" s="1321" t="str">
        <f t="shared" si="2859"/>
        <v/>
      </c>
      <c r="CH747" s="1322" t="str">
        <f t="shared" si="2859"/>
        <v/>
      </c>
      <c r="CI747" s="1322" t="str">
        <f t="shared" si="2859"/>
        <v/>
      </c>
      <c r="CJ747" s="1321" t="str">
        <f t="shared" si="2860"/>
        <v/>
      </c>
      <c r="CK747" s="1321" t="str">
        <f t="shared" si="2860"/>
        <v/>
      </c>
      <c r="CL747" s="1321" t="str">
        <f t="shared" si="2860"/>
        <v/>
      </c>
      <c r="CM747" s="1320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59"/>
      <c r="BE748" s="1559"/>
      <c r="BF748" s="1559"/>
      <c r="BG748" s="1559"/>
      <c r="BH748" s="1559"/>
      <c r="BI748" s="1559"/>
      <c r="BJ748" s="1559"/>
      <c r="BK748" s="1559"/>
      <c r="BL748" s="1559"/>
      <c r="BM748" s="1559"/>
      <c r="BN748" s="1559"/>
      <c r="BO748" s="1559"/>
      <c r="BP748" s="1559"/>
      <c r="BQ748" s="1559"/>
      <c r="BR748" s="1559"/>
      <c r="BS748" s="1559"/>
      <c r="BT748" s="1559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0" t="str">
        <f t="shared" si="2859"/>
        <v/>
      </c>
      <c r="CE748" s="1321" t="str">
        <f t="shared" si="2859"/>
        <v/>
      </c>
      <c r="CF748" s="1321" t="str">
        <f t="shared" si="2859"/>
        <v/>
      </c>
      <c r="CG748" s="1321" t="str">
        <f t="shared" si="2859"/>
        <v/>
      </c>
      <c r="CH748" s="1322" t="str">
        <f t="shared" si="2859"/>
        <v/>
      </c>
      <c r="CI748" s="1322" t="str">
        <f t="shared" si="2859"/>
        <v/>
      </c>
      <c r="CJ748" s="1321" t="str">
        <f t="shared" si="2860"/>
        <v/>
      </c>
      <c r="CK748" s="1321" t="str">
        <f t="shared" si="2860"/>
        <v/>
      </c>
      <c r="CL748" s="1321" t="str">
        <f t="shared" si="2860"/>
        <v/>
      </c>
      <c r="CM748" s="1320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1">
        <f>'Data 2'!BD327</f>
        <v>0</v>
      </c>
      <c r="BE749" s="1561">
        <f>'Data 2'!BE327</f>
        <v>0</v>
      </c>
      <c r="BF749" s="1561">
        <f>'Data 2'!BF327</f>
        <v>0</v>
      </c>
      <c r="BG749" s="1561">
        <f>'Data 2'!BG327</f>
        <v>0</v>
      </c>
      <c r="BH749" s="1561">
        <f>'Data 2'!BH327</f>
        <v>0</v>
      </c>
      <c r="BI749" s="1561">
        <f>'Data 2'!BI327</f>
        <v>0</v>
      </c>
      <c r="BJ749" s="1561">
        <f>'Data 2'!BJ327</f>
        <v>0</v>
      </c>
      <c r="BK749" s="1561">
        <f>'Data 2'!BK327</f>
        <v>0</v>
      </c>
      <c r="BL749" s="1561">
        <f>'Data 2'!BL327</f>
        <v>0</v>
      </c>
      <c r="BM749" s="1561">
        <f>'Data 2'!BM327</f>
        <v>0</v>
      </c>
      <c r="BN749" s="1561"/>
      <c r="BO749" s="1561"/>
      <c r="BP749" s="1561"/>
      <c r="BQ749" s="1561"/>
      <c r="BR749" s="1561"/>
      <c r="BS749" s="1561"/>
      <c r="BT749" s="1561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1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1">
        <f t="shared" si="2863"/>
        <v>0</v>
      </c>
      <c r="CG749" s="1321">
        <f t="shared" si="2863"/>
        <v>0</v>
      </c>
      <c r="CH749" s="1322">
        <f t="shared" si="2863"/>
        <v>0</v>
      </c>
      <c r="CI749" s="1322">
        <f t="shared" si="2863"/>
        <v>0</v>
      </c>
      <c r="CJ749" s="1321">
        <f t="shared" si="2863"/>
        <v>0</v>
      </c>
      <c r="CK749" s="1321">
        <f t="shared" si="2863"/>
        <v>0</v>
      </c>
      <c r="CL749" s="1321">
        <f t="shared" si="2863"/>
        <v>0</v>
      </c>
      <c r="CM749" s="1320">
        <f t="shared" si="2863"/>
        <v>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2"/>
      <c r="BE750" s="1602"/>
      <c r="BF750" s="1602"/>
      <c r="BG750" s="1602"/>
      <c r="BH750" s="1602"/>
      <c r="BI750" s="1602"/>
      <c r="BJ750" s="1602"/>
      <c r="BK750" s="1602"/>
      <c r="BL750" s="1602"/>
      <c r="BM750" s="1602"/>
      <c r="BN750" s="1602"/>
      <c r="BO750" s="1602"/>
      <c r="BP750" s="1602"/>
      <c r="BQ750" s="1602"/>
      <c r="BR750" s="1602"/>
      <c r="BS750" s="1602"/>
      <c r="BT750" s="1602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0"/>
      <c r="BE751" s="1560"/>
      <c r="BF751" s="1560"/>
      <c r="BG751" s="1560"/>
      <c r="BH751" s="1560"/>
      <c r="BI751" s="1560"/>
      <c r="BJ751" s="1560"/>
      <c r="BK751" s="1560"/>
      <c r="BL751" s="1560"/>
      <c r="BM751" s="1560"/>
      <c r="BN751" s="1560"/>
      <c r="BO751" s="1560"/>
      <c r="BP751" s="1560"/>
      <c r="BQ751" s="1560"/>
      <c r="BR751" s="1560"/>
      <c r="BS751" s="1560"/>
      <c r="BT751" s="1560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0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1" t="str">
        <f t="shared" si="2864"/>
        <v/>
      </c>
      <c r="CF751" s="1321" t="str">
        <f t="shared" si="2864"/>
        <v/>
      </c>
      <c r="CG751" s="1321" t="str">
        <f t="shared" si="2864"/>
        <v/>
      </c>
      <c r="CH751" s="1322" t="str">
        <f t="shared" si="2864"/>
        <v/>
      </c>
      <c r="CI751" s="1322" t="str">
        <f t="shared" si="2864"/>
        <v/>
      </c>
      <c r="CJ751" s="1321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1" t="str">
        <f t="shared" si="2865"/>
        <v/>
      </c>
      <c r="CL751" s="1321" t="str">
        <f t="shared" si="2865"/>
        <v/>
      </c>
      <c r="CM751" s="1320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59"/>
      <c r="BE752" s="1559"/>
      <c r="BF752" s="1559"/>
      <c r="BG752" s="1559"/>
      <c r="BH752" s="1559"/>
      <c r="BI752" s="1559"/>
      <c r="BJ752" s="1559"/>
      <c r="BK752" s="1559"/>
      <c r="BL752" s="1559"/>
      <c r="BM752" s="1559"/>
      <c r="BN752" s="1559"/>
      <c r="BO752" s="1559"/>
      <c r="BP752" s="1559"/>
      <c r="BQ752" s="1559"/>
      <c r="BR752" s="1559"/>
      <c r="BS752" s="1559"/>
      <c r="BT752" s="1559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0" t="str">
        <f t="shared" si="2864"/>
        <v/>
      </c>
      <c r="CE752" s="1321" t="str">
        <f t="shared" si="2864"/>
        <v/>
      </c>
      <c r="CF752" s="1321" t="str">
        <f t="shared" si="2864"/>
        <v/>
      </c>
      <c r="CG752" s="1321" t="str">
        <f t="shared" si="2864"/>
        <v/>
      </c>
      <c r="CH752" s="1322" t="str">
        <f t="shared" si="2864"/>
        <v/>
      </c>
      <c r="CI752" s="1322" t="str">
        <f t="shared" si="2864"/>
        <v/>
      </c>
      <c r="CJ752" s="1321" t="str">
        <f t="shared" si="2865"/>
        <v/>
      </c>
      <c r="CK752" s="1321" t="str">
        <f t="shared" si="2865"/>
        <v/>
      </c>
      <c r="CL752" s="1321" t="str">
        <f t="shared" si="2865"/>
        <v/>
      </c>
      <c r="CM752" s="1320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59"/>
      <c r="BE753" s="1559"/>
      <c r="BF753" s="1559"/>
      <c r="BG753" s="1559"/>
      <c r="BH753" s="1559"/>
      <c r="BI753" s="1559"/>
      <c r="BJ753" s="1559"/>
      <c r="BK753" s="1559"/>
      <c r="BL753" s="1559"/>
      <c r="BM753" s="1559"/>
      <c r="BN753" s="1559"/>
      <c r="BO753" s="1559"/>
      <c r="BP753" s="1559"/>
      <c r="BQ753" s="1559"/>
      <c r="BR753" s="1559"/>
      <c r="BS753" s="1559"/>
      <c r="BT753" s="1559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0" t="str">
        <f t="shared" si="2864"/>
        <v/>
      </c>
      <c r="CE753" s="1321" t="str">
        <f t="shared" si="2864"/>
        <v/>
      </c>
      <c r="CF753" s="1321" t="str">
        <f t="shared" si="2864"/>
        <v/>
      </c>
      <c r="CG753" s="1321" t="str">
        <f t="shared" si="2864"/>
        <v/>
      </c>
      <c r="CH753" s="1322" t="str">
        <f t="shared" si="2864"/>
        <v/>
      </c>
      <c r="CI753" s="1322" t="str">
        <f t="shared" si="2864"/>
        <v/>
      </c>
      <c r="CJ753" s="1321" t="str">
        <f t="shared" si="2865"/>
        <v/>
      </c>
      <c r="CK753" s="1321" t="str">
        <f t="shared" si="2865"/>
        <v/>
      </c>
      <c r="CL753" s="1321" t="str">
        <f t="shared" si="2865"/>
        <v/>
      </c>
      <c r="CM753" s="1320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59"/>
      <c r="BE754" s="1559"/>
      <c r="BF754" s="1559"/>
      <c r="BG754" s="1559"/>
      <c r="BH754" s="1559"/>
      <c r="BI754" s="1559"/>
      <c r="BJ754" s="1559"/>
      <c r="BK754" s="1559"/>
      <c r="BL754" s="1559"/>
      <c r="BM754" s="1559"/>
      <c r="BN754" s="1559"/>
      <c r="BO754" s="1559"/>
      <c r="BP754" s="1559"/>
      <c r="BQ754" s="1559"/>
      <c r="BR754" s="1559"/>
      <c r="BS754" s="1559"/>
      <c r="BT754" s="1559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0" t="str">
        <f t="shared" si="2864"/>
        <v/>
      </c>
      <c r="CE754" s="1321" t="str">
        <f t="shared" si="2864"/>
        <v/>
      </c>
      <c r="CF754" s="1321" t="str">
        <f t="shared" si="2864"/>
        <v/>
      </c>
      <c r="CG754" s="1321" t="str">
        <f t="shared" si="2864"/>
        <v/>
      </c>
      <c r="CH754" s="1322" t="str">
        <f t="shared" si="2864"/>
        <v/>
      </c>
      <c r="CI754" s="1322" t="str">
        <f t="shared" si="2864"/>
        <v/>
      </c>
      <c r="CJ754" s="1321" t="str">
        <f t="shared" si="2865"/>
        <v/>
      </c>
      <c r="CK754" s="1321" t="str">
        <f t="shared" si="2865"/>
        <v/>
      </c>
      <c r="CL754" s="1321" t="str">
        <f t="shared" si="2865"/>
        <v/>
      </c>
      <c r="CM754" s="1320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1">
        <f>'Data 2'!BD210</f>
        <v>0</v>
      </c>
      <c r="BE755" s="1561">
        <f>'Data 2'!BE210</f>
        <v>0</v>
      </c>
      <c r="BF755" s="1561">
        <f>'Data 2'!BF210</f>
        <v>0</v>
      </c>
      <c r="BG755" s="1561">
        <f>'Data 2'!BG210</f>
        <v>0</v>
      </c>
      <c r="BH755" s="1561">
        <f>'Data 2'!BH210</f>
        <v>0</v>
      </c>
      <c r="BI755" s="1561">
        <f>'Data 2'!BI210</f>
        <v>0</v>
      </c>
      <c r="BJ755" s="1561">
        <f>'Data 2'!BJ210</f>
        <v>0</v>
      </c>
      <c r="BK755" s="1561">
        <f>'Data 2'!BK210</f>
        <v>0</v>
      </c>
      <c r="BL755" s="1561">
        <f>'Data 2'!BL210</f>
        <v>0</v>
      </c>
      <c r="BM755" s="1561">
        <f>'Data 2'!BM210</f>
        <v>0</v>
      </c>
      <c r="BN755" s="1561"/>
      <c r="BO755" s="1561"/>
      <c r="BP755" s="1561"/>
      <c r="BQ755" s="1561"/>
      <c r="BR755" s="1561"/>
      <c r="BS755" s="1561"/>
      <c r="BT755" s="1561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1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1">
        <f t="shared" si="2868"/>
        <v>0</v>
      </c>
      <c r="CG755" s="1321">
        <f t="shared" si="2868"/>
        <v>0</v>
      </c>
      <c r="CH755" s="1322">
        <f t="shared" si="2868"/>
        <v>0</v>
      </c>
      <c r="CI755" s="1322">
        <f t="shared" si="2868"/>
        <v>0</v>
      </c>
      <c r="CJ755" s="1321">
        <f t="shared" si="2868"/>
        <v>0</v>
      </c>
      <c r="CK755" s="1321">
        <f t="shared" si="2868"/>
        <v>0</v>
      </c>
      <c r="CL755" s="1321">
        <f t="shared" si="2868"/>
        <v>0</v>
      </c>
      <c r="CM755" s="1320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85"/>
      <c r="BE756" s="1585"/>
      <c r="BF756" s="1585"/>
      <c r="BG756" s="1585"/>
      <c r="BH756" s="1585"/>
      <c r="BI756" s="1585"/>
      <c r="BJ756" s="1585"/>
      <c r="BK756" s="1585"/>
      <c r="BL756" s="1585"/>
      <c r="BM756" s="1585"/>
      <c r="BN756" s="1585"/>
      <c r="BO756" s="1585"/>
      <c r="BP756" s="1585"/>
      <c r="BQ756" s="1585"/>
      <c r="BR756" s="1585"/>
      <c r="BS756" s="1585"/>
      <c r="BT756" s="1585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59"/>
      <c r="BE757" s="1559"/>
      <c r="BF757" s="1559"/>
      <c r="BG757" s="1559"/>
      <c r="BH757" s="1559"/>
      <c r="BI757" s="1559"/>
      <c r="BJ757" s="1559"/>
      <c r="BK757" s="1559"/>
      <c r="BL757" s="1559"/>
      <c r="BM757" s="1559"/>
      <c r="BN757" s="1559"/>
      <c r="BO757" s="1559"/>
      <c r="BP757" s="1559"/>
      <c r="BQ757" s="1559"/>
      <c r="BR757" s="1559"/>
      <c r="BS757" s="1559"/>
      <c r="BT757" s="1559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0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1" t="str">
        <f t="shared" si="2869"/>
        <v/>
      </c>
      <c r="CF757" s="1321" t="str">
        <f t="shared" si="2869"/>
        <v/>
      </c>
      <c r="CG757" s="1321" t="str">
        <f t="shared" si="2869"/>
        <v/>
      </c>
      <c r="CH757" s="1322" t="str">
        <f t="shared" si="2869"/>
        <v/>
      </c>
      <c r="CI757" s="1322" t="str">
        <f t="shared" si="2869"/>
        <v/>
      </c>
      <c r="CJ757" s="1321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1" t="str">
        <f t="shared" si="2870"/>
        <v/>
      </c>
      <c r="CL757" s="1321" t="str">
        <f t="shared" si="2870"/>
        <v/>
      </c>
      <c r="CM757" s="1320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59"/>
      <c r="BE758" s="1559"/>
      <c r="BF758" s="1559"/>
      <c r="BG758" s="1559"/>
      <c r="BH758" s="1559"/>
      <c r="BI758" s="1559"/>
      <c r="BJ758" s="1559"/>
      <c r="BK758" s="1559"/>
      <c r="BL758" s="1559"/>
      <c r="BM758" s="1559"/>
      <c r="BN758" s="1559"/>
      <c r="BO758" s="1559"/>
      <c r="BP758" s="1559"/>
      <c r="BQ758" s="1559"/>
      <c r="BR758" s="1559"/>
      <c r="BS758" s="1559"/>
      <c r="BT758" s="1559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0" t="str">
        <f t="shared" si="2869"/>
        <v/>
      </c>
      <c r="CE758" s="1321" t="str">
        <f t="shared" si="2869"/>
        <v/>
      </c>
      <c r="CF758" s="1321" t="str">
        <f t="shared" si="2869"/>
        <v/>
      </c>
      <c r="CG758" s="1321" t="str">
        <f t="shared" si="2869"/>
        <v/>
      </c>
      <c r="CH758" s="1322" t="str">
        <f t="shared" si="2869"/>
        <v/>
      </c>
      <c r="CI758" s="1322" t="str">
        <f t="shared" si="2869"/>
        <v/>
      </c>
      <c r="CJ758" s="1321" t="str">
        <f t="shared" si="2870"/>
        <v/>
      </c>
      <c r="CK758" s="1321" t="str">
        <f t="shared" si="2870"/>
        <v/>
      </c>
      <c r="CL758" s="1321" t="str">
        <f t="shared" si="2870"/>
        <v/>
      </c>
      <c r="CM758" s="1320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59"/>
      <c r="BE759" s="1559"/>
      <c r="BF759" s="1559"/>
      <c r="BG759" s="1559"/>
      <c r="BH759" s="1559"/>
      <c r="BI759" s="1559"/>
      <c r="BJ759" s="1559"/>
      <c r="BK759" s="1559"/>
      <c r="BL759" s="1559"/>
      <c r="BM759" s="1559"/>
      <c r="BN759" s="1559"/>
      <c r="BO759" s="1559"/>
      <c r="BP759" s="1559"/>
      <c r="BQ759" s="1559"/>
      <c r="BR759" s="1559"/>
      <c r="BS759" s="1559"/>
      <c r="BT759" s="1559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0" t="str">
        <f t="shared" si="2869"/>
        <v/>
      </c>
      <c r="CE759" s="1321" t="str">
        <f t="shared" si="2869"/>
        <v/>
      </c>
      <c r="CF759" s="1321" t="str">
        <f t="shared" si="2869"/>
        <v/>
      </c>
      <c r="CG759" s="1321" t="str">
        <f t="shared" si="2869"/>
        <v/>
      </c>
      <c r="CH759" s="1322" t="str">
        <f t="shared" si="2869"/>
        <v/>
      </c>
      <c r="CI759" s="1322" t="str">
        <f t="shared" si="2869"/>
        <v/>
      </c>
      <c r="CJ759" s="1321" t="str">
        <f t="shared" si="2870"/>
        <v/>
      </c>
      <c r="CK759" s="1321" t="str">
        <f t="shared" si="2870"/>
        <v/>
      </c>
      <c r="CL759" s="1321" t="str">
        <f t="shared" si="2870"/>
        <v/>
      </c>
      <c r="CM759" s="1320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1">
        <f>'Data 2'!BD249</f>
        <v>252000</v>
      </c>
      <c r="BE760" s="1561">
        <f>'Data 2'!BE249</f>
        <v>76860</v>
      </c>
      <c r="BF760" s="1561">
        <f>'Data 2'!BF249</f>
        <v>117260.04000000001</v>
      </c>
      <c r="BG760" s="1561">
        <f>'Data 2'!BG249</f>
        <v>58500</v>
      </c>
      <c r="BH760" s="1561">
        <f>'Data 2'!BH249</f>
        <v>14400</v>
      </c>
      <c r="BI760" s="1561">
        <f>'Data 2'!BI249</f>
        <v>1800</v>
      </c>
      <c r="BJ760" s="1561">
        <f>'Data 2'!BJ249</f>
        <v>100800</v>
      </c>
      <c r="BK760" s="1561">
        <f>'Data 2'!BK249</f>
        <v>22044</v>
      </c>
      <c r="BL760" s="1561">
        <f>'Data 2'!BL249</f>
        <v>100800</v>
      </c>
      <c r="BM760" s="1561">
        <f>'Data 2'!BM249</f>
        <v>62700</v>
      </c>
      <c r="BN760" s="1561"/>
      <c r="BO760" s="1561"/>
      <c r="BP760" s="1561"/>
      <c r="BQ760" s="1561"/>
      <c r="BR760" s="1561"/>
      <c r="BS760" s="1561"/>
      <c r="BT760" s="1561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62700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1321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1321">
        <f t="shared" si="2873"/>
        <v>22044</v>
      </c>
      <c r="CG760" s="1321">
        <f t="shared" si="2873"/>
        <v>58500</v>
      </c>
      <c r="CH760" s="1322">
        <f t="shared" si="2873"/>
        <v>62700</v>
      </c>
      <c r="CI760" s="1322">
        <f t="shared" si="2873"/>
        <v>76860</v>
      </c>
      <c r="CJ760" s="1321">
        <f t="shared" si="2873"/>
        <v>100800</v>
      </c>
      <c r="CK760" s="1321">
        <f t="shared" si="2873"/>
        <v>100800</v>
      </c>
      <c r="CL760" s="1321">
        <f t="shared" si="2873"/>
        <v>117260.04000000001</v>
      </c>
      <c r="CM760" s="1320">
        <f t="shared" si="2873"/>
        <v>252000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925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2"/>
      <c r="BE761" s="1602"/>
      <c r="BF761" s="1602"/>
      <c r="BG761" s="1602"/>
      <c r="BH761" s="1602"/>
      <c r="BI761" s="1602"/>
      <c r="BJ761" s="1602"/>
      <c r="BK761" s="1602"/>
      <c r="BL761" s="1602"/>
      <c r="BM761" s="1602"/>
      <c r="BN761" s="1602"/>
      <c r="BO761" s="1602"/>
      <c r="BP761" s="1602"/>
      <c r="BQ761" s="1602"/>
      <c r="BR761" s="1602"/>
      <c r="BS761" s="1602"/>
      <c r="BT761" s="1602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37"/>
      <c r="CE761" s="1337"/>
      <c r="CF761" s="1337"/>
      <c r="CG761" s="1337"/>
      <c r="CH761" s="1337"/>
      <c r="CI761" s="1337"/>
      <c r="CJ761" s="1337"/>
      <c r="CK761" s="1337"/>
      <c r="CL761" s="1337"/>
      <c r="CM761" s="1337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0">
        <v>1</v>
      </c>
      <c r="BE762" s="1560">
        <v>1</v>
      </c>
      <c r="BF762" s="1560">
        <v>1</v>
      </c>
      <c r="BG762" s="1560">
        <v>1</v>
      </c>
      <c r="BH762" s="1560">
        <v>1</v>
      </c>
      <c r="BI762" s="1560">
        <v>1</v>
      </c>
      <c r="BJ762" s="1560">
        <v>1</v>
      </c>
      <c r="BK762" s="1560">
        <v>1</v>
      </c>
      <c r="BL762" s="1560">
        <v>1</v>
      </c>
      <c r="BM762" s="1560">
        <v>1</v>
      </c>
      <c r="BN762" s="1560"/>
      <c r="BO762" s="1560"/>
      <c r="BP762" s="1560"/>
      <c r="BQ762" s="1560"/>
      <c r="BR762" s="1560"/>
      <c r="BS762" s="1560"/>
      <c r="BT762" s="1560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0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1321">
        <f t="shared" si="2878"/>
        <v>1</v>
      </c>
      <c r="CF762" s="1321">
        <f t="shared" si="2878"/>
        <v>1</v>
      </c>
      <c r="CG762" s="1321">
        <f t="shared" si="2878"/>
        <v>1</v>
      </c>
      <c r="CH762" s="1322">
        <f t="shared" si="2878"/>
        <v>1</v>
      </c>
      <c r="CI762" s="1322">
        <f t="shared" si="2878"/>
        <v>1</v>
      </c>
      <c r="CJ762" s="1321">
        <f t="shared" si="2878"/>
        <v>1</v>
      </c>
      <c r="CK762" s="1321">
        <f t="shared" si="2878"/>
        <v>1</v>
      </c>
      <c r="CL762" s="1321">
        <f t="shared" si="2878"/>
        <v>1</v>
      </c>
      <c r="CM762" s="1320">
        <f t="shared" si="2878"/>
        <v>1</v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0">
        <v>12</v>
      </c>
      <c r="BE763" s="1560">
        <v>12</v>
      </c>
      <c r="BF763" s="1560">
        <v>12</v>
      </c>
      <c r="BG763" s="1560">
        <v>12</v>
      </c>
      <c r="BH763" s="1560">
        <v>12</v>
      </c>
      <c r="BI763" s="1560">
        <v>12</v>
      </c>
      <c r="BJ763" s="1560">
        <v>12</v>
      </c>
      <c r="BK763" s="1560">
        <v>12</v>
      </c>
      <c r="BL763" s="1560">
        <v>12</v>
      </c>
      <c r="BM763" s="1560">
        <v>12</v>
      </c>
      <c r="BN763" s="1560"/>
      <c r="BO763" s="1560"/>
      <c r="BP763" s="1560"/>
      <c r="BQ763" s="1560"/>
      <c r="BR763" s="1560"/>
      <c r="BS763" s="1560"/>
      <c r="BT763" s="1560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0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1321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1321">
        <f t="shared" si="2881"/>
        <v>12</v>
      </c>
      <c r="CG763" s="1321">
        <f t="shared" si="2881"/>
        <v>12</v>
      </c>
      <c r="CH763" s="1322">
        <f t="shared" si="2881"/>
        <v>12</v>
      </c>
      <c r="CI763" s="1322">
        <f t="shared" si="2881"/>
        <v>12</v>
      </c>
      <c r="CJ763" s="1321">
        <f t="shared" si="2881"/>
        <v>12</v>
      </c>
      <c r="CK763" s="1321">
        <f t="shared" si="2881"/>
        <v>12</v>
      </c>
      <c r="CL763" s="1321">
        <f t="shared" si="2881"/>
        <v>12</v>
      </c>
      <c r="CM763" s="1320">
        <f t="shared" si="2881"/>
        <v>12</v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0">
        <v>1420</v>
      </c>
      <c r="BE764" s="1560">
        <v>1420</v>
      </c>
      <c r="BF764" s="1560">
        <v>1420</v>
      </c>
      <c r="BG764" s="1560">
        <v>1420</v>
      </c>
      <c r="BH764" s="1560">
        <v>1420</v>
      </c>
      <c r="BI764" s="1560">
        <v>1420</v>
      </c>
      <c r="BJ764" s="1560">
        <v>1420</v>
      </c>
      <c r="BK764" s="1560">
        <v>1420</v>
      </c>
      <c r="BL764" s="1560">
        <v>1420</v>
      </c>
      <c r="BM764" s="1560">
        <v>1420</v>
      </c>
      <c r="BN764" s="1560"/>
      <c r="BO764" s="1560"/>
      <c r="BP764" s="1560"/>
      <c r="BQ764" s="1560"/>
      <c r="BR764" s="1560"/>
      <c r="BS764" s="1560"/>
      <c r="BT764" s="1560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0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1321">
        <f t="shared" si="2881"/>
        <v>1420</v>
      </c>
      <c r="CF764" s="1321">
        <f t="shared" si="2881"/>
        <v>1420</v>
      </c>
      <c r="CG764" s="1321">
        <f t="shared" si="2881"/>
        <v>1420</v>
      </c>
      <c r="CH764" s="1322">
        <f t="shared" si="2881"/>
        <v>1420</v>
      </c>
      <c r="CI764" s="1322">
        <f t="shared" si="2881"/>
        <v>1420</v>
      </c>
      <c r="CJ764" s="1321">
        <f t="shared" si="2881"/>
        <v>1420</v>
      </c>
      <c r="CK764" s="1321">
        <f t="shared" si="2881"/>
        <v>1420</v>
      </c>
      <c r="CL764" s="1321">
        <f t="shared" si="2881"/>
        <v>1420</v>
      </c>
      <c r="CM764" s="1320">
        <f t="shared" si="2881"/>
        <v>1420</v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2">
        <f t="shared" ref="BD765:BM765" si="2885">IF(BD762="","",BD762*BD763*BD764)</f>
        <v>17040</v>
      </c>
      <c r="BE765" s="1562">
        <f t="shared" si="2885"/>
        <v>17040</v>
      </c>
      <c r="BF765" s="1562">
        <f t="shared" si="2885"/>
        <v>17040</v>
      </c>
      <c r="BG765" s="1562">
        <f t="shared" si="2885"/>
        <v>17040</v>
      </c>
      <c r="BH765" s="1562">
        <f t="shared" si="2885"/>
        <v>17040</v>
      </c>
      <c r="BI765" s="1562">
        <f t="shared" si="2885"/>
        <v>17040</v>
      </c>
      <c r="BJ765" s="1562">
        <f t="shared" si="2885"/>
        <v>17040</v>
      </c>
      <c r="BK765" s="1562">
        <f t="shared" si="2885"/>
        <v>17040</v>
      </c>
      <c r="BL765" s="1562">
        <f t="shared" si="2885"/>
        <v>17040</v>
      </c>
      <c r="BM765" s="1562">
        <f t="shared" si="2885"/>
        <v>17040</v>
      </c>
      <c r="BN765" s="1562"/>
      <c r="BO765" s="1562"/>
      <c r="BP765" s="1562"/>
      <c r="BQ765" s="1562"/>
      <c r="BR765" s="1562"/>
      <c r="BS765" s="1562"/>
      <c r="BT765" s="1562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0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1321">
        <f t="shared" si="2881"/>
        <v>17040</v>
      </c>
      <c r="CF765" s="1321">
        <f t="shared" si="2881"/>
        <v>17040</v>
      </c>
      <c r="CG765" s="1321">
        <f t="shared" si="2881"/>
        <v>17040</v>
      </c>
      <c r="CH765" s="1322">
        <f t="shared" si="2881"/>
        <v>17040</v>
      </c>
      <c r="CI765" s="1322">
        <f t="shared" si="2881"/>
        <v>17040</v>
      </c>
      <c r="CJ765" s="1321">
        <f t="shared" si="2881"/>
        <v>17040</v>
      </c>
      <c r="CK765" s="1321">
        <f t="shared" si="2881"/>
        <v>17040</v>
      </c>
      <c r="CL765" s="1321">
        <f t="shared" si="2881"/>
        <v>17040</v>
      </c>
      <c r="CM765" s="1320">
        <f t="shared" si="2881"/>
        <v>17040</v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0"/>
      <c r="BE766" s="1560"/>
      <c r="BF766" s="1560"/>
      <c r="BG766" s="1560"/>
      <c r="BH766" s="1560"/>
      <c r="BI766" s="1560"/>
      <c r="BJ766" s="1560"/>
      <c r="BK766" s="1560"/>
      <c r="BL766" s="1560"/>
      <c r="BM766" s="1560"/>
      <c r="BN766" s="1560"/>
      <c r="BO766" s="1560"/>
      <c r="BP766" s="1560"/>
      <c r="BQ766" s="1560"/>
      <c r="BR766" s="1560"/>
      <c r="BS766" s="1560"/>
      <c r="BT766" s="1560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0"/>
      <c r="BE767" s="1560"/>
      <c r="BF767" s="1560"/>
      <c r="BG767" s="1560"/>
      <c r="BH767" s="1560"/>
      <c r="BI767" s="1560"/>
      <c r="BJ767" s="1560"/>
      <c r="BK767" s="1560"/>
      <c r="BL767" s="1560"/>
      <c r="BM767" s="1560"/>
      <c r="BN767" s="1560"/>
      <c r="BO767" s="1560"/>
      <c r="BP767" s="1560"/>
      <c r="BQ767" s="1560"/>
      <c r="BR767" s="1560"/>
      <c r="BS767" s="1560"/>
      <c r="BT767" s="1560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0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1" t="str">
        <f t="shared" si="2886"/>
        <v/>
      </c>
      <c r="CF767" s="1321" t="str">
        <f t="shared" si="2886"/>
        <v/>
      </c>
      <c r="CG767" s="1321" t="str">
        <f t="shared" si="2886"/>
        <v/>
      </c>
      <c r="CH767" s="1322" t="str">
        <f t="shared" si="2886"/>
        <v/>
      </c>
      <c r="CI767" s="1322" t="str">
        <f t="shared" si="2886"/>
        <v/>
      </c>
      <c r="CJ767" s="1321" t="str">
        <f t="shared" si="2886"/>
        <v/>
      </c>
      <c r="CK767" s="1321" t="str">
        <f t="shared" si="2886"/>
        <v/>
      </c>
      <c r="CL767" s="1321" t="str">
        <f t="shared" si="2886"/>
        <v/>
      </c>
      <c r="CM767" s="1320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0"/>
      <c r="BE768" s="1560"/>
      <c r="BF768" s="1560"/>
      <c r="BG768" s="1560"/>
      <c r="BH768" s="1560"/>
      <c r="BI768" s="1560"/>
      <c r="BJ768" s="1560"/>
      <c r="BK768" s="1560"/>
      <c r="BL768" s="1560"/>
      <c r="BM768" s="1560"/>
      <c r="BN768" s="1560"/>
      <c r="BO768" s="1560"/>
      <c r="BP768" s="1560"/>
      <c r="BQ768" s="1560"/>
      <c r="BR768" s="1560"/>
      <c r="BS768" s="1560"/>
      <c r="BT768" s="1560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1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1" t="str">
        <f t="shared" si="2889"/>
        <v/>
      </c>
      <c r="CG768" s="1321" t="str">
        <f t="shared" si="2889"/>
        <v/>
      </c>
      <c r="CH768" s="1322" t="str">
        <f t="shared" si="2889"/>
        <v/>
      </c>
      <c r="CI768" s="1322" t="str">
        <f t="shared" si="2889"/>
        <v/>
      </c>
      <c r="CJ768" s="1321" t="str">
        <f t="shared" si="2889"/>
        <v/>
      </c>
      <c r="CK768" s="1321" t="str">
        <f t="shared" si="2889"/>
        <v/>
      </c>
      <c r="CL768" s="1321" t="str">
        <f t="shared" si="2889"/>
        <v/>
      </c>
      <c r="CM768" s="1320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0"/>
      <c r="BE769" s="1560"/>
      <c r="BF769" s="1560"/>
      <c r="BG769" s="1560"/>
      <c r="BH769" s="1560"/>
      <c r="BI769" s="1560"/>
      <c r="BJ769" s="1560"/>
      <c r="BK769" s="1560"/>
      <c r="BL769" s="1560"/>
      <c r="BM769" s="1560"/>
      <c r="BN769" s="1560"/>
      <c r="BO769" s="1560"/>
      <c r="BP769" s="1560"/>
      <c r="BQ769" s="1560"/>
      <c r="BR769" s="1560"/>
      <c r="BS769" s="1560"/>
      <c r="BT769" s="1560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1" t="str">
        <f t="shared" si="2889"/>
        <v/>
      </c>
      <c r="CF769" s="1321" t="str">
        <f t="shared" si="2889"/>
        <v/>
      </c>
      <c r="CG769" s="1321" t="str">
        <f t="shared" si="2889"/>
        <v/>
      </c>
      <c r="CH769" s="1322" t="str">
        <f t="shared" si="2889"/>
        <v/>
      </c>
      <c r="CI769" s="1322" t="str">
        <f t="shared" si="2889"/>
        <v/>
      </c>
      <c r="CJ769" s="1321" t="str">
        <f t="shared" si="2889"/>
        <v/>
      </c>
      <c r="CK769" s="1321" t="str">
        <f t="shared" si="2889"/>
        <v/>
      </c>
      <c r="CL769" s="1321" t="str">
        <f t="shared" si="2889"/>
        <v/>
      </c>
      <c r="CM769" s="1320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2" t="str">
        <f t="shared" ref="BD770:BM770" si="2893">IF(BD767="","",BD767*BD768*BD769)</f>
        <v/>
      </c>
      <c r="BE770" s="1562" t="str">
        <f t="shared" si="2893"/>
        <v/>
      </c>
      <c r="BF770" s="1562" t="str">
        <f t="shared" si="2893"/>
        <v/>
      </c>
      <c r="BG770" s="1562" t="str">
        <f t="shared" si="2893"/>
        <v/>
      </c>
      <c r="BH770" s="1562" t="str">
        <f t="shared" si="2893"/>
        <v/>
      </c>
      <c r="BI770" s="1562" t="str">
        <f t="shared" si="2893"/>
        <v/>
      </c>
      <c r="BJ770" s="1562" t="str">
        <f t="shared" si="2893"/>
        <v/>
      </c>
      <c r="BK770" s="1562" t="str">
        <f t="shared" si="2893"/>
        <v/>
      </c>
      <c r="BL770" s="1562" t="str">
        <f t="shared" si="2893"/>
        <v/>
      </c>
      <c r="BM770" s="1562" t="str">
        <f t="shared" si="2893"/>
        <v/>
      </c>
      <c r="BN770" s="1562"/>
      <c r="BO770" s="1562"/>
      <c r="BP770" s="1562"/>
      <c r="BQ770" s="1562"/>
      <c r="BR770" s="1562"/>
      <c r="BS770" s="1562"/>
      <c r="BT770" s="1562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1" t="str">
        <f t="shared" si="2889"/>
        <v/>
      </c>
      <c r="CF770" s="1321" t="str">
        <f t="shared" si="2889"/>
        <v/>
      </c>
      <c r="CG770" s="1321" t="str">
        <f t="shared" si="2889"/>
        <v/>
      </c>
      <c r="CH770" s="1322" t="str">
        <f t="shared" si="2889"/>
        <v/>
      </c>
      <c r="CI770" s="1322" t="str">
        <f t="shared" si="2889"/>
        <v/>
      </c>
      <c r="CJ770" s="1321" t="str">
        <f t="shared" si="2889"/>
        <v/>
      </c>
      <c r="CK770" s="1321" t="str">
        <f t="shared" si="2889"/>
        <v/>
      </c>
      <c r="CL770" s="1321" t="str">
        <f t="shared" si="2889"/>
        <v/>
      </c>
      <c r="CM770" s="1320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1"/>
      <c r="BE771" s="1611"/>
      <c r="BF771" s="1611"/>
      <c r="BG771" s="1611"/>
      <c r="BH771" s="1611"/>
      <c r="BI771" s="1611"/>
      <c r="BJ771" s="1611"/>
      <c r="BK771" s="1611"/>
      <c r="BL771" s="1611"/>
      <c r="BM771" s="1611"/>
      <c r="BN771" s="1611"/>
      <c r="BO771" s="1611"/>
      <c r="BP771" s="1611"/>
      <c r="BQ771" s="1611"/>
      <c r="BR771" s="1611"/>
      <c r="BS771" s="1611"/>
      <c r="BT771" s="1611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39"/>
      <c r="CE771" s="1339"/>
      <c r="CF771" s="1339"/>
      <c r="CG771" s="1339"/>
      <c r="CH771" s="1339"/>
      <c r="CI771" s="1339"/>
      <c r="CJ771" s="1339"/>
      <c r="CK771" s="1339"/>
      <c r="CL771" s="1339"/>
      <c r="CM771" s="1339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3">
        <v>168</v>
      </c>
      <c r="BE772" s="1603">
        <v>168</v>
      </c>
      <c r="BF772" s="1603">
        <v>216</v>
      </c>
      <c r="BG772" s="1603">
        <v>174</v>
      </c>
      <c r="BH772" s="1603">
        <v>168</v>
      </c>
      <c r="BI772" s="1603">
        <v>288</v>
      </c>
      <c r="BJ772" s="1603">
        <v>264</v>
      </c>
      <c r="BK772" s="1603">
        <v>252</v>
      </c>
      <c r="BL772" s="1603">
        <v>220</v>
      </c>
      <c r="BM772" s="1603">
        <v>276</v>
      </c>
      <c r="BN772" s="1603"/>
      <c r="BO772" s="1612"/>
      <c r="BP772" s="1612"/>
      <c r="BQ772" s="1612"/>
      <c r="BR772" s="1612"/>
      <c r="BS772" s="1612"/>
      <c r="BT772" s="1612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0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1321">
        <f t="shared" si="2894"/>
        <v>168</v>
      </c>
      <c r="CF772" s="1321">
        <f t="shared" si="2894"/>
        <v>168</v>
      </c>
      <c r="CG772" s="1321">
        <f t="shared" si="2894"/>
        <v>174</v>
      </c>
      <c r="CH772" s="1322">
        <f t="shared" si="2894"/>
        <v>216</v>
      </c>
      <c r="CI772" s="1322">
        <f t="shared" si="2894"/>
        <v>220</v>
      </c>
      <c r="CJ772" s="1321">
        <f t="shared" si="2894"/>
        <v>252</v>
      </c>
      <c r="CK772" s="1321">
        <f t="shared" si="2894"/>
        <v>264</v>
      </c>
      <c r="CL772" s="1321">
        <f t="shared" si="2894"/>
        <v>276</v>
      </c>
      <c r="CM772" s="1320">
        <f t="shared" si="2894"/>
        <v>288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3">
        <v>52</v>
      </c>
      <c r="BE773" s="1603">
        <v>52</v>
      </c>
      <c r="BF773" s="1603">
        <v>67.5</v>
      </c>
      <c r="BG773" s="1603">
        <v>114</v>
      </c>
      <c r="BH773" s="1603">
        <v>52</v>
      </c>
      <c r="BI773" s="1603">
        <v>85</v>
      </c>
      <c r="BJ773" s="1603">
        <v>80</v>
      </c>
      <c r="BK773" s="1603">
        <v>56</v>
      </c>
      <c r="BL773" s="1603">
        <v>90</v>
      </c>
      <c r="BM773" s="1603">
        <v>80</v>
      </c>
      <c r="BN773" s="1603"/>
      <c r="BO773" s="1612"/>
      <c r="BP773" s="1612"/>
      <c r="BQ773" s="1612"/>
      <c r="BR773" s="1612"/>
      <c r="BS773" s="1612"/>
      <c r="BT773" s="1612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1321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1321">
        <f t="shared" si="2897"/>
        <v>52</v>
      </c>
      <c r="CG773" s="1321">
        <f t="shared" si="2897"/>
        <v>56</v>
      </c>
      <c r="CH773" s="1322">
        <f t="shared" si="2897"/>
        <v>67.5</v>
      </c>
      <c r="CI773" s="1322">
        <f t="shared" si="2897"/>
        <v>80</v>
      </c>
      <c r="CJ773" s="1321">
        <f t="shared" si="2897"/>
        <v>80</v>
      </c>
      <c r="CK773" s="1321">
        <f t="shared" si="2897"/>
        <v>85</v>
      </c>
      <c r="CL773" s="1321">
        <f t="shared" si="2897"/>
        <v>90</v>
      </c>
      <c r="CM773" s="1320">
        <f t="shared" si="2897"/>
        <v>114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3">
        <v>900</v>
      </c>
      <c r="BE774" s="1603">
        <v>900</v>
      </c>
      <c r="BF774" s="1603">
        <v>750</v>
      </c>
      <c r="BG774" s="1603">
        <v>264</v>
      </c>
      <c r="BH774" s="1603">
        <v>900</v>
      </c>
      <c r="BI774" s="1603">
        <v>780</v>
      </c>
      <c r="BJ774" s="1603">
        <v>638</v>
      </c>
      <c r="BK774" s="1603">
        <v>816</v>
      </c>
      <c r="BL774" s="1603">
        <v>669</v>
      </c>
      <c r="BM774" s="1603">
        <v>264</v>
      </c>
      <c r="BN774" s="1603"/>
      <c r="BO774" s="1612"/>
      <c r="BP774" s="1612"/>
      <c r="BQ774" s="1612"/>
      <c r="BR774" s="1612"/>
      <c r="BS774" s="1612"/>
      <c r="BT774" s="1612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1321">
        <f t="shared" si="2897"/>
        <v>264</v>
      </c>
      <c r="CF774" s="1321">
        <f t="shared" si="2897"/>
        <v>638</v>
      </c>
      <c r="CG774" s="1321">
        <f t="shared" si="2897"/>
        <v>669</v>
      </c>
      <c r="CH774" s="1322">
        <f t="shared" si="2897"/>
        <v>750</v>
      </c>
      <c r="CI774" s="1322">
        <f t="shared" si="2897"/>
        <v>780</v>
      </c>
      <c r="CJ774" s="1321">
        <f t="shared" si="2897"/>
        <v>816</v>
      </c>
      <c r="CK774" s="1321">
        <f t="shared" si="2897"/>
        <v>900</v>
      </c>
      <c r="CL774" s="1321">
        <f t="shared" si="2897"/>
        <v>900</v>
      </c>
      <c r="CM774" s="1320">
        <f t="shared" si="2897"/>
        <v>900</v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3">
        <v>1800</v>
      </c>
      <c r="BE775" s="1603">
        <v>1800</v>
      </c>
      <c r="BF775" s="1603">
        <v>2400</v>
      </c>
      <c r="BG775" s="1603">
        <v>2600</v>
      </c>
      <c r="BH775" s="1603">
        <v>1800</v>
      </c>
      <c r="BI775" s="1603">
        <v>3000</v>
      </c>
      <c r="BJ775" s="1603">
        <v>1800</v>
      </c>
      <c r="BK775" s="1603">
        <v>2016</v>
      </c>
      <c r="BL775" s="1603">
        <v>3000</v>
      </c>
      <c r="BM775" s="1603">
        <v>2400</v>
      </c>
      <c r="BN775" s="1603"/>
      <c r="BO775" s="1612"/>
      <c r="BP775" s="1612"/>
      <c r="BQ775" s="1612"/>
      <c r="BR775" s="1612"/>
      <c r="BS775" s="1612"/>
      <c r="BT775" s="1612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1321">
        <f t="shared" si="2897"/>
        <v>1800</v>
      </c>
      <c r="CF775" s="1321">
        <f t="shared" si="2897"/>
        <v>1800</v>
      </c>
      <c r="CG775" s="1321">
        <f t="shared" si="2897"/>
        <v>1800</v>
      </c>
      <c r="CH775" s="1322">
        <f t="shared" si="2897"/>
        <v>2016</v>
      </c>
      <c r="CI775" s="1322">
        <f t="shared" si="2897"/>
        <v>2400</v>
      </c>
      <c r="CJ775" s="1321">
        <f t="shared" si="2897"/>
        <v>2400</v>
      </c>
      <c r="CK775" s="1321">
        <f t="shared" si="2897"/>
        <v>2600</v>
      </c>
      <c r="CL775" s="1321">
        <f t="shared" si="2897"/>
        <v>3000</v>
      </c>
      <c r="CM775" s="1320">
        <f t="shared" si="2897"/>
        <v>3000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3"/>
      <c r="BE776" s="1603"/>
      <c r="BF776" s="1603"/>
      <c r="BG776" s="1603"/>
      <c r="BH776" s="1603"/>
      <c r="BI776" s="1603"/>
      <c r="BJ776" s="1603"/>
      <c r="BK776" s="1603"/>
      <c r="BL776" s="1603"/>
      <c r="BM776" s="1603"/>
      <c r="BN776" s="1603"/>
      <c r="BO776" s="1612"/>
      <c r="BP776" s="1612"/>
      <c r="BQ776" s="1612"/>
      <c r="BR776" s="1612"/>
      <c r="BS776" s="1612"/>
      <c r="BT776" s="1612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1" t="str">
        <f t="shared" si="2897"/>
        <v/>
      </c>
      <c r="CF776" s="1321" t="str">
        <f t="shared" si="2897"/>
        <v/>
      </c>
      <c r="CG776" s="1321" t="str">
        <f t="shared" si="2897"/>
        <v/>
      </c>
      <c r="CH776" s="1322" t="str">
        <f t="shared" si="2897"/>
        <v/>
      </c>
      <c r="CI776" s="1322" t="str">
        <f t="shared" si="2897"/>
        <v/>
      </c>
      <c r="CJ776" s="1321" t="str">
        <f t="shared" si="2897"/>
        <v/>
      </c>
      <c r="CK776" s="1321" t="str">
        <f t="shared" si="2897"/>
        <v/>
      </c>
      <c r="CL776" s="1321" t="str">
        <f t="shared" si="2897"/>
        <v/>
      </c>
      <c r="CM776" s="1320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59" t="s">
        <v>343</v>
      </c>
      <c r="BE777" s="1559" t="s">
        <v>343</v>
      </c>
      <c r="BF777" s="1559" t="s">
        <v>343</v>
      </c>
      <c r="BG777" s="1559" t="s">
        <v>343</v>
      </c>
      <c r="BH777" s="1559" t="s">
        <v>343</v>
      </c>
      <c r="BI777" s="1559" t="s">
        <v>343</v>
      </c>
      <c r="BJ777" s="1559" t="s">
        <v>343</v>
      </c>
      <c r="BK777" s="1559" t="s">
        <v>343</v>
      </c>
      <c r="BL777" s="1559" t="s">
        <v>343</v>
      </c>
      <c r="BM777" s="1559" t="s">
        <v>343</v>
      </c>
      <c r="BN777" s="1559"/>
      <c r="BO777" s="1559"/>
      <c r="BP777" s="1559"/>
      <c r="BQ777" s="1559"/>
      <c r="BR777" s="1559"/>
      <c r="BS777" s="1559"/>
      <c r="BT777" s="1559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37"/>
      <c r="CE777" s="1337"/>
      <c r="CF777" s="1337"/>
      <c r="CG777" s="1337"/>
      <c r="CH777" s="1337"/>
      <c r="CI777" s="1337"/>
      <c r="CJ777" s="1337"/>
      <c r="CK777" s="1337"/>
      <c r="CL777" s="1337"/>
      <c r="CM777" s="1337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59"/>
      <c r="BE778" s="1559"/>
      <c r="BF778" s="1559"/>
      <c r="BG778" s="1559"/>
      <c r="BH778" s="1559"/>
      <c r="BI778" s="1559"/>
      <c r="BJ778" s="1559"/>
      <c r="BK778" s="1559"/>
      <c r="BL778" s="1559"/>
      <c r="BM778" s="1559"/>
      <c r="BN778" s="1559"/>
      <c r="BO778" s="1586"/>
      <c r="BP778" s="1586"/>
      <c r="BQ778" s="1586"/>
      <c r="BR778" s="1586"/>
      <c r="BS778" s="1586"/>
      <c r="BT778" s="1586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0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1" t="str">
        <f t="shared" si="2902"/>
        <v/>
      </c>
      <c r="CF778" s="1321" t="str">
        <f t="shared" si="2902"/>
        <v/>
      </c>
      <c r="CG778" s="1321" t="str">
        <f t="shared" si="2902"/>
        <v/>
      </c>
      <c r="CH778" s="1322" t="str">
        <f t="shared" si="2902"/>
        <v/>
      </c>
      <c r="CI778" s="1322" t="str">
        <f t="shared" si="2902"/>
        <v/>
      </c>
      <c r="CJ778" s="1321" t="str">
        <f t="shared" si="2902"/>
        <v/>
      </c>
      <c r="CK778" s="1321" t="str">
        <f t="shared" si="2902"/>
        <v/>
      </c>
      <c r="CL778" s="1321" t="str">
        <f t="shared" si="2902"/>
        <v/>
      </c>
      <c r="CM778" s="1320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59"/>
      <c r="BE779" s="1559"/>
      <c r="BF779" s="1559"/>
      <c r="BG779" s="1559"/>
      <c r="BH779" s="1559"/>
      <c r="BI779" s="1559"/>
      <c r="BJ779" s="1559"/>
      <c r="BK779" s="1559"/>
      <c r="BL779" s="1559"/>
      <c r="BM779" s="1559"/>
      <c r="BN779" s="1559"/>
      <c r="BO779" s="1586"/>
      <c r="BP779" s="1586"/>
      <c r="BQ779" s="1586"/>
      <c r="BR779" s="1586"/>
      <c r="BS779" s="1586"/>
      <c r="BT779" s="1586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0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1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1" t="str">
        <f t="shared" si="2925"/>
        <v/>
      </c>
      <c r="CG779" s="1321" t="str">
        <f t="shared" si="2925"/>
        <v/>
      </c>
      <c r="CH779" s="1322" t="str">
        <f t="shared" si="2925"/>
        <v/>
      </c>
      <c r="CI779" s="1322" t="str">
        <f t="shared" si="2925"/>
        <v/>
      </c>
      <c r="CJ779" s="1321" t="str">
        <f t="shared" si="2925"/>
        <v/>
      </c>
      <c r="CK779" s="1321" t="str">
        <f t="shared" si="2925"/>
        <v/>
      </c>
      <c r="CL779" s="1321" t="str">
        <f t="shared" si="2925"/>
        <v/>
      </c>
      <c r="CM779" s="1320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59"/>
      <c r="BE780" s="1559"/>
      <c r="BF780" s="1559"/>
      <c r="BG780" s="1559"/>
      <c r="BH780" s="1559"/>
      <c r="BI780" s="1559"/>
      <c r="BJ780" s="1559"/>
      <c r="BK780" s="1559"/>
      <c r="BL780" s="1559"/>
      <c r="BM780" s="1559"/>
      <c r="BN780" s="1559"/>
      <c r="BO780" s="1586"/>
      <c r="BP780" s="1586"/>
      <c r="BQ780" s="1586"/>
      <c r="BR780" s="1586"/>
      <c r="BS780" s="1586"/>
      <c r="BT780" s="1586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0" t="str">
        <f t="shared" si="2924"/>
        <v/>
      </c>
      <c r="CE780" s="1321" t="str">
        <f t="shared" si="2925"/>
        <v/>
      </c>
      <c r="CF780" s="1321" t="str">
        <f t="shared" si="2925"/>
        <v/>
      </c>
      <c r="CG780" s="1321" t="str">
        <f t="shared" si="2925"/>
        <v/>
      </c>
      <c r="CH780" s="1322" t="str">
        <f t="shared" si="2925"/>
        <v/>
      </c>
      <c r="CI780" s="1322" t="str">
        <f t="shared" si="2925"/>
        <v/>
      </c>
      <c r="CJ780" s="1321" t="str">
        <f t="shared" si="2925"/>
        <v/>
      </c>
      <c r="CK780" s="1321" t="str">
        <f t="shared" si="2925"/>
        <v/>
      </c>
      <c r="CL780" s="1321" t="str">
        <f t="shared" si="2925"/>
        <v/>
      </c>
      <c r="CM780" s="1320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2" t="str">
        <f t="shared" ref="BD781:BM781" si="2929">IF(BD778="","",BD778*BD779*BD780)</f>
        <v/>
      </c>
      <c r="BE781" s="1562" t="str">
        <f t="shared" si="2929"/>
        <v/>
      </c>
      <c r="BF781" s="1562" t="str">
        <f t="shared" si="2929"/>
        <v/>
      </c>
      <c r="BG781" s="1562" t="str">
        <f t="shared" si="2929"/>
        <v/>
      </c>
      <c r="BH781" s="1562" t="str">
        <f t="shared" si="2929"/>
        <v/>
      </c>
      <c r="BI781" s="1562" t="str">
        <f t="shared" si="2929"/>
        <v/>
      </c>
      <c r="BJ781" s="1562" t="str">
        <f t="shared" si="2929"/>
        <v/>
      </c>
      <c r="BK781" s="1562" t="str">
        <f t="shared" si="2929"/>
        <v/>
      </c>
      <c r="BL781" s="1562" t="str">
        <f t="shared" si="2929"/>
        <v/>
      </c>
      <c r="BM781" s="1562" t="str">
        <f t="shared" si="2929"/>
        <v/>
      </c>
      <c r="BN781" s="1562"/>
      <c r="BO781" s="1562"/>
      <c r="BP781" s="1562"/>
      <c r="BQ781" s="1562"/>
      <c r="BR781" s="1562"/>
      <c r="BS781" s="1562"/>
      <c r="BT781" s="1562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0" t="str">
        <f t="shared" si="2924"/>
        <v/>
      </c>
      <c r="CE781" s="1321" t="str">
        <f t="shared" si="2925"/>
        <v/>
      </c>
      <c r="CF781" s="1321" t="str">
        <f t="shared" si="2925"/>
        <v/>
      </c>
      <c r="CG781" s="1321" t="str">
        <f t="shared" si="2925"/>
        <v/>
      </c>
      <c r="CH781" s="1322" t="str">
        <f t="shared" si="2925"/>
        <v/>
      </c>
      <c r="CI781" s="1322" t="str">
        <f t="shared" si="2925"/>
        <v/>
      </c>
      <c r="CJ781" s="1321" t="str">
        <f t="shared" si="2925"/>
        <v/>
      </c>
      <c r="CK781" s="1321" t="str">
        <f t="shared" si="2925"/>
        <v/>
      </c>
      <c r="CL781" s="1321" t="str">
        <f t="shared" si="2925"/>
        <v/>
      </c>
      <c r="CM781" s="1320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59">
        <v>1600</v>
      </c>
      <c r="BE782" s="1559">
        <v>1600</v>
      </c>
      <c r="BF782" s="1559">
        <v>800</v>
      </c>
      <c r="BG782" s="1559">
        <v>800</v>
      </c>
      <c r="BH782" s="1559">
        <v>1600</v>
      </c>
      <c r="BI782" s="1559">
        <v>1050</v>
      </c>
      <c r="BJ782" s="1559">
        <v>750</v>
      </c>
      <c r="BK782" s="1559">
        <v>600</v>
      </c>
      <c r="BL782" s="1559">
        <v>800</v>
      </c>
      <c r="BM782" s="1559">
        <v>6000</v>
      </c>
      <c r="BN782" s="1559"/>
      <c r="BO782" s="1559"/>
      <c r="BP782" s="1559"/>
      <c r="BQ782" s="1559"/>
      <c r="BR782" s="1559"/>
      <c r="BS782" s="1559"/>
      <c r="BT782" s="1559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0">
        <f t="shared" si="2924"/>
        <v>600</v>
      </c>
      <c r="CE782" s="1321">
        <f t="shared" si="2925"/>
        <v>750</v>
      </c>
      <c r="CF782" s="1321">
        <f t="shared" si="2925"/>
        <v>800</v>
      </c>
      <c r="CG782" s="1321">
        <f t="shared" si="2925"/>
        <v>800</v>
      </c>
      <c r="CH782" s="1322">
        <f t="shared" si="2925"/>
        <v>800</v>
      </c>
      <c r="CI782" s="1322">
        <f t="shared" si="2925"/>
        <v>1050</v>
      </c>
      <c r="CJ782" s="1321">
        <f t="shared" si="2925"/>
        <v>1600</v>
      </c>
      <c r="CK782" s="1321">
        <f t="shared" si="2925"/>
        <v>1600</v>
      </c>
      <c r="CL782" s="1321">
        <f t="shared" si="2925"/>
        <v>1600</v>
      </c>
      <c r="CM782" s="1320">
        <f t="shared" si="2925"/>
        <v>6000</v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59"/>
      <c r="BE783" s="1559"/>
      <c r="BF783" s="1559"/>
      <c r="BG783" s="1559"/>
      <c r="BH783" s="1559"/>
      <c r="BI783" s="1559"/>
      <c r="BJ783" s="1559"/>
      <c r="BK783" s="1559"/>
      <c r="BL783" s="1559"/>
      <c r="BM783" s="1559"/>
      <c r="BN783" s="1559"/>
      <c r="BO783" s="1559"/>
      <c r="BP783" s="1559"/>
      <c r="BQ783" s="1559"/>
      <c r="BR783" s="1559"/>
      <c r="BS783" s="1559"/>
      <c r="BT783" s="1559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0" t="str">
        <f t="shared" si="2924"/>
        <v/>
      </c>
      <c r="CE783" s="1321" t="str">
        <f t="shared" si="2925"/>
        <v/>
      </c>
      <c r="CF783" s="1321" t="str">
        <f t="shared" si="2925"/>
        <v/>
      </c>
      <c r="CG783" s="1321" t="str">
        <f t="shared" si="2925"/>
        <v/>
      </c>
      <c r="CH783" s="1322" t="str">
        <f t="shared" si="2925"/>
        <v/>
      </c>
      <c r="CI783" s="1322" t="str">
        <f t="shared" si="2925"/>
        <v/>
      </c>
      <c r="CJ783" s="1321" t="str">
        <f t="shared" si="2925"/>
        <v/>
      </c>
      <c r="CK783" s="1321" t="str">
        <f t="shared" si="2925"/>
        <v/>
      </c>
      <c r="CL783" s="1321" t="str">
        <f t="shared" si="2925"/>
        <v/>
      </c>
      <c r="CM783" s="1320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59">
        <v>1100</v>
      </c>
      <c r="BE784" s="1559">
        <v>1100</v>
      </c>
      <c r="BF784" s="1559">
        <v>2450</v>
      </c>
      <c r="BG784" s="1559">
        <v>400</v>
      </c>
      <c r="BH784" s="1559">
        <v>1100</v>
      </c>
      <c r="BI784" s="1559">
        <v>2450</v>
      </c>
      <c r="BJ784" s="1559">
        <v>560</v>
      </c>
      <c r="BK784" s="1559">
        <v>1750</v>
      </c>
      <c r="BL784" s="1559">
        <v>550</v>
      </c>
      <c r="BM784" s="1559">
        <v>2200</v>
      </c>
      <c r="BN784" s="1559"/>
      <c r="BO784" s="1559"/>
      <c r="BP784" s="1559"/>
      <c r="BQ784" s="1559"/>
      <c r="BR784" s="1559"/>
      <c r="BS784" s="1559"/>
      <c r="BT784" s="1559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0">
        <f t="shared" si="2924"/>
        <v>400</v>
      </c>
      <c r="CE784" s="1321">
        <f t="shared" si="2925"/>
        <v>550</v>
      </c>
      <c r="CF784" s="1321">
        <f t="shared" si="2925"/>
        <v>560</v>
      </c>
      <c r="CG784" s="1321">
        <f t="shared" si="2925"/>
        <v>1100</v>
      </c>
      <c r="CH784" s="1322">
        <f t="shared" si="2925"/>
        <v>1100</v>
      </c>
      <c r="CI784" s="1322">
        <f t="shared" si="2925"/>
        <v>1100</v>
      </c>
      <c r="CJ784" s="1321">
        <f t="shared" si="2925"/>
        <v>1750</v>
      </c>
      <c r="CK784" s="1321">
        <f t="shared" si="2925"/>
        <v>2200</v>
      </c>
      <c r="CL784" s="1321">
        <f t="shared" si="2925"/>
        <v>2450</v>
      </c>
      <c r="CM784" s="1320">
        <f t="shared" si="2925"/>
        <v>2450</v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59"/>
      <c r="BE785" s="1559"/>
      <c r="BF785" s="1559"/>
      <c r="BG785" s="1559"/>
      <c r="BH785" s="1559"/>
      <c r="BI785" s="1559"/>
      <c r="BJ785" s="1559"/>
      <c r="BK785" s="1559"/>
      <c r="BL785" s="1559"/>
      <c r="BM785" s="1559"/>
      <c r="BN785" s="1559"/>
      <c r="BO785" s="1559"/>
      <c r="BP785" s="1559"/>
      <c r="BQ785" s="1559"/>
      <c r="BR785" s="1559"/>
      <c r="BS785" s="1559"/>
      <c r="BT785" s="1559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0" t="str">
        <f t="shared" si="2924"/>
        <v/>
      </c>
      <c r="CE785" s="1321" t="str">
        <f t="shared" si="2925"/>
        <v/>
      </c>
      <c r="CF785" s="1321" t="str">
        <f t="shared" si="2925"/>
        <v/>
      </c>
      <c r="CG785" s="1321" t="str">
        <f t="shared" si="2925"/>
        <v/>
      </c>
      <c r="CH785" s="1322" t="str">
        <f t="shared" si="2925"/>
        <v/>
      </c>
      <c r="CI785" s="1322" t="str">
        <f t="shared" si="2925"/>
        <v/>
      </c>
      <c r="CJ785" s="1321" t="str">
        <f t="shared" si="2925"/>
        <v/>
      </c>
      <c r="CK785" s="1321" t="str">
        <f t="shared" si="2925"/>
        <v/>
      </c>
      <c r="CL785" s="1321" t="str">
        <f t="shared" si="2925"/>
        <v/>
      </c>
      <c r="CM785" s="1320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59" t="s">
        <v>343</v>
      </c>
      <c r="BE786" s="1559" t="s">
        <v>343</v>
      </c>
      <c r="BF786" s="1559" t="s">
        <v>343</v>
      </c>
      <c r="BG786" s="1559" t="s">
        <v>343</v>
      </c>
      <c r="BH786" s="1559" t="s">
        <v>343</v>
      </c>
      <c r="BI786" s="1559" t="s">
        <v>343</v>
      </c>
      <c r="BJ786" s="1559" t="s">
        <v>343</v>
      </c>
      <c r="BK786" s="1559" t="s">
        <v>343</v>
      </c>
      <c r="BL786" s="1559" t="s">
        <v>343</v>
      </c>
      <c r="BM786" s="1559" t="s">
        <v>343</v>
      </c>
      <c r="BN786" s="1559"/>
      <c r="BO786" s="1559"/>
      <c r="BP786" s="1559"/>
      <c r="BQ786" s="1559"/>
      <c r="BR786" s="1559"/>
      <c r="BS786" s="1559"/>
      <c r="BT786" s="1559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37"/>
      <c r="CE786" s="1337"/>
      <c r="CF786" s="1337"/>
      <c r="CG786" s="1337"/>
      <c r="CH786" s="1337"/>
      <c r="CI786" s="1337"/>
      <c r="CJ786" s="1337"/>
      <c r="CK786" s="1337"/>
      <c r="CL786" s="1337"/>
      <c r="CM786" s="1337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59"/>
      <c r="BE787" s="1559"/>
      <c r="BF787" s="1559"/>
      <c r="BG787" s="1559"/>
      <c r="BH787" s="1559"/>
      <c r="BI787" s="1559"/>
      <c r="BJ787" s="1559"/>
      <c r="BK787" s="1559"/>
      <c r="BL787" s="1559"/>
      <c r="BM787" s="1559"/>
      <c r="BN787" s="1559"/>
      <c r="BO787" s="1559"/>
      <c r="BP787" s="1559"/>
      <c r="BQ787" s="1559"/>
      <c r="BR787" s="1559"/>
      <c r="BS787" s="1559"/>
      <c r="BT787" s="1559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0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1" t="str">
        <f t="shared" si="2934"/>
        <v/>
      </c>
      <c r="CF787" s="1321" t="str">
        <f t="shared" si="2934"/>
        <v/>
      </c>
      <c r="CG787" s="1321" t="str">
        <f t="shared" si="2934"/>
        <v/>
      </c>
      <c r="CH787" s="1322" t="str">
        <f t="shared" si="2934"/>
        <v/>
      </c>
      <c r="CI787" s="1322" t="str">
        <f t="shared" si="2934"/>
        <v/>
      </c>
      <c r="CJ787" s="1321" t="str">
        <f t="shared" si="2934"/>
        <v/>
      </c>
      <c r="CK787" s="1321" t="str">
        <f t="shared" si="2934"/>
        <v/>
      </c>
      <c r="CL787" s="1321" t="str">
        <f t="shared" si="2934"/>
        <v/>
      </c>
      <c r="CM787" s="1320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59"/>
      <c r="BE788" s="1559"/>
      <c r="BF788" s="1559"/>
      <c r="BG788" s="1559"/>
      <c r="BH788" s="1559"/>
      <c r="BI788" s="1559"/>
      <c r="BJ788" s="1559"/>
      <c r="BK788" s="1559"/>
      <c r="BL788" s="1559"/>
      <c r="BM788" s="1559"/>
      <c r="BN788" s="1559"/>
      <c r="BO788" s="1559"/>
      <c r="BP788" s="1559"/>
      <c r="BQ788" s="1559"/>
      <c r="BR788" s="1559"/>
      <c r="BS788" s="1559"/>
      <c r="BT788" s="1559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0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1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1" t="str">
        <f t="shared" si="2957"/>
        <v/>
      </c>
      <c r="CG788" s="1321" t="str">
        <f t="shared" si="2957"/>
        <v/>
      </c>
      <c r="CH788" s="1322" t="str">
        <f t="shared" si="2957"/>
        <v/>
      </c>
      <c r="CI788" s="1322" t="str">
        <f t="shared" si="2957"/>
        <v/>
      </c>
      <c r="CJ788" s="1321" t="str">
        <f t="shared" si="2957"/>
        <v/>
      </c>
      <c r="CK788" s="1321" t="str">
        <f t="shared" si="2957"/>
        <v/>
      </c>
      <c r="CL788" s="1321" t="str">
        <f t="shared" si="2957"/>
        <v/>
      </c>
      <c r="CM788" s="1320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59"/>
      <c r="BE789" s="1559"/>
      <c r="BF789" s="1559"/>
      <c r="BG789" s="1559"/>
      <c r="BH789" s="1559"/>
      <c r="BI789" s="1559"/>
      <c r="BJ789" s="1559"/>
      <c r="BK789" s="1559"/>
      <c r="BL789" s="1559"/>
      <c r="BM789" s="1559"/>
      <c r="BN789" s="1559"/>
      <c r="BO789" s="1559"/>
      <c r="BP789" s="1559"/>
      <c r="BQ789" s="1559"/>
      <c r="BR789" s="1559"/>
      <c r="BS789" s="1559"/>
      <c r="BT789" s="1559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0" t="str">
        <f t="shared" si="2956"/>
        <v/>
      </c>
      <c r="CE789" s="1321" t="str">
        <f t="shared" si="2957"/>
        <v/>
      </c>
      <c r="CF789" s="1321" t="str">
        <f t="shared" si="2957"/>
        <v/>
      </c>
      <c r="CG789" s="1321" t="str">
        <f t="shared" si="2957"/>
        <v/>
      </c>
      <c r="CH789" s="1322" t="str">
        <f t="shared" si="2957"/>
        <v/>
      </c>
      <c r="CI789" s="1322" t="str">
        <f t="shared" si="2957"/>
        <v/>
      </c>
      <c r="CJ789" s="1321" t="str">
        <f t="shared" si="2957"/>
        <v/>
      </c>
      <c r="CK789" s="1321" t="str">
        <f t="shared" si="2957"/>
        <v/>
      </c>
      <c r="CL789" s="1321" t="str">
        <f t="shared" si="2957"/>
        <v/>
      </c>
      <c r="CM789" s="1320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2" t="str">
        <f t="shared" ref="BD790:BM790" si="2961">IF(BD787="","",BD787*BD788*BD789)</f>
        <v/>
      </c>
      <c r="BE790" s="1562" t="str">
        <f t="shared" si="2961"/>
        <v/>
      </c>
      <c r="BF790" s="1562" t="str">
        <f t="shared" si="2961"/>
        <v/>
      </c>
      <c r="BG790" s="1562" t="str">
        <f t="shared" si="2961"/>
        <v/>
      </c>
      <c r="BH790" s="1562" t="str">
        <f t="shared" si="2961"/>
        <v/>
      </c>
      <c r="BI790" s="1562" t="str">
        <f t="shared" si="2961"/>
        <v/>
      </c>
      <c r="BJ790" s="1562" t="str">
        <f t="shared" si="2961"/>
        <v/>
      </c>
      <c r="BK790" s="1562" t="str">
        <f t="shared" si="2961"/>
        <v/>
      </c>
      <c r="BL790" s="1562" t="str">
        <f t="shared" si="2961"/>
        <v/>
      </c>
      <c r="BM790" s="1562" t="str">
        <f t="shared" si="2961"/>
        <v/>
      </c>
      <c r="BN790" s="1562"/>
      <c r="BO790" s="1562"/>
      <c r="BP790" s="1562"/>
      <c r="BQ790" s="1562"/>
      <c r="BR790" s="1562"/>
      <c r="BS790" s="1562"/>
      <c r="BT790" s="1562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0" t="str">
        <f t="shared" si="2956"/>
        <v/>
      </c>
      <c r="CE790" s="1321" t="str">
        <f t="shared" si="2957"/>
        <v/>
      </c>
      <c r="CF790" s="1321" t="str">
        <f t="shared" si="2957"/>
        <v/>
      </c>
      <c r="CG790" s="1321" t="str">
        <f t="shared" si="2957"/>
        <v/>
      </c>
      <c r="CH790" s="1322" t="str">
        <f t="shared" si="2957"/>
        <v/>
      </c>
      <c r="CI790" s="1322" t="str">
        <f t="shared" si="2957"/>
        <v/>
      </c>
      <c r="CJ790" s="1321" t="str">
        <f t="shared" si="2957"/>
        <v/>
      </c>
      <c r="CK790" s="1321" t="str">
        <f t="shared" si="2957"/>
        <v/>
      </c>
      <c r="CL790" s="1321" t="str">
        <f t="shared" si="2957"/>
        <v/>
      </c>
      <c r="CM790" s="1320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59">
        <v>3580</v>
      </c>
      <c r="BE791" s="1613">
        <v>1750</v>
      </c>
      <c r="BF791" s="1559">
        <v>3580</v>
      </c>
      <c r="BG791" s="1559">
        <v>5200</v>
      </c>
      <c r="BH791" s="1559">
        <v>3580</v>
      </c>
      <c r="BI791" s="1559">
        <v>3580</v>
      </c>
      <c r="BJ791" s="1559">
        <v>3900</v>
      </c>
      <c r="BK791" s="1559">
        <v>3100</v>
      </c>
      <c r="BL791" s="1559">
        <v>3600</v>
      </c>
      <c r="BM791" s="1559">
        <v>3588</v>
      </c>
      <c r="BN791" s="1559"/>
      <c r="BO791" s="1559"/>
      <c r="BP791" s="1559"/>
      <c r="BQ791" s="1559"/>
      <c r="BR791" s="1559"/>
      <c r="BS791" s="1559"/>
      <c r="BT791" s="1559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0">
        <f t="shared" si="2956"/>
        <v>1750</v>
      </c>
      <c r="CE791" s="1321">
        <f t="shared" si="2957"/>
        <v>3100</v>
      </c>
      <c r="CF791" s="1321">
        <f t="shared" si="2957"/>
        <v>3580</v>
      </c>
      <c r="CG791" s="1321">
        <f t="shared" si="2957"/>
        <v>3580</v>
      </c>
      <c r="CH791" s="1322">
        <f t="shared" si="2957"/>
        <v>3580</v>
      </c>
      <c r="CI791" s="1322">
        <f t="shared" si="2957"/>
        <v>3580</v>
      </c>
      <c r="CJ791" s="1321">
        <f t="shared" si="2957"/>
        <v>3588</v>
      </c>
      <c r="CK791" s="1321">
        <f t="shared" si="2957"/>
        <v>3600</v>
      </c>
      <c r="CL791" s="1321">
        <f t="shared" si="2957"/>
        <v>3900</v>
      </c>
      <c r="CM791" s="1320">
        <f t="shared" si="2957"/>
        <v>5200</v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3">
        <v>3600</v>
      </c>
      <c r="BE792" s="1603">
        <v>2080</v>
      </c>
      <c r="BF792" s="1603">
        <v>3600</v>
      </c>
      <c r="BG792" s="1603">
        <v>1000</v>
      </c>
      <c r="BH792" s="1603">
        <v>3600</v>
      </c>
      <c r="BI792" s="1603">
        <v>2500</v>
      </c>
      <c r="BJ792" s="1603">
        <v>3200</v>
      </c>
      <c r="BK792" s="1603"/>
      <c r="BL792" s="1603">
        <v>900</v>
      </c>
      <c r="BM792" s="1603"/>
      <c r="BN792" s="1603"/>
      <c r="BO792" s="1603"/>
      <c r="BP792" s="1603"/>
      <c r="BQ792" s="1603"/>
      <c r="BR792" s="1603"/>
      <c r="BS792" s="1603"/>
      <c r="BT792" s="1603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0" t="str">
        <f t="shared" si="2956"/>
        <v/>
      </c>
      <c r="CE792" s="1321">
        <f t="shared" si="2957"/>
        <v>900</v>
      </c>
      <c r="CF792" s="1321">
        <f t="shared" si="2957"/>
        <v>1000</v>
      </c>
      <c r="CG792" s="1321">
        <f t="shared" si="2957"/>
        <v>2080</v>
      </c>
      <c r="CH792" s="1322">
        <f t="shared" si="2957"/>
        <v>2500</v>
      </c>
      <c r="CI792" s="1322">
        <f t="shared" si="2957"/>
        <v>3200</v>
      </c>
      <c r="CJ792" s="1321">
        <f t="shared" si="2957"/>
        <v>3600</v>
      </c>
      <c r="CK792" s="1321">
        <f t="shared" si="2957"/>
        <v>3600</v>
      </c>
      <c r="CL792" s="1321">
        <f t="shared" si="2957"/>
        <v>3600</v>
      </c>
      <c r="CM792" s="1320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59"/>
      <c r="BE793" s="1559"/>
      <c r="BF793" s="1559"/>
      <c r="BG793" s="1559"/>
      <c r="BH793" s="1559"/>
      <c r="BI793" s="1559"/>
      <c r="BJ793" s="1559"/>
      <c r="BK793" s="1559"/>
      <c r="BL793" s="1559"/>
      <c r="BM793" s="1559"/>
      <c r="BN793" s="1559"/>
      <c r="BO793" s="1559"/>
      <c r="BP793" s="1559"/>
      <c r="BQ793" s="1559"/>
      <c r="BR793" s="1559"/>
      <c r="BS793" s="1559"/>
      <c r="BT793" s="1559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0" t="str">
        <f t="shared" si="2956"/>
        <v/>
      </c>
      <c r="CE793" s="1321" t="str">
        <f t="shared" si="2957"/>
        <v/>
      </c>
      <c r="CF793" s="1321" t="str">
        <f t="shared" si="2957"/>
        <v/>
      </c>
      <c r="CG793" s="1321" t="str">
        <f t="shared" si="2957"/>
        <v/>
      </c>
      <c r="CH793" s="1322" t="str">
        <f t="shared" si="2957"/>
        <v/>
      </c>
      <c r="CI793" s="1322" t="str">
        <f t="shared" si="2957"/>
        <v/>
      </c>
      <c r="CJ793" s="1321" t="str">
        <f t="shared" si="2957"/>
        <v/>
      </c>
      <c r="CK793" s="1321" t="str">
        <f t="shared" si="2957"/>
        <v/>
      </c>
      <c r="CL793" s="1321" t="str">
        <f t="shared" si="2957"/>
        <v/>
      </c>
      <c r="CM793" s="1320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59"/>
      <c r="BE794" s="1559"/>
      <c r="BF794" s="1559"/>
      <c r="BG794" s="1559"/>
      <c r="BH794" s="1559"/>
      <c r="BI794" s="1559"/>
      <c r="BJ794" s="1559"/>
      <c r="BK794" s="1559"/>
      <c r="BL794" s="1559"/>
      <c r="BM794" s="1559"/>
      <c r="BN794" s="1559"/>
      <c r="BO794" s="1559"/>
      <c r="BP794" s="1559"/>
      <c r="BQ794" s="1559"/>
      <c r="BR794" s="1559"/>
      <c r="BS794" s="1559"/>
      <c r="BT794" s="1559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0" t="str">
        <f t="shared" si="2956"/>
        <v/>
      </c>
      <c r="CE794" s="1321" t="str">
        <f t="shared" si="2957"/>
        <v/>
      </c>
      <c r="CF794" s="1321" t="str">
        <f t="shared" si="2957"/>
        <v/>
      </c>
      <c r="CG794" s="1321" t="str">
        <f t="shared" si="2957"/>
        <v/>
      </c>
      <c r="CH794" s="1322" t="str">
        <f t="shared" si="2957"/>
        <v/>
      </c>
      <c r="CI794" s="1322" t="str">
        <f t="shared" si="2957"/>
        <v/>
      </c>
      <c r="CJ794" s="1321" t="str">
        <f t="shared" si="2957"/>
        <v/>
      </c>
      <c r="CK794" s="1321" t="str">
        <f t="shared" si="2957"/>
        <v/>
      </c>
      <c r="CL794" s="1321" t="str">
        <f t="shared" si="2957"/>
        <v/>
      </c>
      <c r="CM794" s="1320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59"/>
      <c r="BE795" s="1559"/>
      <c r="BF795" s="1559"/>
      <c r="BG795" s="1559">
        <v>2400</v>
      </c>
      <c r="BH795" s="1559"/>
      <c r="BI795" s="1559"/>
      <c r="BJ795" s="1559"/>
      <c r="BK795" s="1559"/>
      <c r="BL795" s="1559"/>
      <c r="BM795" s="1559"/>
      <c r="BN795" s="1559"/>
      <c r="BO795" s="1559"/>
      <c r="BP795" s="1559"/>
      <c r="BQ795" s="1559"/>
      <c r="BR795" s="1559"/>
      <c r="BS795" s="1559"/>
      <c r="BT795" s="1559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0" t="str">
        <f t="shared" si="2956"/>
        <v/>
      </c>
      <c r="CE795" s="1321" t="str">
        <f t="shared" si="2957"/>
        <v/>
      </c>
      <c r="CF795" s="1321" t="str">
        <f t="shared" si="2957"/>
        <v/>
      </c>
      <c r="CG795" s="1321" t="str">
        <f t="shared" si="2957"/>
        <v/>
      </c>
      <c r="CH795" s="1322">
        <f t="shared" si="2957"/>
        <v>2400</v>
      </c>
      <c r="CI795" s="1322" t="str">
        <f t="shared" si="2957"/>
        <v/>
      </c>
      <c r="CJ795" s="1321" t="str">
        <f t="shared" si="2957"/>
        <v/>
      </c>
      <c r="CK795" s="1321" t="str">
        <f t="shared" si="2957"/>
        <v/>
      </c>
      <c r="CL795" s="1321" t="str">
        <f t="shared" si="2957"/>
        <v/>
      </c>
      <c r="CM795" s="1320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59"/>
      <c r="BE796" s="1559"/>
      <c r="BF796" s="1559"/>
      <c r="BG796" s="1559"/>
      <c r="BH796" s="1559"/>
      <c r="BI796" s="1559"/>
      <c r="BJ796" s="1559"/>
      <c r="BK796" s="1559"/>
      <c r="BL796" s="1559"/>
      <c r="BM796" s="1559"/>
      <c r="BN796" s="1559"/>
      <c r="BO796" s="1559"/>
      <c r="BP796" s="1559"/>
      <c r="BQ796" s="1559"/>
      <c r="BR796" s="1559"/>
      <c r="BS796" s="1559"/>
      <c r="BT796" s="1559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0" t="str">
        <f t="shared" si="2956"/>
        <v/>
      </c>
      <c r="CE796" s="1321" t="str">
        <f t="shared" si="2957"/>
        <v/>
      </c>
      <c r="CF796" s="1321" t="str">
        <f t="shared" si="2957"/>
        <v/>
      </c>
      <c r="CG796" s="1321" t="str">
        <f t="shared" si="2957"/>
        <v/>
      </c>
      <c r="CH796" s="1322" t="str">
        <f t="shared" si="2957"/>
        <v/>
      </c>
      <c r="CI796" s="1322" t="str">
        <f t="shared" si="2957"/>
        <v/>
      </c>
      <c r="CJ796" s="1321" t="str">
        <f t="shared" si="2957"/>
        <v/>
      </c>
      <c r="CK796" s="1321" t="str">
        <f t="shared" si="2957"/>
        <v/>
      </c>
      <c r="CL796" s="1321" t="str">
        <f t="shared" si="2957"/>
        <v/>
      </c>
      <c r="CM796" s="1320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59"/>
      <c r="BE797" s="1559"/>
      <c r="BF797" s="1559"/>
      <c r="BG797" s="1559"/>
      <c r="BH797" s="1559"/>
      <c r="BI797" s="1559"/>
      <c r="BJ797" s="1559"/>
      <c r="BK797" s="1559"/>
      <c r="BL797" s="1559"/>
      <c r="BM797" s="1559"/>
      <c r="BN797" s="1559"/>
      <c r="BO797" s="1559"/>
      <c r="BP797" s="1559"/>
      <c r="BQ797" s="1559"/>
      <c r="BR797" s="1559"/>
      <c r="BS797" s="1559"/>
      <c r="BT797" s="1559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0" t="str">
        <f t="shared" si="2956"/>
        <v/>
      </c>
      <c r="CE797" s="1321" t="str">
        <f t="shared" si="2957"/>
        <v/>
      </c>
      <c r="CF797" s="1321" t="str">
        <f t="shared" si="2957"/>
        <v/>
      </c>
      <c r="CG797" s="1321" t="str">
        <f t="shared" si="2957"/>
        <v/>
      </c>
      <c r="CH797" s="1322" t="str">
        <f t="shared" si="2957"/>
        <v/>
      </c>
      <c r="CI797" s="1322" t="str">
        <f t="shared" si="2957"/>
        <v/>
      </c>
      <c r="CJ797" s="1321" t="str">
        <f t="shared" si="2957"/>
        <v/>
      </c>
      <c r="CK797" s="1321" t="str">
        <f t="shared" si="2957"/>
        <v/>
      </c>
      <c r="CL797" s="1321" t="str">
        <f t="shared" si="2957"/>
        <v/>
      </c>
      <c r="CM797" s="1320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59">
        <v>620</v>
      </c>
      <c r="BE798" s="1559"/>
      <c r="BF798" s="1559"/>
      <c r="BG798" s="1559">
        <v>620</v>
      </c>
      <c r="BH798" s="1559">
        <v>620</v>
      </c>
      <c r="BI798" s="1559"/>
      <c r="BJ798" s="1559"/>
      <c r="BK798" s="1559"/>
      <c r="BL798" s="1559"/>
      <c r="BM798" s="1559"/>
      <c r="BN798" s="1559"/>
      <c r="BO798" s="1559"/>
      <c r="BP798" s="1559"/>
      <c r="BQ798" s="1559"/>
      <c r="BR798" s="1559"/>
      <c r="BS798" s="1559"/>
      <c r="BT798" s="1559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0" t="str">
        <f t="shared" si="2956"/>
        <v/>
      </c>
      <c r="CE798" s="1321" t="str">
        <f t="shared" si="2957"/>
        <v/>
      </c>
      <c r="CF798" s="1321" t="str">
        <f t="shared" si="2957"/>
        <v/>
      </c>
      <c r="CG798" s="1321">
        <f t="shared" si="2957"/>
        <v>620</v>
      </c>
      <c r="CH798" s="1322">
        <f t="shared" si="2957"/>
        <v>620</v>
      </c>
      <c r="CI798" s="1322">
        <f t="shared" si="2957"/>
        <v>620</v>
      </c>
      <c r="CJ798" s="1321" t="str">
        <f t="shared" si="2957"/>
        <v/>
      </c>
      <c r="CK798" s="1321" t="str">
        <f t="shared" si="2957"/>
        <v/>
      </c>
      <c r="CL798" s="1321" t="str">
        <f t="shared" si="2957"/>
        <v/>
      </c>
      <c r="CM798" s="1320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3">
        <v>700</v>
      </c>
      <c r="BE799" s="1603">
        <v>2750</v>
      </c>
      <c r="BF799" s="1603">
        <v>2100</v>
      </c>
      <c r="BG799" s="1603">
        <v>700</v>
      </c>
      <c r="BH799" s="1603">
        <v>700</v>
      </c>
      <c r="BI799" s="1603">
        <v>2750</v>
      </c>
      <c r="BJ799" s="1603">
        <v>2200</v>
      </c>
      <c r="BK799" s="1603">
        <v>2400</v>
      </c>
      <c r="BL799" s="1603">
        <v>1500</v>
      </c>
      <c r="BM799" s="1603">
        <v>1500</v>
      </c>
      <c r="BN799" s="1603"/>
      <c r="BO799" s="1603"/>
      <c r="BP799" s="1603"/>
      <c r="BQ799" s="1603"/>
      <c r="BR799" s="1603"/>
      <c r="BS799" s="1603"/>
      <c r="BT799" s="1603"/>
      <c r="BU799" s="769"/>
      <c r="BV799" s="1304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0">
        <f t="shared" si="2956"/>
        <v>700</v>
      </c>
      <c r="CE799" s="1321">
        <f t="shared" si="2957"/>
        <v>700</v>
      </c>
      <c r="CF799" s="1321">
        <f t="shared" si="2957"/>
        <v>700</v>
      </c>
      <c r="CG799" s="1321">
        <f t="shared" si="2957"/>
        <v>1500</v>
      </c>
      <c r="CH799" s="1322">
        <f t="shared" si="2957"/>
        <v>1500</v>
      </c>
      <c r="CI799" s="1322">
        <f t="shared" si="2957"/>
        <v>2100</v>
      </c>
      <c r="CJ799" s="1321">
        <f t="shared" si="2957"/>
        <v>2200</v>
      </c>
      <c r="CK799" s="1321">
        <f t="shared" si="2957"/>
        <v>2400</v>
      </c>
      <c r="CL799" s="1321">
        <f t="shared" si="2957"/>
        <v>2750</v>
      </c>
      <c r="CM799" s="1320">
        <f t="shared" si="2957"/>
        <v>2750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59">
        <v>700</v>
      </c>
      <c r="BE800" s="1559">
        <v>1540</v>
      </c>
      <c r="BF800" s="1559"/>
      <c r="BG800" s="1559">
        <v>700</v>
      </c>
      <c r="BH800" s="1559">
        <v>700</v>
      </c>
      <c r="BI800" s="1559"/>
      <c r="BJ800" s="1559"/>
      <c r="BK800" s="1559">
        <v>1540</v>
      </c>
      <c r="BL800" s="1559">
        <v>3500</v>
      </c>
      <c r="BM800" s="1559">
        <v>3000</v>
      </c>
      <c r="BN800" s="1559"/>
      <c r="BO800" s="1559"/>
      <c r="BP800" s="1559"/>
      <c r="BQ800" s="1559"/>
      <c r="BR800" s="1559"/>
      <c r="BS800" s="1559"/>
      <c r="BT800" s="1559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0" t="str">
        <f t="shared" si="2956"/>
        <v/>
      </c>
      <c r="CE800" s="1321">
        <f t="shared" si="2957"/>
        <v>700</v>
      </c>
      <c r="CF800" s="1321">
        <f t="shared" si="2957"/>
        <v>700</v>
      </c>
      <c r="CG800" s="1321">
        <f t="shared" si="2957"/>
        <v>700</v>
      </c>
      <c r="CH800" s="1322">
        <f t="shared" si="2957"/>
        <v>1540</v>
      </c>
      <c r="CI800" s="1322">
        <f t="shared" si="2957"/>
        <v>1540</v>
      </c>
      <c r="CJ800" s="1321">
        <f t="shared" si="2957"/>
        <v>3000</v>
      </c>
      <c r="CK800" s="1321">
        <f t="shared" si="2957"/>
        <v>3500</v>
      </c>
      <c r="CL800" s="1321" t="str">
        <f t="shared" si="2957"/>
        <v/>
      </c>
      <c r="CM800" s="1320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59">
        <v>5000</v>
      </c>
      <c r="BE801" s="1559">
        <v>4500</v>
      </c>
      <c r="BF801" s="1559">
        <v>5500</v>
      </c>
      <c r="BG801" s="1559">
        <v>5000</v>
      </c>
      <c r="BH801" s="1559">
        <v>3100</v>
      </c>
      <c r="BI801" s="1559">
        <v>2300</v>
      </c>
      <c r="BJ801" s="1559">
        <v>1700</v>
      </c>
      <c r="BK801" s="1559">
        <v>3500</v>
      </c>
      <c r="BL801" s="1559">
        <v>3500</v>
      </c>
      <c r="BM801" s="1559">
        <v>1000</v>
      </c>
      <c r="BN801" s="1559"/>
      <c r="BO801" s="1559"/>
      <c r="BP801" s="1559"/>
      <c r="BQ801" s="1559"/>
      <c r="BR801" s="1559"/>
      <c r="BS801" s="1559"/>
      <c r="BT801" s="1559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0">
        <f t="shared" si="2956"/>
        <v>1000</v>
      </c>
      <c r="CE801" s="1321">
        <f t="shared" si="2957"/>
        <v>1700</v>
      </c>
      <c r="CF801" s="1321">
        <f t="shared" si="2957"/>
        <v>2300</v>
      </c>
      <c r="CG801" s="1321">
        <f t="shared" si="2957"/>
        <v>3100</v>
      </c>
      <c r="CH801" s="1322">
        <f t="shared" si="2957"/>
        <v>3500</v>
      </c>
      <c r="CI801" s="1322">
        <f t="shared" si="2957"/>
        <v>3500</v>
      </c>
      <c r="CJ801" s="1321">
        <f t="shared" si="2957"/>
        <v>4500</v>
      </c>
      <c r="CK801" s="1321">
        <f t="shared" si="2957"/>
        <v>5000</v>
      </c>
      <c r="CL801" s="1321">
        <f t="shared" si="2957"/>
        <v>5000</v>
      </c>
      <c r="CM801" s="1320">
        <f t="shared" si="2957"/>
        <v>5500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59">
        <v>5400</v>
      </c>
      <c r="BE802" s="1559">
        <v>5400</v>
      </c>
      <c r="BF802" s="1559">
        <v>2640</v>
      </c>
      <c r="BG802" s="1559">
        <v>5400</v>
      </c>
      <c r="BH802" s="1559">
        <v>5400</v>
      </c>
      <c r="BI802" s="1559">
        <v>2100</v>
      </c>
      <c r="BJ802" s="1559">
        <v>6240</v>
      </c>
      <c r="BK802" s="1559">
        <v>5400</v>
      </c>
      <c r="BL802" s="1559">
        <v>4320</v>
      </c>
      <c r="BM802" s="1559">
        <v>3960</v>
      </c>
      <c r="BN802" s="1559"/>
      <c r="BO802" s="1559"/>
      <c r="BP802" s="1559"/>
      <c r="BQ802" s="1559"/>
      <c r="BR802" s="1559"/>
      <c r="BS802" s="1559"/>
      <c r="BT802" s="1559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0">
        <f t="shared" si="2956"/>
        <v>2100</v>
      </c>
      <c r="CE802" s="1321">
        <f t="shared" si="2957"/>
        <v>2640</v>
      </c>
      <c r="CF802" s="1321">
        <f t="shared" si="2957"/>
        <v>3960</v>
      </c>
      <c r="CG802" s="1321">
        <f t="shared" si="2957"/>
        <v>4320</v>
      </c>
      <c r="CH802" s="1322">
        <f t="shared" si="2957"/>
        <v>5400</v>
      </c>
      <c r="CI802" s="1322">
        <f t="shared" si="2957"/>
        <v>5400</v>
      </c>
      <c r="CJ802" s="1321">
        <f t="shared" si="2957"/>
        <v>5400</v>
      </c>
      <c r="CK802" s="1321">
        <f t="shared" si="2957"/>
        <v>5400</v>
      </c>
      <c r="CL802" s="1321">
        <f t="shared" si="2957"/>
        <v>5400</v>
      </c>
      <c r="CM802" s="1320">
        <f t="shared" si="2957"/>
        <v>6240</v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59">
        <v>4200</v>
      </c>
      <c r="BE803" s="1559"/>
      <c r="BF803" s="1559"/>
      <c r="BG803" s="1559">
        <v>4200</v>
      </c>
      <c r="BH803" s="1559">
        <v>4200</v>
      </c>
      <c r="BI803" s="1559"/>
      <c r="BJ803" s="1559"/>
      <c r="BK803" s="1559"/>
      <c r="BL803" s="1559">
        <v>6000</v>
      </c>
      <c r="BM803" s="1559"/>
      <c r="BN803" s="1559"/>
      <c r="BO803" s="1559"/>
      <c r="BP803" s="1559"/>
      <c r="BQ803" s="1559"/>
      <c r="BR803" s="1559"/>
      <c r="BS803" s="1559"/>
      <c r="BT803" s="1559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0" t="str">
        <f t="shared" si="2956"/>
        <v/>
      </c>
      <c r="CE803" s="1321" t="str">
        <f t="shared" si="2957"/>
        <v/>
      </c>
      <c r="CF803" s="1321" t="str">
        <f t="shared" si="2957"/>
        <v/>
      </c>
      <c r="CG803" s="1321">
        <f t="shared" si="2957"/>
        <v>4200</v>
      </c>
      <c r="CH803" s="1322">
        <f t="shared" si="2957"/>
        <v>4200</v>
      </c>
      <c r="CI803" s="1322">
        <f t="shared" si="2957"/>
        <v>4200</v>
      </c>
      <c r="CJ803" s="1321">
        <f t="shared" si="2957"/>
        <v>6000</v>
      </c>
      <c r="CK803" s="1321" t="str">
        <f t="shared" si="2957"/>
        <v/>
      </c>
      <c r="CL803" s="1321" t="str">
        <f t="shared" si="2957"/>
        <v/>
      </c>
      <c r="CM803" s="1320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59"/>
      <c r="BE804" s="1559"/>
      <c r="BF804" s="1559"/>
      <c r="BG804" s="1559"/>
      <c r="BH804" s="1559"/>
      <c r="BI804" s="1559"/>
      <c r="BJ804" s="1559"/>
      <c r="BK804" s="1559"/>
      <c r="BL804" s="1559"/>
      <c r="BM804" s="1559"/>
      <c r="BN804" s="1559"/>
      <c r="BO804" s="1559"/>
      <c r="BP804" s="1559"/>
      <c r="BQ804" s="1559"/>
      <c r="BR804" s="1559"/>
      <c r="BS804" s="1559"/>
      <c r="BT804" s="1559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0" t="str">
        <f t="shared" si="2956"/>
        <v/>
      </c>
      <c r="CE804" s="1321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1" t="str">
        <f t="shared" si="2962"/>
        <v/>
      </c>
      <c r="CG804" s="1321" t="str">
        <f t="shared" si="2962"/>
        <v/>
      </c>
      <c r="CH804" s="1322" t="str">
        <f t="shared" si="2962"/>
        <v/>
      </c>
      <c r="CI804" s="1322" t="str">
        <f t="shared" si="2962"/>
        <v/>
      </c>
      <c r="CJ804" s="1321" t="str">
        <f t="shared" si="2962"/>
        <v/>
      </c>
      <c r="CK804" s="1321" t="str">
        <f t="shared" si="2962"/>
        <v/>
      </c>
      <c r="CL804" s="1321" t="str">
        <f t="shared" si="2962"/>
        <v/>
      </c>
      <c r="CM804" s="1320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59">
        <v>1300</v>
      </c>
      <c r="BE805" s="1559">
        <v>1650</v>
      </c>
      <c r="BF805" s="1559">
        <v>1450</v>
      </c>
      <c r="BG805" s="1559">
        <v>1550</v>
      </c>
      <c r="BH805" s="1559">
        <v>1450</v>
      </c>
      <c r="BI805" s="1559">
        <v>1650</v>
      </c>
      <c r="BJ805" s="1559">
        <v>1650</v>
      </c>
      <c r="BK805" s="1559">
        <v>1550</v>
      </c>
      <c r="BL805" s="1559">
        <v>1392</v>
      </c>
      <c r="BM805" s="1559">
        <v>1350</v>
      </c>
      <c r="BN805" s="1559"/>
      <c r="BO805" s="1559"/>
      <c r="BP805" s="1559"/>
      <c r="BQ805" s="1559"/>
      <c r="BR805" s="1559"/>
      <c r="BS805" s="1559"/>
      <c r="BT805" s="1559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0">
        <f t="shared" si="2956"/>
        <v>1300</v>
      </c>
      <c r="CE805" s="1321">
        <f t="shared" si="2962"/>
        <v>1350</v>
      </c>
      <c r="CF805" s="1321">
        <f t="shared" si="2962"/>
        <v>1392</v>
      </c>
      <c r="CG805" s="1321">
        <f t="shared" si="2962"/>
        <v>1450</v>
      </c>
      <c r="CH805" s="1322">
        <f t="shared" si="2962"/>
        <v>1450</v>
      </c>
      <c r="CI805" s="1322">
        <f t="shared" si="2962"/>
        <v>1550</v>
      </c>
      <c r="CJ805" s="1321">
        <f t="shared" si="2962"/>
        <v>1550</v>
      </c>
      <c r="CK805" s="1321">
        <f t="shared" si="2962"/>
        <v>1650</v>
      </c>
      <c r="CL805" s="1321">
        <f t="shared" si="2962"/>
        <v>1650</v>
      </c>
      <c r="CM805" s="1320">
        <f t="shared" si="2962"/>
        <v>1650</v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59"/>
      <c r="BE806" s="1559"/>
      <c r="BF806" s="1559"/>
      <c r="BG806" s="1559"/>
      <c r="BH806" s="1559"/>
      <c r="BI806" s="1559"/>
      <c r="BJ806" s="1559"/>
      <c r="BK806" s="1559"/>
      <c r="BL806" s="1559"/>
      <c r="BM806" s="1559"/>
      <c r="BN806" s="1559"/>
      <c r="BO806" s="1559"/>
      <c r="BP806" s="1559"/>
      <c r="BQ806" s="1559"/>
      <c r="BR806" s="1559"/>
      <c r="BS806" s="1559"/>
      <c r="BT806" s="1559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0" t="str">
        <f t="shared" si="2956"/>
        <v/>
      </c>
      <c r="CE806" s="1321" t="str">
        <f t="shared" si="2962"/>
        <v/>
      </c>
      <c r="CF806" s="1321" t="str">
        <f t="shared" si="2962"/>
        <v/>
      </c>
      <c r="CG806" s="1321" t="str">
        <f t="shared" si="2962"/>
        <v/>
      </c>
      <c r="CH806" s="1322" t="str">
        <f t="shared" si="2962"/>
        <v/>
      </c>
      <c r="CI806" s="1322" t="str">
        <f t="shared" si="2962"/>
        <v/>
      </c>
      <c r="CJ806" s="1321" t="str">
        <f t="shared" si="2962"/>
        <v/>
      </c>
      <c r="CK806" s="1321" t="str">
        <f t="shared" si="2962"/>
        <v/>
      </c>
      <c r="CL806" s="1321" t="str">
        <f t="shared" si="2962"/>
        <v/>
      </c>
      <c r="CM806" s="1320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85" t="s">
        <v>1187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59"/>
      <c r="BE807" s="1559"/>
      <c r="BF807" s="1559"/>
      <c r="BG807" s="1559"/>
      <c r="BH807" s="1559"/>
      <c r="BI807" s="1559"/>
      <c r="BJ807" s="1559"/>
      <c r="BK807" s="1559"/>
      <c r="BL807" s="1559"/>
      <c r="BM807" s="1559"/>
      <c r="BN807" s="1559"/>
      <c r="BO807" s="1559"/>
      <c r="BP807" s="1559"/>
      <c r="BQ807" s="1559"/>
      <c r="BR807" s="1559"/>
      <c r="BS807" s="1559"/>
      <c r="BT807" s="1559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0"/>
      <c r="CE807" s="1321"/>
      <c r="CF807" s="1321"/>
      <c r="CG807" s="1321"/>
      <c r="CH807" s="1322"/>
      <c r="CI807" s="1322"/>
      <c r="CJ807" s="1321"/>
      <c r="CK807" s="1321"/>
      <c r="CL807" s="1321"/>
      <c r="CM807" s="1320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85" t="s">
        <v>724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59"/>
      <c r="BE808" s="1559"/>
      <c r="BF808" s="1559"/>
      <c r="BG808" s="1559"/>
      <c r="BH808" s="1559"/>
      <c r="BI808" s="1559"/>
      <c r="BJ808" s="1559"/>
      <c r="BK808" s="1559"/>
      <c r="BL808" s="1559"/>
      <c r="BM808" s="1559"/>
      <c r="BN808" s="1559"/>
      <c r="BO808" s="1559"/>
      <c r="BP808" s="1559"/>
      <c r="BQ808" s="1559"/>
      <c r="BR808" s="1559"/>
      <c r="BS808" s="1559"/>
      <c r="BT808" s="1559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0"/>
      <c r="CE808" s="1321"/>
      <c r="CF808" s="1321"/>
      <c r="CG808" s="1321"/>
      <c r="CH808" s="1322"/>
      <c r="CI808" s="1322"/>
      <c r="CJ808" s="1321"/>
      <c r="CK808" s="1321"/>
      <c r="CL808" s="1321"/>
      <c r="CM808" s="1320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59"/>
      <c r="BE809" s="1559"/>
      <c r="BF809" s="1559"/>
      <c r="BG809" s="1559"/>
      <c r="BH809" s="1559"/>
      <c r="BI809" s="1559"/>
      <c r="BJ809" s="1559"/>
      <c r="BK809" s="1559"/>
      <c r="BL809" s="1559"/>
      <c r="BM809" s="1559"/>
      <c r="BN809" s="1559"/>
      <c r="BO809" s="1559"/>
      <c r="BP809" s="1559"/>
      <c r="BQ809" s="1559"/>
      <c r="BR809" s="1559"/>
      <c r="BS809" s="1559"/>
      <c r="BT809" s="1559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0" t="str">
        <f t="shared" si="2956"/>
        <v/>
      </c>
      <c r="CE809" s="1321" t="str">
        <f t="shared" si="2962"/>
        <v/>
      </c>
      <c r="CF809" s="1321" t="str">
        <f t="shared" si="2962"/>
        <v/>
      </c>
      <c r="CG809" s="1321" t="str">
        <f t="shared" si="2962"/>
        <v/>
      </c>
      <c r="CH809" s="1322" t="str">
        <f t="shared" si="2962"/>
        <v/>
      </c>
      <c r="CI809" s="1322" t="str">
        <f t="shared" si="2962"/>
        <v/>
      </c>
      <c r="CJ809" s="1321" t="str">
        <f t="shared" si="2962"/>
        <v/>
      </c>
      <c r="CK809" s="1321" t="str">
        <f t="shared" si="2962"/>
        <v/>
      </c>
      <c r="CL809" s="1321" t="str">
        <f t="shared" si="2962"/>
        <v/>
      </c>
      <c r="CM809" s="1320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1188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59">
        <v>33200</v>
      </c>
      <c r="BE810" s="1559">
        <v>26000</v>
      </c>
      <c r="BF810" s="1559">
        <v>15000</v>
      </c>
      <c r="BG810" s="1559">
        <v>33000</v>
      </c>
      <c r="BH810" s="1559">
        <v>21000</v>
      </c>
      <c r="BI810" s="1559">
        <v>8800</v>
      </c>
      <c r="BJ810" s="1559">
        <v>23500</v>
      </c>
      <c r="BK810" s="1559">
        <v>23500</v>
      </c>
      <c r="BL810" s="1559">
        <v>24800</v>
      </c>
      <c r="BM810" s="1559">
        <v>22300</v>
      </c>
      <c r="BN810" s="1559"/>
      <c r="BO810" s="1559"/>
      <c r="BP810" s="1559"/>
      <c r="BQ810" s="1559"/>
      <c r="BR810" s="1559"/>
      <c r="BS810" s="1559"/>
      <c r="BT810" s="1559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0">
        <f t="shared" si="2956"/>
        <v>8800</v>
      </c>
      <c r="CE810" s="1321">
        <f t="shared" si="2962"/>
        <v>15000</v>
      </c>
      <c r="CF810" s="1321">
        <f t="shared" si="2962"/>
        <v>21000</v>
      </c>
      <c r="CG810" s="1321">
        <f t="shared" si="2962"/>
        <v>22300</v>
      </c>
      <c r="CH810" s="1322">
        <f t="shared" si="2962"/>
        <v>23500</v>
      </c>
      <c r="CI810" s="1322">
        <f t="shared" si="2962"/>
        <v>23500</v>
      </c>
      <c r="CJ810" s="1321">
        <f t="shared" si="2962"/>
        <v>24800</v>
      </c>
      <c r="CK810" s="1321">
        <f t="shared" si="2962"/>
        <v>26000</v>
      </c>
      <c r="CL810" s="1321">
        <f t="shared" si="2962"/>
        <v>33000</v>
      </c>
      <c r="CM810" s="1320">
        <f t="shared" si="2962"/>
        <v>33200</v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937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3"/>
      <c r="U811" s="1433"/>
      <c r="V811" s="1433"/>
      <c r="W811" s="1433"/>
      <c r="X811" s="1433"/>
      <c r="Y811" s="783"/>
      <c r="Z811" s="783"/>
      <c r="AA811" s="783"/>
      <c r="AB811" s="1433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4"/>
      <c r="BE811" s="1614"/>
      <c r="BF811" s="1614"/>
      <c r="BG811" s="1614"/>
      <c r="BH811" s="1614"/>
      <c r="BI811" s="1614"/>
      <c r="BJ811" s="1614"/>
      <c r="BK811" s="1614"/>
      <c r="BL811" s="1614"/>
      <c r="BM811" s="1614"/>
      <c r="BN811" s="1614"/>
      <c r="BO811" s="1614"/>
      <c r="BP811" s="1614"/>
      <c r="BQ811" s="1614"/>
      <c r="BR811" s="1614"/>
      <c r="BS811" s="1614"/>
      <c r="BT811" s="1614"/>
      <c r="BU811" s="769"/>
      <c r="BV811" s="783">
        <f>BV20-BV31</f>
        <v>2727</v>
      </c>
      <c r="BW811" s="783">
        <f>BW20-BW31</f>
        <v>8856</v>
      </c>
      <c r="BX811" s="783">
        <f>BX20-BX31</f>
        <v>-12014</v>
      </c>
      <c r="BY811" s="783">
        <f>BY20-BY31</f>
        <v>118252</v>
      </c>
      <c r="BZ811" s="582"/>
      <c r="CA811" s="582"/>
      <c r="CB811" s="582"/>
      <c r="CC811" s="679"/>
      <c r="CD811" s="1337"/>
      <c r="CE811" s="1337"/>
      <c r="CF811" s="1337"/>
      <c r="CG811" s="1337"/>
      <c r="CH811" s="1337"/>
      <c r="CI811" s="1337"/>
      <c r="CJ811" s="1337"/>
      <c r="CK811" s="1337"/>
      <c r="CL811" s="1337"/>
      <c r="CM811" s="1337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1321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1321">
        <f t="shared" si="2967"/>
        <v>46480</v>
      </c>
      <c r="CG812" s="1321">
        <f t="shared" si="2967"/>
        <v>46482</v>
      </c>
      <c r="CH812" s="1322">
        <f t="shared" si="2967"/>
        <v>47918</v>
      </c>
      <c r="CI812" s="1322">
        <f t="shared" si="2967"/>
        <v>49970</v>
      </c>
      <c r="CJ812" s="1321">
        <f t="shared" si="2967"/>
        <v>51290</v>
      </c>
      <c r="CK812" s="1321">
        <f t="shared" si="2967"/>
        <v>54841</v>
      </c>
      <c r="CL812" s="1321">
        <f t="shared" si="2967"/>
        <v>63920</v>
      </c>
      <c r="CM812" s="1320">
        <f t="shared" si="2967"/>
        <v>64122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0"/>
      <c r="CE813" s="1350"/>
      <c r="CF813" s="1350"/>
      <c r="CG813" s="1350"/>
      <c r="CH813" s="1350"/>
      <c r="CI813" s="1350"/>
      <c r="CJ813" s="1350"/>
      <c r="CK813" s="1350"/>
      <c r="CL813" s="1350"/>
      <c r="CM813" s="1350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0"/>
      <c r="CE814" s="1350"/>
      <c r="CF814" s="1350"/>
      <c r="CG814" s="1350"/>
      <c r="CH814" s="1350"/>
      <c r="CI814" s="1350"/>
      <c r="CJ814" s="1350"/>
      <c r="CK814" s="1350"/>
      <c r="CL814" s="1350"/>
      <c r="CM814" s="1350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0"/>
      <c r="CE815" s="1350"/>
      <c r="CF815" s="1350"/>
      <c r="CG815" s="1350"/>
      <c r="CH815" s="1350"/>
      <c r="CI815" s="1350"/>
      <c r="CJ815" s="1350"/>
      <c r="CK815" s="1350"/>
      <c r="CL815" s="1350"/>
      <c r="CM815" s="1350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0"/>
      <c r="CE816" s="1350"/>
      <c r="CF816" s="1350"/>
      <c r="CG816" s="1350"/>
      <c r="CH816" s="1350"/>
      <c r="CI816" s="1350"/>
      <c r="CJ816" s="1350"/>
      <c r="CK816" s="1350"/>
      <c r="CL816" s="1350"/>
      <c r="CM816" s="1350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0"/>
      <c r="CE817" s="1350"/>
      <c r="CF817" s="1350"/>
      <c r="CG817" s="1350"/>
      <c r="CH817" s="1350"/>
      <c r="CI817" s="1350"/>
      <c r="CJ817" s="1350"/>
      <c r="CK817" s="1350"/>
      <c r="CL817" s="1350"/>
      <c r="CM817" s="1350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26"/>
      <c r="CE818" s="1350"/>
      <c r="CF818" s="1350"/>
      <c r="CG818" s="1350"/>
      <c r="CH818" s="1350"/>
      <c r="CI818" s="1350"/>
      <c r="CJ818" s="1350"/>
      <c r="CK818" s="1350"/>
      <c r="CL818" s="1350"/>
      <c r="CM818" s="1326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26"/>
      <c r="CE819" s="1350"/>
      <c r="CF819" s="1350"/>
      <c r="CG819" s="1350"/>
      <c r="CH819" s="1350"/>
      <c r="CI819" s="1350"/>
      <c r="CJ819" s="1350"/>
      <c r="CK819" s="1350"/>
      <c r="CL819" s="1350"/>
      <c r="CM819" s="1326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3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978"/>
        <v>0</v>
      </c>
      <c r="CF820" s="1324">
        <f t="shared" si="2978"/>
        <v>0</v>
      </c>
      <c r="CG820" s="1324">
        <f t="shared" si="2978"/>
        <v>0</v>
      </c>
      <c r="CH820" s="1325">
        <f t="shared" si="2978"/>
        <v>0</v>
      </c>
      <c r="CI820" s="1325">
        <f t="shared" si="2978"/>
        <v>0</v>
      </c>
      <c r="CJ820" s="1324">
        <f t="shared" si="2978"/>
        <v>0</v>
      </c>
      <c r="CK820" s="1324">
        <f t="shared" si="2978"/>
        <v>0</v>
      </c>
      <c r="CL820" s="1324">
        <f t="shared" si="2978"/>
        <v>0</v>
      </c>
      <c r="CM820" s="1323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3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4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4">
        <f t="shared" si="3005"/>
        <v>0</v>
      </c>
      <c r="CG821" s="1324">
        <f t="shared" si="3005"/>
        <v>0</v>
      </c>
      <c r="CH821" s="1325">
        <f t="shared" si="3005"/>
        <v>0</v>
      </c>
      <c r="CI821" s="1325">
        <f t="shared" si="3005"/>
        <v>0</v>
      </c>
      <c r="CJ821" s="1324">
        <f t="shared" si="3005"/>
        <v>0</v>
      </c>
      <c r="CK821" s="1324">
        <f t="shared" si="3005"/>
        <v>0</v>
      </c>
      <c r="CL821" s="1324">
        <f t="shared" si="3005"/>
        <v>0</v>
      </c>
      <c r="CM821" s="1323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3">
        <f t="shared" si="3004"/>
        <v>2.6282689912826899E-2</v>
      </c>
      <c r="CE822" s="1324">
        <f t="shared" si="3005"/>
        <v>5.6320049813200504E-2</v>
      </c>
      <c r="CF822" s="1324">
        <f t="shared" si="3005"/>
        <v>6.7114726027397265E-2</v>
      </c>
      <c r="CG822" s="1324">
        <f t="shared" si="3005"/>
        <v>7.1338729763387301E-2</v>
      </c>
      <c r="CH822" s="1325">
        <f t="shared" si="3005"/>
        <v>7.8848069738480686E-2</v>
      </c>
      <c r="CI822" s="1325">
        <f t="shared" si="3005"/>
        <v>8.3148873542397819E-2</v>
      </c>
      <c r="CJ822" s="1324">
        <f t="shared" si="3005"/>
        <v>9.2257605408290339E-2</v>
      </c>
      <c r="CK822" s="1324">
        <f t="shared" si="3005"/>
        <v>0.13543407534246577</v>
      </c>
      <c r="CL822" s="1324">
        <f t="shared" si="3005"/>
        <v>0.21777085927770859</v>
      </c>
      <c r="CM822" s="1323">
        <f t="shared" si="3005"/>
        <v>0.25406600249066003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3">
        <f t="shared" si="3004"/>
        <v>0</v>
      </c>
      <c r="CE823" s="1324">
        <f t="shared" si="3005"/>
        <v>0</v>
      </c>
      <c r="CF823" s="1324">
        <f t="shared" si="3005"/>
        <v>0</v>
      </c>
      <c r="CG823" s="1324">
        <f t="shared" si="3005"/>
        <v>0</v>
      </c>
      <c r="CH823" s="1325">
        <f t="shared" si="3005"/>
        <v>0</v>
      </c>
      <c r="CI823" s="1325">
        <f t="shared" si="3005"/>
        <v>0</v>
      </c>
      <c r="CJ823" s="1324">
        <f t="shared" si="3005"/>
        <v>0</v>
      </c>
      <c r="CK823" s="1324">
        <f t="shared" si="3005"/>
        <v>0</v>
      </c>
      <c r="CL823" s="1324">
        <f t="shared" si="3005"/>
        <v>0</v>
      </c>
      <c r="CM823" s="1323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3">
        <f t="shared" si="3004"/>
        <v>0</v>
      </c>
      <c r="CE824" s="1324">
        <f t="shared" si="3005"/>
        <v>0</v>
      </c>
      <c r="CF824" s="1324">
        <f t="shared" si="3005"/>
        <v>0</v>
      </c>
      <c r="CG824" s="1324">
        <f t="shared" si="3005"/>
        <v>0</v>
      </c>
      <c r="CH824" s="1325">
        <f t="shared" si="3005"/>
        <v>0</v>
      </c>
      <c r="CI824" s="1325">
        <f t="shared" si="3005"/>
        <v>0</v>
      </c>
      <c r="CJ824" s="1324">
        <f t="shared" si="3005"/>
        <v>0</v>
      </c>
      <c r="CK824" s="1324">
        <f t="shared" si="3005"/>
        <v>0</v>
      </c>
      <c r="CL824" s="1324">
        <f t="shared" si="3005"/>
        <v>0</v>
      </c>
      <c r="CM824" s="1323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3">
        <f t="shared" si="3004"/>
        <v>0</v>
      </c>
      <c r="CE825" s="1324">
        <f t="shared" si="3005"/>
        <v>0</v>
      </c>
      <c r="CF825" s="1324">
        <f t="shared" si="3005"/>
        <v>0</v>
      </c>
      <c r="CG825" s="1324">
        <f t="shared" si="3005"/>
        <v>0</v>
      </c>
      <c r="CH825" s="1325">
        <f t="shared" si="3005"/>
        <v>0</v>
      </c>
      <c r="CI825" s="1325">
        <f t="shared" si="3005"/>
        <v>0</v>
      </c>
      <c r="CJ825" s="1324">
        <f t="shared" si="3005"/>
        <v>0</v>
      </c>
      <c r="CK825" s="1324">
        <f t="shared" si="3005"/>
        <v>0</v>
      </c>
      <c r="CL825" s="1324">
        <f t="shared" si="3005"/>
        <v>0</v>
      </c>
      <c r="CM825" s="1323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3">
        <f t="shared" si="3004"/>
        <v>0</v>
      </c>
      <c r="CE826" s="1324">
        <f t="shared" si="3005"/>
        <v>0</v>
      </c>
      <c r="CF826" s="1324">
        <f t="shared" si="3005"/>
        <v>0</v>
      </c>
      <c r="CG826" s="1324">
        <f t="shared" si="3005"/>
        <v>0</v>
      </c>
      <c r="CH826" s="1325">
        <f t="shared" si="3005"/>
        <v>0</v>
      </c>
      <c r="CI826" s="1325">
        <f t="shared" si="3005"/>
        <v>0</v>
      </c>
      <c r="CJ826" s="1324">
        <f t="shared" si="3005"/>
        <v>0</v>
      </c>
      <c r="CK826" s="1324">
        <f t="shared" si="3005"/>
        <v>0</v>
      </c>
      <c r="CL826" s="1324">
        <f t="shared" si="3005"/>
        <v>0</v>
      </c>
      <c r="CM826" s="1323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3">
        <f t="shared" si="3004"/>
        <v>0</v>
      </c>
      <c r="CE827" s="1324">
        <f t="shared" si="3005"/>
        <v>0</v>
      </c>
      <c r="CF827" s="1324">
        <f t="shared" si="3005"/>
        <v>0</v>
      </c>
      <c r="CG827" s="1324">
        <f t="shared" si="3005"/>
        <v>0</v>
      </c>
      <c r="CH827" s="1325">
        <f t="shared" si="3005"/>
        <v>0</v>
      </c>
      <c r="CI827" s="1325">
        <f t="shared" si="3005"/>
        <v>0</v>
      </c>
      <c r="CJ827" s="1324">
        <f t="shared" si="3005"/>
        <v>0</v>
      </c>
      <c r="CK827" s="1324">
        <f t="shared" si="3005"/>
        <v>0</v>
      </c>
      <c r="CL827" s="1324">
        <f t="shared" si="3005"/>
        <v>0</v>
      </c>
      <c r="CM827" s="1323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3">
        <f t="shared" si="3004"/>
        <v>6.9247742839352422E-2</v>
      </c>
      <c r="CE828" s="1324">
        <f t="shared" si="3005"/>
        <v>6.9573614570361153E-2</v>
      </c>
      <c r="CF828" s="1324">
        <f t="shared" si="3005"/>
        <v>7.2390077388365059E-2</v>
      </c>
      <c r="CG828" s="1324">
        <f t="shared" si="3005"/>
        <v>9.2873443337484429E-2</v>
      </c>
      <c r="CH828" s="1325">
        <f t="shared" si="3005"/>
        <v>0.1060712484433375</v>
      </c>
      <c r="CI828" s="1325">
        <f t="shared" si="3005"/>
        <v>0.11059271871108345</v>
      </c>
      <c r="CJ828" s="1324">
        <f t="shared" si="3005"/>
        <v>0.19253588107098379</v>
      </c>
      <c r="CK828" s="1324">
        <f t="shared" si="3005"/>
        <v>0.21003914298652779</v>
      </c>
      <c r="CL828" s="1324">
        <f t="shared" si="3005"/>
        <v>0.25927169598381072</v>
      </c>
      <c r="CM828" s="1323">
        <f t="shared" si="3005"/>
        <v>0.25927169598381072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26"/>
      <c r="CE829" s="1350"/>
      <c r="CF829" s="1350"/>
      <c r="CG829" s="1350"/>
      <c r="CH829" s="1350"/>
      <c r="CI829" s="1350"/>
      <c r="CJ829" s="1350"/>
      <c r="CK829" s="1350"/>
      <c r="CL829" s="1350"/>
      <c r="CM829" s="1326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3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4">
        <f t="shared" si="3043"/>
        <v>0</v>
      </c>
      <c r="CF830" s="1324">
        <f t="shared" si="3043"/>
        <v>0</v>
      </c>
      <c r="CG830" s="1324">
        <f t="shared" si="3043"/>
        <v>0</v>
      </c>
      <c r="CH830" s="1325">
        <f t="shared" si="3043"/>
        <v>0</v>
      </c>
      <c r="CI830" s="1325">
        <f t="shared" si="3043"/>
        <v>0</v>
      </c>
      <c r="CJ830" s="1324">
        <f t="shared" si="3043"/>
        <v>0</v>
      </c>
      <c r="CK830" s="1324">
        <f t="shared" si="3043"/>
        <v>0</v>
      </c>
      <c r="CL830" s="1324">
        <f t="shared" si="3043"/>
        <v>0</v>
      </c>
      <c r="CM830" s="1323">
        <f t="shared" si="3043"/>
        <v>0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3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4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4">
        <f t="shared" si="3070"/>
        <v>0</v>
      </c>
      <c r="CG831" s="1324">
        <f t="shared" si="3070"/>
        <v>0</v>
      </c>
      <c r="CH831" s="1325">
        <f t="shared" si="3070"/>
        <v>0</v>
      </c>
      <c r="CI831" s="1325">
        <f t="shared" si="3070"/>
        <v>0</v>
      </c>
      <c r="CJ831" s="1324">
        <f t="shared" si="3070"/>
        <v>0</v>
      </c>
      <c r="CK831" s="1324">
        <f t="shared" si="3070"/>
        <v>0</v>
      </c>
      <c r="CL831" s="1324">
        <f t="shared" si="3070"/>
        <v>0</v>
      </c>
      <c r="CM831" s="1323">
        <f t="shared" si="3070"/>
        <v>0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3">
        <f t="shared" si="3069"/>
        <v>3.9430479452054794E-2</v>
      </c>
      <c r="CE832" s="1324">
        <f t="shared" si="3070"/>
        <v>0.34412054794520547</v>
      </c>
      <c r="CF832" s="1324">
        <f t="shared" si="3070"/>
        <v>0.44359289383561645</v>
      </c>
      <c r="CG832" s="1324">
        <f t="shared" si="3070"/>
        <v>0.4731657534246575</v>
      </c>
      <c r="CH832" s="1325">
        <f t="shared" si="3070"/>
        <v>0.56779890410958889</v>
      </c>
      <c r="CI832" s="1325">
        <f t="shared" si="3070"/>
        <v>0.58790844863013692</v>
      </c>
      <c r="CJ832" s="1324">
        <f t="shared" si="3070"/>
        <v>0.59145719178082179</v>
      </c>
      <c r="CK832" s="1324">
        <f t="shared" si="3070"/>
        <v>0.59145719178082179</v>
      </c>
      <c r="CL832" s="1324">
        <f t="shared" si="3070"/>
        <v>0.70974863013698619</v>
      </c>
      <c r="CM832" s="1323">
        <f t="shared" si="3070"/>
        <v>0.757065205479452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3">
        <f t="shared" si="3069"/>
        <v>0</v>
      </c>
      <c r="CE833" s="1324">
        <f t="shared" si="3070"/>
        <v>0</v>
      </c>
      <c r="CF833" s="1324">
        <f t="shared" si="3070"/>
        <v>0</v>
      </c>
      <c r="CG833" s="1324">
        <f t="shared" si="3070"/>
        <v>0</v>
      </c>
      <c r="CH833" s="1325">
        <f t="shared" si="3070"/>
        <v>0</v>
      </c>
      <c r="CI833" s="1325">
        <f t="shared" si="3070"/>
        <v>0</v>
      </c>
      <c r="CJ833" s="1324">
        <f t="shared" si="3070"/>
        <v>0</v>
      </c>
      <c r="CK833" s="1324">
        <f t="shared" si="3070"/>
        <v>0</v>
      </c>
      <c r="CL833" s="1324">
        <f t="shared" si="3070"/>
        <v>0</v>
      </c>
      <c r="CM833" s="1323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3">
        <f t="shared" si="3069"/>
        <v>0</v>
      </c>
      <c r="CE834" s="1324">
        <f t="shared" si="3070"/>
        <v>0</v>
      </c>
      <c r="CF834" s="1324">
        <f t="shared" si="3070"/>
        <v>0</v>
      </c>
      <c r="CG834" s="1324">
        <f t="shared" si="3070"/>
        <v>0</v>
      </c>
      <c r="CH834" s="1325">
        <f t="shared" si="3070"/>
        <v>0</v>
      </c>
      <c r="CI834" s="1325">
        <f t="shared" si="3070"/>
        <v>0</v>
      </c>
      <c r="CJ834" s="1324">
        <f t="shared" si="3070"/>
        <v>0</v>
      </c>
      <c r="CK834" s="1324">
        <f t="shared" si="3070"/>
        <v>0</v>
      </c>
      <c r="CL834" s="1324">
        <f t="shared" si="3070"/>
        <v>0</v>
      </c>
      <c r="CM834" s="1323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3">
        <f t="shared" si="3069"/>
        <v>0</v>
      </c>
      <c r="CE835" s="1324">
        <f t="shared" si="3070"/>
        <v>0</v>
      </c>
      <c r="CF835" s="1324">
        <f t="shared" si="3070"/>
        <v>0</v>
      </c>
      <c r="CG835" s="1324">
        <f t="shared" si="3070"/>
        <v>0</v>
      </c>
      <c r="CH835" s="1325">
        <f t="shared" si="3070"/>
        <v>0</v>
      </c>
      <c r="CI835" s="1325">
        <f t="shared" si="3070"/>
        <v>0</v>
      </c>
      <c r="CJ835" s="1324">
        <f t="shared" si="3070"/>
        <v>0</v>
      </c>
      <c r="CK835" s="1324">
        <f t="shared" si="3070"/>
        <v>0</v>
      </c>
      <c r="CL835" s="1324">
        <f t="shared" si="3070"/>
        <v>0</v>
      </c>
      <c r="CM835" s="1323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3">
        <f t="shared" si="3069"/>
        <v>0</v>
      </c>
      <c r="CE836" s="1324">
        <f t="shared" si="3070"/>
        <v>0</v>
      </c>
      <c r="CF836" s="1324">
        <f t="shared" si="3070"/>
        <v>0</v>
      </c>
      <c r="CG836" s="1324">
        <f t="shared" si="3070"/>
        <v>0</v>
      </c>
      <c r="CH836" s="1325">
        <f t="shared" si="3070"/>
        <v>0</v>
      </c>
      <c r="CI836" s="1325">
        <f t="shared" si="3070"/>
        <v>0</v>
      </c>
      <c r="CJ836" s="1324">
        <f t="shared" si="3070"/>
        <v>0</v>
      </c>
      <c r="CK836" s="1324">
        <f t="shared" si="3070"/>
        <v>0</v>
      </c>
      <c r="CL836" s="1324">
        <f t="shared" si="3070"/>
        <v>0</v>
      </c>
      <c r="CM836" s="1323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3">
        <f t="shared" si="3069"/>
        <v>2.761762920298879E-2</v>
      </c>
      <c r="CE837" s="1324">
        <f t="shared" si="3070"/>
        <v>3.5350565379825657E-2</v>
      </c>
      <c r="CF837" s="1324">
        <f t="shared" si="3070"/>
        <v>3.6823505603985056E-2</v>
      </c>
      <c r="CG837" s="1324">
        <f t="shared" si="3070"/>
        <v>0.1049469909713574</v>
      </c>
      <c r="CH837" s="1325">
        <f t="shared" si="3070"/>
        <v>0.1049469909713574</v>
      </c>
      <c r="CI837" s="1325">
        <f t="shared" si="3070"/>
        <v>0.11047051681195516</v>
      </c>
      <c r="CJ837" s="1324">
        <f t="shared" si="3070"/>
        <v>0.12051329106758749</v>
      </c>
      <c r="CK837" s="1324">
        <f t="shared" si="3070"/>
        <v>0.18937802882049462</v>
      </c>
      <c r="CL837" s="1324">
        <f t="shared" si="3070"/>
        <v>0.19884693026151931</v>
      </c>
      <c r="CM837" s="1323">
        <f t="shared" si="3070"/>
        <v>0.21817927070361146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3">
        <f t="shared" si="3069"/>
        <v>0</v>
      </c>
      <c r="CE838" s="1324">
        <f t="shared" si="3070"/>
        <v>0</v>
      </c>
      <c r="CF838" s="1324">
        <f t="shared" si="3070"/>
        <v>0</v>
      </c>
      <c r="CG838" s="1324">
        <f t="shared" si="3070"/>
        <v>0</v>
      </c>
      <c r="CH838" s="1325">
        <f t="shared" si="3070"/>
        <v>0</v>
      </c>
      <c r="CI838" s="1325">
        <f t="shared" si="3070"/>
        <v>0</v>
      </c>
      <c r="CJ838" s="1324">
        <f t="shared" si="3070"/>
        <v>0</v>
      </c>
      <c r="CK838" s="1324">
        <f t="shared" si="3070"/>
        <v>0</v>
      </c>
      <c r="CL838" s="1324">
        <f t="shared" si="3070"/>
        <v>0</v>
      </c>
      <c r="CM838" s="1323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3">
        <f t="shared" si="3069"/>
        <v>0</v>
      </c>
      <c r="CE839" s="1324">
        <f t="shared" si="3070"/>
        <v>0</v>
      </c>
      <c r="CF839" s="1324">
        <f t="shared" si="3070"/>
        <v>0</v>
      </c>
      <c r="CG839" s="1324">
        <f t="shared" si="3070"/>
        <v>0</v>
      </c>
      <c r="CH839" s="1325">
        <f t="shared" si="3070"/>
        <v>5.4746450809464503E-3</v>
      </c>
      <c r="CI839" s="1325">
        <f t="shared" si="3070"/>
        <v>8.7594321295143204E-3</v>
      </c>
      <c r="CJ839" s="1324">
        <f t="shared" si="3070"/>
        <v>1.1944680176610439E-2</v>
      </c>
      <c r="CK839" s="1324">
        <f t="shared" si="3070"/>
        <v>3.1283686176836856E-2</v>
      </c>
      <c r="CL839" s="1324">
        <f t="shared" si="3070"/>
        <v>4.3797160647571602E-2</v>
      </c>
      <c r="CM839" s="1323">
        <f t="shared" si="3070"/>
        <v>0.1313914819427148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3">
        <f t="shared" si="3069"/>
        <v>0</v>
      </c>
      <c r="CE840" s="1324">
        <f t="shared" si="3070"/>
        <v>0</v>
      </c>
      <c r="CF840" s="1324">
        <f t="shared" si="3070"/>
        <v>0</v>
      </c>
      <c r="CG840" s="1324">
        <f t="shared" si="3070"/>
        <v>0</v>
      </c>
      <c r="CH840" s="1325">
        <f t="shared" si="3070"/>
        <v>0</v>
      </c>
      <c r="CI840" s="1325">
        <f t="shared" si="3070"/>
        <v>0</v>
      </c>
      <c r="CJ840" s="1324">
        <f t="shared" si="3070"/>
        <v>0</v>
      </c>
      <c r="CK840" s="1324">
        <f t="shared" si="3070"/>
        <v>0</v>
      </c>
      <c r="CL840" s="1324">
        <f t="shared" si="3070"/>
        <v>0</v>
      </c>
      <c r="CM840" s="1323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3">
        <f t="shared" si="3069"/>
        <v>0</v>
      </c>
      <c r="CE841" s="1324">
        <f t="shared" si="3070"/>
        <v>0</v>
      </c>
      <c r="CF841" s="1324">
        <f t="shared" si="3070"/>
        <v>0</v>
      </c>
      <c r="CG841" s="1324">
        <f t="shared" si="3070"/>
        <v>0</v>
      </c>
      <c r="CH841" s="1325">
        <f t="shared" si="3070"/>
        <v>0</v>
      </c>
      <c r="CI841" s="1325">
        <f t="shared" si="3070"/>
        <v>0</v>
      </c>
      <c r="CJ841" s="1324">
        <f t="shared" si="3070"/>
        <v>0</v>
      </c>
      <c r="CK841" s="1324">
        <f t="shared" si="3070"/>
        <v>0</v>
      </c>
      <c r="CL841" s="1324">
        <f t="shared" si="3070"/>
        <v>0</v>
      </c>
      <c r="CM841" s="1323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3">
        <f t="shared" si="3069"/>
        <v>0</v>
      </c>
      <c r="CE842" s="1324">
        <f t="shared" si="3070"/>
        <v>0</v>
      </c>
      <c r="CF842" s="1324">
        <f t="shared" si="3070"/>
        <v>0</v>
      </c>
      <c r="CG842" s="1324">
        <f t="shared" si="3070"/>
        <v>0</v>
      </c>
      <c r="CH842" s="1325">
        <f t="shared" si="3070"/>
        <v>0</v>
      </c>
      <c r="CI842" s="1325">
        <f t="shared" si="3070"/>
        <v>0</v>
      </c>
      <c r="CJ842" s="1324">
        <f t="shared" si="3070"/>
        <v>0</v>
      </c>
      <c r="CK842" s="1324">
        <f t="shared" si="3070"/>
        <v>0</v>
      </c>
      <c r="CL842" s="1324">
        <f t="shared" si="3070"/>
        <v>0</v>
      </c>
      <c r="CM842" s="1323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3">
        <f t="shared" si="3069"/>
        <v>0</v>
      </c>
      <c r="CE843" s="1324">
        <f t="shared" si="3070"/>
        <v>0</v>
      </c>
      <c r="CF843" s="1324">
        <f t="shared" si="3070"/>
        <v>0</v>
      </c>
      <c r="CG843" s="1324">
        <f t="shared" si="3070"/>
        <v>0</v>
      </c>
      <c r="CH843" s="1325">
        <f t="shared" si="3070"/>
        <v>0</v>
      </c>
      <c r="CI843" s="1325">
        <f t="shared" si="3070"/>
        <v>0</v>
      </c>
      <c r="CJ843" s="1324">
        <f t="shared" si="3070"/>
        <v>0</v>
      </c>
      <c r="CK843" s="1324">
        <f t="shared" si="3070"/>
        <v>0</v>
      </c>
      <c r="CL843" s="1324">
        <f t="shared" si="3070"/>
        <v>0</v>
      </c>
      <c r="CM843" s="1323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3">
        <f t="shared" si="3069"/>
        <v>0</v>
      </c>
      <c r="CE844" s="1324">
        <f t="shared" si="3070"/>
        <v>0</v>
      </c>
      <c r="CF844" s="1324">
        <f t="shared" si="3070"/>
        <v>0</v>
      </c>
      <c r="CG844" s="1324">
        <f t="shared" si="3070"/>
        <v>0</v>
      </c>
      <c r="CH844" s="1325">
        <f t="shared" si="3070"/>
        <v>0</v>
      </c>
      <c r="CI844" s="1325">
        <f t="shared" si="3070"/>
        <v>0</v>
      </c>
      <c r="CJ844" s="1324">
        <f t="shared" si="3070"/>
        <v>0</v>
      </c>
      <c r="CK844" s="1324">
        <f t="shared" si="3070"/>
        <v>0</v>
      </c>
      <c r="CL844" s="1324">
        <f t="shared" si="3070"/>
        <v>0</v>
      </c>
      <c r="CM844" s="1323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3">
        <f t="shared" si="3069"/>
        <v>0</v>
      </c>
      <c r="CE845" s="1324">
        <f t="shared" si="3070"/>
        <v>0</v>
      </c>
      <c r="CF845" s="1324">
        <f t="shared" si="3070"/>
        <v>0</v>
      </c>
      <c r="CG845" s="1324">
        <f t="shared" si="3070"/>
        <v>0</v>
      </c>
      <c r="CH845" s="1325">
        <f t="shared" si="3070"/>
        <v>0</v>
      </c>
      <c r="CI845" s="1325">
        <f t="shared" si="3070"/>
        <v>0</v>
      </c>
      <c r="CJ845" s="1324">
        <f t="shared" si="3070"/>
        <v>0</v>
      </c>
      <c r="CK845" s="1324">
        <f t="shared" si="3070"/>
        <v>0</v>
      </c>
      <c r="CL845" s="1324">
        <f t="shared" si="3070"/>
        <v>0</v>
      </c>
      <c r="CM845" s="1323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3">
        <f t="shared" si="3069"/>
        <v>0</v>
      </c>
      <c r="CE846" s="1324">
        <f t="shared" si="3070"/>
        <v>0</v>
      </c>
      <c r="CF846" s="1324">
        <f t="shared" si="3070"/>
        <v>0</v>
      </c>
      <c r="CG846" s="1324">
        <f t="shared" si="3070"/>
        <v>0</v>
      </c>
      <c r="CH846" s="1325">
        <f t="shared" si="3070"/>
        <v>0</v>
      </c>
      <c r="CI846" s="1325">
        <f t="shared" si="3070"/>
        <v>0</v>
      </c>
      <c r="CJ846" s="1324">
        <f t="shared" si="3070"/>
        <v>0</v>
      </c>
      <c r="CK846" s="1324">
        <f t="shared" si="3070"/>
        <v>0</v>
      </c>
      <c r="CL846" s="1324">
        <f t="shared" si="3070"/>
        <v>0</v>
      </c>
      <c r="CM846" s="1323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3">
        <f t="shared" si="3069"/>
        <v>0</v>
      </c>
      <c r="CE847" s="1324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4">
        <f t="shared" si="3135"/>
        <v>0</v>
      </c>
      <c r="CG847" s="1324">
        <f t="shared" si="3135"/>
        <v>0</v>
      </c>
      <c r="CH847" s="1325">
        <f t="shared" si="3135"/>
        <v>0</v>
      </c>
      <c r="CI847" s="1325">
        <f t="shared" si="3135"/>
        <v>0</v>
      </c>
      <c r="CJ847" s="1324">
        <f t="shared" si="3135"/>
        <v>0</v>
      </c>
      <c r="CK847" s="1324">
        <f t="shared" si="3135"/>
        <v>0</v>
      </c>
      <c r="CL847" s="1324">
        <f t="shared" si="3135"/>
        <v>0</v>
      </c>
      <c r="CM847" s="1323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3">
        <f t="shared" si="3069"/>
        <v>0</v>
      </c>
      <c r="CE848" s="1324">
        <f t="shared" si="3135"/>
        <v>0</v>
      </c>
      <c r="CF848" s="1324">
        <f t="shared" si="3135"/>
        <v>0</v>
      </c>
      <c r="CG848" s="1324">
        <f t="shared" si="3135"/>
        <v>0</v>
      </c>
      <c r="CH848" s="1325">
        <f t="shared" si="3135"/>
        <v>0</v>
      </c>
      <c r="CI848" s="1325">
        <f t="shared" si="3135"/>
        <v>0</v>
      </c>
      <c r="CJ848" s="1324">
        <f t="shared" si="3135"/>
        <v>0</v>
      </c>
      <c r="CK848" s="1324">
        <f t="shared" si="3135"/>
        <v>0</v>
      </c>
      <c r="CL848" s="1324">
        <f t="shared" si="3135"/>
        <v>0</v>
      </c>
      <c r="CM848" s="1323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3">
        <f t="shared" si="3069"/>
        <v>0</v>
      </c>
      <c r="CE849" s="1324">
        <f t="shared" si="3135"/>
        <v>0</v>
      </c>
      <c r="CF849" s="1324">
        <f t="shared" si="3135"/>
        <v>0</v>
      </c>
      <c r="CG849" s="1324">
        <f t="shared" si="3135"/>
        <v>0</v>
      </c>
      <c r="CH849" s="1325">
        <f t="shared" si="3135"/>
        <v>0</v>
      </c>
      <c r="CI849" s="1325">
        <f t="shared" si="3135"/>
        <v>0</v>
      </c>
      <c r="CJ849" s="1324">
        <f t="shared" si="3135"/>
        <v>0</v>
      </c>
      <c r="CK849" s="1324">
        <f t="shared" si="3135"/>
        <v>0</v>
      </c>
      <c r="CL849" s="1324">
        <f t="shared" si="3135"/>
        <v>0</v>
      </c>
      <c r="CM849" s="1323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3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4">
        <f t="shared" si="3148"/>
        <v>0</v>
      </c>
      <c r="CF851" s="1324">
        <f t="shared" si="3148"/>
        <v>0</v>
      </c>
      <c r="CG851" s="1324">
        <f t="shared" si="3148"/>
        <v>0</v>
      </c>
      <c r="CH851" s="1325">
        <f t="shared" si="3148"/>
        <v>0</v>
      </c>
      <c r="CI851" s="1325">
        <f t="shared" si="3148"/>
        <v>0</v>
      </c>
      <c r="CJ851" s="1324">
        <f t="shared" si="3148"/>
        <v>0</v>
      </c>
      <c r="CK851" s="1324">
        <f t="shared" si="3148"/>
        <v>0</v>
      </c>
      <c r="CL851" s="1324">
        <f t="shared" si="3148"/>
        <v>0</v>
      </c>
      <c r="CM851" s="1323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3">
        <f t="shared" si="3148"/>
        <v>0</v>
      </c>
      <c r="CE852" s="1324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4">
        <f t="shared" si="3155"/>
        <v>0</v>
      </c>
      <c r="CG852" s="1324">
        <f t="shared" si="3155"/>
        <v>0</v>
      </c>
      <c r="CH852" s="1325">
        <f t="shared" si="3155"/>
        <v>0</v>
      </c>
      <c r="CI852" s="1325">
        <f t="shared" si="3155"/>
        <v>0</v>
      </c>
      <c r="CJ852" s="1324">
        <f t="shared" si="3155"/>
        <v>0</v>
      </c>
      <c r="CK852" s="1324">
        <f t="shared" si="3155"/>
        <v>0</v>
      </c>
      <c r="CL852" s="1324">
        <f t="shared" si="3155"/>
        <v>0</v>
      </c>
      <c r="CM852" s="1323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26"/>
      <c r="CE853" s="1350"/>
      <c r="CF853" s="1350"/>
      <c r="CG853" s="1350"/>
      <c r="CH853" s="1350"/>
      <c r="CI853" s="1350"/>
      <c r="CJ853" s="1350"/>
      <c r="CK853" s="1350"/>
      <c r="CL853" s="1350"/>
      <c r="CM853" s="1326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3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3160"/>
        <v>0</v>
      </c>
      <c r="CF854" s="1324">
        <f t="shared" si="3160"/>
        <v>0</v>
      </c>
      <c r="CG854" s="1324">
        <f t="shared" si="3160"/>
        <v>0</v>
      </c>
      <c r="CH854" s="1325">
        <f t="shared" si="3160"/>
        <v>0</v>
      </c>
      <c r="CI854" s="1325">
        <f t="shared" si="3160"/>
        <v>0</v>
      </c>
      <c r="CJ854" s="1324">
        <f t="shared" si="3160"/>
        <v>0</v>
      </c>
      <c r="CK854" s="1324">
        <f t="shared" si="3160"/>
        <v>0</v>
      </c>
      <c r="CL854" s="1324">
        <f t="shared" si="3160"/>
        <v>0</v>
      </c>
      <c r="CM854" s="1323">
        <f t="shared" si="3160"/>
        <v>0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4">
        <f t="shared" si="3167"/>
        <v>0</v>
      </c>
      <c r="CG855" s="1324">
        <f t="shared" si="3167"/>
        <v>0</v>
      </c>
      <c r="CH855" s="1325">
        <f t="shared" si="3167"/>
        <v>0</v>
      </c>
      <c r="CI855" s="1325">
        <f t="shared" si="3167"/>
        <v>0</v>
      </c>
      <c r="CJ855" s="1324">
        <f t="shared" si="3167"/>
        <v>0</v>
      </c>
      <c r="CK855" s="1324">
        <f t="shared" si="3167"/>
        <v>0</v>
      </c>
      <c r="CL855" s="1324">
        <f t="shared" si="3167"/>
        <v>0</v>
      </c>
      <c r="CM855" s="1323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3167"/>
        <v>0</v>
      </c>
      <c r="CF856" s="1324">
        <f t="shared" si="3167"/>
        <v>0</v>
      </c>
      <c r="CG856" s="1324">
        <f t="shared" si="3167"/>
        <v>0</v>
      </c>
      <c r="CH856" s="1325">
        <f t="shared" si="3167"/>
        <v>0</v>
      </c>
      <c r="CI856" s="1325">
        <f t="shared" si="3167"/>
        <v>0</v>
      </c>
      <c r="CJ856" s="1324">
        <f t="shared" si="3167"/>
        <v>0</v>
      </c>
      <c r="CK856" s="1324">
        <f t="shared" si="3167"/>
        <v>0</v>
      </c>
      <c r="CL856" s="1324">
        <f t="shared" si="3167"/>
        <v>0</v>
      </c>
      <c r="CM856" s="1323">
        <f t="shared" si="3167"/>
        <v>0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4">
        <f t="shared" si="3167"/>
        <v>0</v>
      </c>
      <c r="CF857" s="1324">
        <f t="shared" si="3167"/>
        <v>0</v>
      </c>
      <c r="CG857" s="1324">
        <f t="shared" si="3167"/>
        <v>0</v>
      </c>
      <c r="CH857" s="1325">
        <f t="shared" si="3167"/>
        <v>0</v>
      </c>
      <c r="CI857" s="1325">
        <f t="shared" si="3167"/>
        <v>0</v>
      </c>
      <c r="CJ857" s="1324">
        <f t="shared" si="3167"/>
        <v>0</v>
      </c>
      <c r="CK857" s="1324">
        <f t="shared" si="3167"/>
        <v>0</v>
      </c>
      <c r="CL857" s="1324">
        <f t="shared" si="3167"/>
        <v>0</v>
      </c>
      <c r="CM857" s="1323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26"/>
      <c r="CE858" s="1350"/>
      <c r="CF858" s="1350"/>
      <c r="CG858" s="1350"/>
      <c r="CH858" s="1350"/>
      <c r="CI858" s="1350"/>
      <c r="CJ858" s="1350"/>
      <c r="CK858" s="1350"/>
      <c r="CL858" s="1350"/>
      <c r="CM858" s="1326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3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4">
        <f t="shared" si="3185"/>
        <v>0.16852223803593666</v>
      </c>
      <c r="CF859" s="1324">
        <f t="shared" si="3185"/>
        <v>0.20222668564312399</v>
      </c>
      <c r="CG859" s="1324">
        <f t="shared" si="3185"/>
        <v>0.20222668564312399</v>
      </c>
      <c r="CH859" s="1325">
        <f t="shared" si="3185"/>
        <v>0.20222668564312399</v>
      </c>
      <c r="CI859" s="1325">
        <f t="shared" si="3185"/>
        <v>0.35389669987546701</v>
      </c>
      <c r="CJ859" s="1324">
        <f t="shared" si="3185"/>
        <v>0.35389669987546701</v>
      </c>
      <c r="CK859" s="1324">
        <f t="shared" si="3185"/>
        <v>0.35389669987546701</v>
      </c>
      <c r="CL859" s="1324">
        <f t="shared" si="3185"/>
        <v>0.40445337128624798</v>
      </c>
      <c r="CM859" s="1323">
        <f t="shared" si="3185"/>
        <v>0.40445337128624798</v>
      </c>
      <c r="CN859" s="1391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3" t="str">
        <f t="shared" si="3186"/>
        <v/>
      </c>
      <c r="CP859" s="1334" t="str">
        <f t="shared" si="3186"/>
        <v/>
      </c>
      <c r="CQ859" s="1334" t="str">
        <f t="shared" si="3186"/>
        <v/>
      </c>
      <c r="CR859" s="1334">
        <f t="shared" si="3186"/>
        <v>0.13481779042874933</v>
      </c>
      <c r="CS859" s="1334">
        <f t="shared" si="3186"/>
        <v>0.14745695828144459</v>
      </c>
      <c r="CT859" s="1334">
        <f t="shared" si="3186"/>
        <v>0.20643974159402245</v>
      </c>
      <c r="CU859" s="1335">
        <f t="shared" si="3186"/>
        <v>0.20643974159402245</v>
      </c>
      <c r="CV859" s="1335">
        <f t="shared" si="3186"/>
        <v>0.23593113325031134</v>
      </c>
      <c r="CW859" s="1335">
        <f t="shared" si="3186"/>
        <v>0.25737941809124876</v>
      </c>
      <c r="CX859" s="1334">
        <f t="shared" si="3186"/>
        <v>0.28311735990037362</v>
      </c>
      <c r="CY859" s="1334">
        <f t="shared" si="3186"/>
        <v>0.28311735990037362</v>
      </c>
      <c r="CZ859" s="1334">
        <f t="shared" si="3186"/>
        <v>0.31457484433374849</v>
      </c>
      <c r="DA859" s="1334">
        <f t="shared" si="3186"/>
        <v>0.35389669987546701</v>
      </c>
      <c r="DB859" s="1334" t="str">
        <f t="shared" si="3186"/>
        <v/>
      </c>
      <c r="DC859" s="1333" t="str">
        <f t="shared" si="3186"/>
        <v/>
      </c>
      <c r="DD859" s="1391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3">
        <f t="shared" si="3185"/>
        <v>0</v>
      </c>
      <c r="CE860" s="1324">
        <f t="shared" si="3185"/>
        <v>0</v>
      </c>
      <c r="CF860" s="1324">
        <f t="shared" si="3185"/>
        <v>0</v>
      </c>
      <c r="CG860" s="1324">
        <f t="shared" si="3185"/>
        <v>0</v>
      </c>
      <c r="CH860" s="1325">
        <f t="shared" si="3185"/>
        <v>0</v>
      </c>
      <c r="CI860" s="1325">
        <f t="shared" si="3185"/>
        <v>0</v>
      </c>
      <c r="CJ860" s="1324">
        <f t="shared" si="3185"/>
        <v>0</v>
      </c>
      <c r="CK860" s="1324">
        <f t="shared" si="3185"/>
        <v>7.0974863013698625E-2</v>
      </c>
      <c r="CL860" s="1324">
        <f t="shared" si="3185"/>
        <v>7.0974863013698625E-2</v>
      </c>
      <c r="CM860" s="1323">
        <f t="shared" si="3185"/>
        <v>8.111412915851271E-2</v>
      </c>
      <c r="CN860" s="1391" t="str">
        <f t="shared" si="3186"/>
        <v/>
      </c>
      <c r="CO860" s="1333" t="str">
        <f t="shared" si="3186"/>
        <v/>
      </c>
      <c r="CP860" s="1334" t="str">
        <f t="shared" si="3186"/>
        <v/>
      </c>
      <c r="CQ860" s="1334" t="str">
        <f t="shared" si="3186"/>
        <v/>
      </c>
      <c r="CR860" s="1334">
        <f t="shared" si="3186"/>
        <v>2.5809041095890412E-2</v>
      </c>
      <c r="CS860" s="1334">
        <f t="shared" si="3186"/>
        <v>2.8389945205479446E-2</v>
      </c>
      <c r="CT860" s="1334">
        <f t="shared" si="3186"/>
        <v>2.8389945205479446E-2</v>
      </c>
      <c r="CU860" s="1335">
        <f t="shared" si="3186"/>
        <v>3.5487431506849312E-2</v>
      </c>
      <c r="CV860" s="1335">
        <f t="shared" si="3186"/>
        <v>3.5487431506849312E-2</v>
      </c>
      <c r="CW860" s="1335">
        <f t="shared" si="3186"/>
        <v>4.0557064579256355E-2</v>
      </c>
      <c r="CX860" s="1334">
        <f t="shared" si="3186"/>
        <v>7.0974863013698625E-2</v>
      </c>
      <c r="CY860" s="1334">
        <f t="shared" si="3186"/>
        <v>7.0974863013698625E-2</v>
      </c>
      <c r="CZ860" s="1334">
        <f t="shared" si="3186"/>
        <v>7.0974863013698625E-2</v>
      </c>
      <c r="DA860" s="1334">
        <f t="shared" si="3186"/>
        <v>9.46331506849315E-2</v>
      </c>
      <c r="DB860" s="1334" t="str">
        <f t="shared" si="3186"/>
        <v/>
      </c>
      <c r="DC860" s="1333" t="str">
        <f t="shared" si="3186"/>
        <v/>
      </c>
      <c r="DD860" s="1391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3">
        <f t="shared" si="3185"/>
        <v>5.2735356698096425E-2</v>
      </c>
      <c r="CE861" s="1324">
        <f t="shared" si="3185"/>
        <v>6.9215155666251554E-2</v>
      </c>
      <c r="CF861" s="1324">
        <f t="shared" si="3185"/>
        <v>6.9215155666251554E-2</v>
      </c>
      <c r="CG861" s="1324">
        <f t="shared" si="3185"/>
        <v>6.9215155666251554E-2</v>
      </c>
      <c r="CH861" s="1325">
        <f t="shared" si="3185"/>
        <v>7.9103035047144624E-2</v>
      </c>
      <c r="CI861" s="1325">
        <f t="shared" si="3185"/>
        <v>7.9103035047144624E-2</v>
      </c>
      <c r="CJ861" s="1324">
        <f t="shared" si="3185"/>
        <v>7.9103035047144624E-2</v>
      </c>
      <c r="CK861" s="1324">
        <f t="shared" si="3185"/>
        <v>7.9103035047144624E-2</v>
      </c>
      <c r="CL861" s="1324">
        <f t="shared" si="3185"/>
        <v>7.9103035047144624E-2</v>
      </c>
      <c r="CM861" s="1323">
        <f t="shared" si="3185"/>
        <v>7.9103035047144624E-2</v>
      </c>
      <c r="CN861" s="1391" t="str">
        <f t="shared" si="3186"/>
        <v/>
      </c>
      <c r="CO861" s="1333" t="str">
        <f t="shared" si="3186"/>
        <v/>
      </c>
      <c r="CP861" s="1334" t="str">
        <f t="shared" si="3186"/>
        <v/>
      </c>
      <c r="CQ861" s="1334" t="str">
        <f t="shared" si="3186"/>
        <v/>
      </c>
      <c r="CR861" s="1334">
        <f t="shared" si="3186"/>
        <v>5.0338295030001132E-2</v>
      </c>
      <c r="CS861" s="1334">
        <f t="shared" si="3186"/>
        <v>5.5372124533001242E-2</v>
      </c>
      <c r="CT861" s="1334">
        <f t="shared" si="3186"/>
        <v>5.5372124533001242E-2</v>
      </c>
      <c r="CU861" s="1335">
        <f t="shared" si="3186"/>
        <v>6.9215155666251554E-2</v>
      </c>
      <c r="CV861" s="1335">
        <f t="shared" si="3186"/>
        <v>6.9215155666251554E-2</v>
      </c>
      <c r="CW861" s="1335">
        <f t="shared" si="3186"/>
        <v>6.9215155666251554E-2</v>
      </c>
      <c r="CX861" s="1334">
        <f t="shared" si="3186"/>
        <v>6.9215155666251554E-2</v>
      </c>
      <c r="CY861" s="1334">
        <f t="shared" si="3186"/>
        <v>6.9215155666251554E-2</v>
      </c>
      <c r="CZ861" s="1334">
        <f t="shared" si="3186"/>
        <v>7.9103035047144624E-2</v>
      </c>
      <c r="DA861" s="1334">
        <f t="shared" si="3186"/>
        <v>9.2286874221668744E-2</v>
      </c>
      <c r="DB861" s="1334" t="str">
        <f t="shared" si="3186"/>
        <v/>
      </c>
      <c r="DC861" s="1333" t="str">
        <f t="shared" si="3186"/>
        <v/>
      </c>
      <c r="DD861" s="1391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3">
        <f t="shared" si="3185"/>
        <v>0</v>
      </c>
      <c r="CE862" s="1324">
        <f t="shared" si="3185"/>
        <v>0</v>
      </c>
      <c r="CF862" s="1324">
        <f t="shared" si="3185"/>
        <v>0</v>
      </c>
      <c r="CG862" s="1324">
        <f t="shared" si="3185"/>
        <v>7.3321139476961389E-3</v>
      </c>
      <c r="CH862" s="1325">
        <f t="shared" si="3185"/>
        <v>8.3795587973670167E-3</v>
      </c>
      <c r="CI862" s="1325">
        <f t="shared" si="3185"/>
        <v>1.4664227895392278E-2</v>
      </c>
      <c r="CJ862" s="1324">
        <f t="shared" si="3185"/>
        <v>1.6759117594734033E-2</v>
      </c>
      <c r="CK862" s="1324">
        <f t="shared" si="3185"/>
        <v>1.6759117594734033E-2</v>
      </c>
      <c r="CL862" s="1324">
        <f t="shared" si="3185"/>
        <v>1.6759117594734033E-2</v>
      </c>
      <c r="CM862" s="1323">
        <f t="shared" si="3185"/>
        <v>1.6759117594734033E-2</v>
      </c>
      <c r="CN862" s="1391" t="str">
        <f t="shared" si="3186"/>
        <v/>
      </c>
      <c r="CO862" s="1333" t="str">
        <f t="shared" si="3186"/>
        <v/>
      </c>
      <c r="CP862" s="1334" t="str">
        <f t="shared" si="3186"/>
        <v/>
      </c>
      <c r="CQ862" s="1334" t="str">
        <f t="shared" si="3186"/>
        <v/>
      </c>
      <c r="CR862" s="1334">
        <f t="shared" si="3186"/>
        <v>0</v>
      </c>
      <c r="CS862" s="1334">
        <f t="shared" si="3186"/>
        <v>0</v>
      </c>
      <c r="CT862" s="1334">
        <f t="shared" si="3186"/>
        <v>0</v>
      </c>
      <c r="CU862" s="1335">
        <f t="shared" si="3186"/>
        <v>1.0664893014830746E-2</v>
      </c>
      <c r="CV862" s="1335">
        <f t="shared" si="3186"/>
        <v>1.1731382316313821E-2</v>
      </c>
      <c r="CW862" s="1335">
        <f t="shared" si="3186"/>
        <v>1.4664227895392278E-2</v>
      </c>
      <c r="CX862" s="1334">
        <f t="shared" si="3186"/>
        <v>1.4664227895392278E-2</v>
      </c>
      <c r="CY862" s="1334">
        <f t="shared" si="3186"/>
        <v>1.4664227895392278E-2</v>
      </c>
      <c r="CZ862" s="1334">
        <f t="shared" si="3186"/>
        <v>1.4664227895392278E-2</v>
      </c>
      <c r="DA862" s="1334">
        <f t="shared" si="3186"/>
        <v>1.6759117594734033E-2</v>
      </c>
      <c r="DB862" s="1334" t="str">
        <f t="shared" si="3186"/>
        <v/>
      </c>
      <c r="DC862" s="1333" t="str">
        <f t="shared" si="3186"/>
        <v/>
      </c>
      <c r="DD862" s="1391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3">
        <f t="shared" si="3185"/>
        <v>0</v>
      </c>
      <c r="CE863" s="1324">
        <f t="shared" si="3185"/>
        <v>0</v>
      </c>
      <c r="CF863" s="1324">
        <f t="shared" si="3185"/>
        <v>0</v>
      </c>
      <c r="CG863" s="1324">
        <f t="shared" si="3185"/>
        <v>0</v>
      </c>
      <c r="CH863" s="1325">
        <f t="shared" si="3185"/>
        <v>7.6019357409713564E-2</v>
      </c>
      <c r="CI863" s="1325">
        <f t="shared" si="3185"/>
        <v>0.22805807222914068</v>
      </c>
      <c r="CJ863" s="1324">
        <f t="shared" si="3185"/>
        <v>0.22805807222914068</v>
      </c>
      <c r="CK863" s="1324">
        <f t="shared" si="3185"/>
        <v>0.22805807222914068</v>
      </c>
      <c r="CL863" s="1324">
        <f t="shared" si="3185"/>
        <v>0.22805807222914068</v>
      </c>
      <c r="CM863" s="1323">
        <f t="shared" si="3185"/>
        <v>0.22805807222914068</v>
      </c>
      <c r="CN863" s="1391" t="str">
        <f t="shared" si="3186"/>
        <v/>
      </c>
      <c r="CO863" s="1333" t="str">
        <f t="shared" si="3186"/>
        <v/>
      </c>
      <c r="CP863" s="1334" t="str">
        <f t="shared" si="3186"/>
        <v/>
      </c>
      <c r="CQ863" s="1334" t="str">
        <f t="shared" si="3186"/>
        <v/>
      </c>
      <c r="CR863" s="1334">
        <f t="shared" si="3186"/>
        <v>2.6606775093399749E-2</v>
      </c>
      <c r="CS863" s="1334">
        <f t="shared" si="3186"/>
        <v>2.9267452602739719E-2</v>
      </c>
      <c r="CT863" s="1334">
        <f t="shared" si="3186"/>
        <v>3.4208710834371103E-2</v>
      </c>
      <c r="CU863" s="1335">
        <f t="shared" si="3186"/>
        <v>3.6584315753424648E-2</v>
      </c>
      <c r="CV863" s="1335">
        <f t="shared" si="3186"/>
        <v>3.9910162640099618E-2</v>
      </c>
      <c r="CW863" s="1335">
        <f t="shared" si="3186"/>
        <v>3.9910162640099618E-2</v>
      </c>
      <c r="CX863" s="1334">
        <f t="shared" si="3186"/>
        <v>3.9910162640099618E-2</v>
      </c>
      <c r="CY863" s="1334">
        <f t="shared" si="3186"/>
        <v>4.4344625155666249E-2</v>
      </c>
      <c r="CZ863" s="1334">
        <f t="shared" si="3186"/>
        <v>4.9887703300124528E-2</v>
      </c>
      <c r="DA863" s="1334">
        <f t="shared" si="3186"/>
        <v>0.1451278641458168</v>
      </c>
      <c r="DB863" s="1334" t="str">
        <f t="shared" si="3186"/>
        <v/>
      </c>
      <c r="DC863" s="1333" t="str">
        <f t="shared" si="3186"/>
        <v/>
      </c>
      <c r="DD863" s="1391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3">
        <f t="shared" si="3185"/>
        <v>0</v>
      </c>
      <c r="CE864" s="1324">
        <f t="shared" si="3185"/>
        <v>0</v>
      </c>
      <c r="CF864" s="1324">
        <f t="shared" si="3185"/>
        <v>0</v>
      </c>
      <c r="CG864" s="1324">
        <f t="shared" si="3185"/>
        <v>0</v>
      </c>
      <c r="CH864" s="1325">
        <f t="shared" si="3185"/>
        <v>0</v>
      </c>
      <c r="CI864" s="1325">
        <f t="shared" si="3185"/>
        <v>0</v>
      </c>
      <c r="CJ864" s="1324">
        <f t="shared" si="3185"/>
        <v>0</v>
      </c>
      <c r="CK864" s="1324">
        <f t="shared" si="3185"/>
        <v>0</v>
      </c>
      <c r="CL864" s="1324">
        <f t="shared" si="3185"/>
        <v>0</v>
      </c>
      <c r="CM864" s="1323">
        <f t="shared" si="3185"/>
        <v>0</v>
      </c>
      <c r="CN864" s="1391" t="str">
        <f t="shared" si="3186"/>
        <v/>
      </c>
      <c r="CO864" s="1333" t="str">
        <f t="shared" si="3186"/>
        <v/>
      </c>
      <c r="CP864" s="1334" t="str">
        <f t="shared" si="3186"/>
        <v/>
      </c>
      <c r="CQ864" s="1334" t="str">
        <f t="shared" si="3186"/>
        <v/>
      </c>
      <c r="CR864" s="1334">
        <f t="shared" si="3186"/>
        <v>0</v>
      </c>
      <c r="CS864" s="1334">
        <f t="shared" si="3186"/>
        <v>0</v>
      </c>
      <c r="CT864" s="1334">
        <f t="shared" si="3186"/>
        <v>0</v>
      </c>
      <c r="CU864" s="1335">
        <f t="shared" si="3186"/>
        <v>0</v>
      </c>
      <c r="CV864" s="1335">
        <f t="shared" si="3186"/>
        <v>0</v>
      </c>
      <c r="CW864" s="1335">
        <f t="shared" si="3186"/>
        <v>0</v>
      </c>
      <c r="CX864" s="1334">
        <f t="shared" si="3186"/>
        <v>0</v>
      </c>
      <c r="CY864" s="1334">
        <f t="shared" si="3186"/>
        <v>0</v>
      </c>
      <c r="CZ864" s="1334">
        <f t="shared" si="3186"/>
        <v>0</v>
      </c>
      <c r="DA864" s="1334">
        <f t="shared" si="3186"/>
        <v>0</v>
      </c>
      <c r="DB864" s="1334" t="str">
        <f t="shared" si="3186"/>
        <v/>
      </c>
      <c r="DC864" s="1333" t="str">
        <f t="shared" si="3186"/>
        <v/>
      </c>
      <c r="DD864" s="1391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3">
        <f t="shared" si="3185"/>
        <v>0</v>
      </c>
      <c r="CE865" s="1324">
        <f t="shared" si="3185"/>
        <v>0</v>
      </c>
      <c r="CF865" s="1324">
        <f t="shared" si="3185"/>
        <v>0</v>
      </c>
      <c r="CG865" s="1324">
        <f t="shared" si="3185"/>
        <v>0</v>
      </c>
      <c r="CH865" s="1325">
        <f t="shared" si="3185"/>
        <v>0</v>
      </c>
      <c r="CI865" s="1325">
        <f t="shared" si="3185"/>
        <v>0</v>
      </c>
      <c r="CJ865" s="1324">
        <f t="shared" si="3185"/>
        <v>0</v>
      </c>
      <c r="CK865" s="1324">
        <f t="shared" si="3185"/>
        <v>0</v>
      </c>
      <c r="CL865" s="1324">
        <f t="shared" si="3185"/>
        <v>0</v>
      </c>
      <c r="CM865" s="1323">
        <f t="shared" si="3185"/>
        <v>0</v>
      </c>
      <c r="CN865" s="1391" t="str">
        <f t="shared" si="3186"/>
        <v/>
      </c>
      <c r="CO865" s="1333" t="str">
        <f t="shared" si="3186"/>
        <v/>
      </c>
      <c r="CP865" s="1334" t="str">
        <f t="shared" si="3186"/>
        <v/>
      </c>
      <c r="CQ865" s="1334" t="str">
        <f t="shared" si="3186"/>
        <v/>
      </c>
      <c r="CR865" s="1334">
        <f t="shared" si="3186"/>
        <v>0</v>
      </c>
      <c r="CS865" s="1334">
        <f t="shared" si="3186"/>
        <v>0</v>
      </c>
      <c r="CT865" s="1334">
        <f t="shared" si="3186"/>
        <v>0</v>
      </c>
      <c r="CU865" s="1335">
        <f t="shared" si="3186"/>
        <v>0</v>
      </c>
      <c r="CV865" s="1335">
        <f t="shared" si="3186"/>
        <v>0</v>
      </c>
      <c r="CW865" s="1335">
        <f t="shared" si="3186"/>
        <v>0</v>
      </c>
      <c r="CX865" s="1334">
        <f t="shared" si="3186"/>
        <v>0</v>
      </c>
      <c r="CY865" s="1334">
        <f t="shared" si="3186"/>
        <v>0</v>
      </c>
      <c r="CZ865" s="1334">
        <f t="shared" si="3186"/>
        <v>0</v>
      </c>
      <c r="DA865" s="1334">
        <f t="shared" si="3186"/>
        <v>0</v>
      </c>
      <c r="DB865" s="1334" t="str">
        <f t="shared" si="3186"/>
        <v/>
      </c>
      <c r="DC865" s="1333" t="str">
        <f t="shared" si="3186"/>
        <v/>
      </c>
      <c r="DD865" s="1391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3">
        <f t="shared" si="3185"/>
        <v>7.9186830635118305E-2</v>
      </c>
      <c r="CE866" s="1324">
        <f t="shared" si="3185"/>
        <v>7.9186830635118305E-2</v>
      </c>
      <c r="CF866" s="1324">
        <f t="shared" si="3185"/>
        <v>7.9186830635118305E-2</v>
      </c>
      <c r="CG866" s="1324">
        <f t="shared" si="3185"/>
        <v>9.0499235011563775E-2</v>
      </c>
      <c r="CH866" s="1325">
        <f t="shared" si="3185"/>
        <v>9.0499235011563775E-2</v>
      </c>
      <c r="CI866" s="1325">
        <f t="shared" si="3185"/>
        <v>9.0499235011563775E-2</v>
      </c>
      <c r="CJ866" s="1324">
        <f t="shared" si="3185"/>
        <v>9.0499235011563775E-2</v>
      </c>
      <c r="CK866" s="1324">
        <f t="shared" si="3185"/>
        <v>9.0499235011563775E-2</v>
      </c>
      <c r="CL866" s="1324">
        <f t="shared" si="3185"/>
        <v>9.0499235011563775E-2</v>
      </c>
      <c r="CM866" s="1323">
        <f t="shared" si="3185"/>
        <v>0.11312404376445473</v>
      </c>
      <c r="CN866" s="1391" t="str">
        <f t="shared" si="3186"/>
        <v/>
      </c>
      <c r="CO866" s="1333" t="str">
        <f t="shared" si="3186"/>
        <v/>
      </c>
      <c r="CP866" s="1334" t="str">
        <f t="shared" si="3186"/>
        <v/>
      </c>
      <c r="CQ866" s="1334" t="str">
        <f t="shared" si="3186"/>
        <v/>
      </c>
      <c r="CR866" s="1334">
        <f t="shared" si="3186"/>
        <v>5.2791220423412215E-2</v>
      </c>
      <c r="CS866" s="1334">
        <f t="shared" si="3186"/>
        <v>5.2791220423412215E-2</v>
      </c>
      <c r="CT866" s="1334">
        <f t="shared" si="3186"/>
        <v>6.3349464508094644E-2</v>
      </c>
      <c r="CU866" s="1335">
        <f t="shared" si="3186"/>
        <v>6.3349464508094644E-2</v>
      </c>
      <c r="CV866" s="1335">
        <f t="shared" si="3186"/>
        <v>6.5989025529265249E-2</v>
      </c>
      <c r="CW866" s="1335">
        <f t="shared" si="3186"/>
        <v>7.198802785010755E-2</v>
      </c>
      <c r="CX866" s="1334">
        <f t="shared" si="3186"/>
        <v>7.4237653720423402E-2</v>
      </c>
      <c r="CY866" s="1334">
        <f t="shared" si="3186"/>
        <v>7.5416029176303148E-2</v>
      </c>
      <c r="CZ866" s="1334">
        <f t="shared" si="3186"/>
        <v>7.9186830635118305E-2</v>
      </c>
      <c r="DA866" s="1334">
        <f t="shared" si="3186"/>
        <v>0.1055824408468244</v>
      </c>
      <c r="DB866" s="1334" t="str">
        <f t="shared" si="3186"/>
        <v/>
      </c>
      <c r="DC866" s="1333" t="str">
        <f t="shared" si="3186"/>
        <v/>
      </c>
      <c r="DD866" s="1391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3">
        <f t="shared" si="3185"/>
        <v>3.5194146948941463E-2</v>
      </c>
      <c r="CE867" s="1324">
        <f t="shared" si="3185"/>
        <v>3.5194146948941463E-2</v>
      </c>
      <c r="CF867" s="1324">
        <f t="shared" si="3185"/>
        <v>8.7985367372353671E-2</v>
      </c>
      <c r="CG867" s="1324">
        <f t="shared" si="3185"/>
        <v>0.10055470556840419</v>
      </c>
      <c r="CH867" s="1325">
        <f t="shared" si="3185"/>
        <v>0.10055470556840419</v>
      </c>
      <c r="CI867" s="1325">
        <f t="shared" si="3185"/>
        <v>0.10055470556840419</v>
      </c>
      <c r="CJ867" s="1324">
        <f t="shared" si="3185"/>
        <v>0.10055470556840419</v>
      </c>
      <c r="CK867" s="1324">
        <f t="shared" si="3185"/>
        <v>0.10055470556840419</v>
      </c>
      <c r="CL867" s="1324">
        <f t="shared" si="3185"/>
        <v>0.10055470556840419</v>
      </c>
      <c r="CM867" s="1323">
        <f t="shared" si="3185"/>
        <v>0.10055470556840419</v>
      </c>
      <c r="CN867" s="1391" t="str">
        <f t="shared" si="3186"/>
        <v/>
      </c>
      <c r="CO867" s="1333" t="str">
        <f t="shared" si="3186"/>
        <v/>
      </c>
      <c r="CP867" s="1334" t="str">
        <f t="shared" si="3186"/>
        <v/>
      </c>
      <c r="CQ867" s="1334" t="str">
        <f t="shared" si="3186"/>
        <v/>
      </c>
      <c r="CR867" s="1334">
        <f t="shared" si="3186"/>
        <v>2.9328455790784556E-2</v>
      </c>
      <c r="CS867" s="1334">
        <f t="shared" si="3186"/>
        <v>2.9328455790784556E-2</v>
      </c>
      <c r="CT867" s="1334">
        <f t="shared" si="3186"/>
        <v>4.1897793986835075E-2</v>
      </c>
      <c r="CU867" s="1335">
        <f t="shared" si="3186"/>
        <v>5.8656911581569111E-2</v>
      </c>
      <c r="CV867" s="1335">
        <f t="shared" si="3186"/>
        <v>6.3989358088984483E-2</v>
      </c>
      <c r="CW867" s="1335">
        <f t="shared" si="3186"/>
        <v>7.0388293897882939E-2</v>
      </c>
      <c r="CX867" s="1334">
        <f t="shared" si="3186"/>
        <v>7.0388293897882939E-2</v>
      </c>
      <c r="CY867" s="1334">
        <f t="shared" si="3186"/>
        <v>8.7985367372353671E-2</v>
      </c>
      <c r="CZ867" s="1334">
        <f t="shared" si="3186"/>
        <v>8.7985367372353671E-2</v>
      </c>
      <c r="DA867" s="1334">
        <f t="shared" si="3186"/>
        <v>0.11731382316313822</v>
      </c>
      <c r="DB867" s="1334" t="str">
        <f t="shared" si="3186"/>
        <v/>
      </c>
      <c r="DC867" s="1333" t="str">
        <f t="shared" si="3186"/>
        <v/>
      </c>
      <c r="DD867" s="1391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3">
        <f t="shared" si="3185"/>
        <v>0</v>
      </c>
      <c r="CE868" s="1324">
        <f t="shared" si="3185"/>
        <v>0</v>
      </c>
      <c r="CF868" s="1324">
        <f t="shared" si="3185"/>
        <v>0</v>
      </c>
      <c r="CG868" s="1324">
        <f t="shared" si="3185"/>
        <v>0</v>
      </c>
      <c r="CH868" s="1325">
        <f t="shared" si="3185"/>
        <v>0</v>
      </c>
      <c r="CI868" s="1325">
        <f t="shared" si="3185"/>
        <v>8.5806682085038232E-3</v>
      </c>
      <c r="CJ868" s="1324">
        <f t="shared" si="3185"/>
        <v>8.5806682085038232E-3</v>
      </c>
      <c r="CK868" s="1324">
        <f t="shared" si="3185"/>
        <v>8.5806682085038232E-3</v>
      </c>
      <c r="CL868" s="1324">
        <f t="shared" si="3185"/>
        <v>8.5806682085038232E-3</v>
      </c>
      <c r="CM868" s="1323">
        <f t="shared" si="3185"/>
        <v>8.5806682085038232E-3</v>
      </c>
      <c r="CN868" s="1391" t="str">
        <f t="shared" si="3186"/>
        <v/>
      </c>
      <c r="CO868" s="1333" t="str">
        <f t="shared" si="3186"/>
        <v/>
      </c>
      <c r="CP868" s="1334" t="str">
        <f t="shared" si="3186"/>
        <v/>
      </c>
      <c r="CQ868" s="1334" t="str">
        <f t="shared" si="3186"/>
        <v/>
      </c>
      <c r="CR868" s="1334">
        <f t="shared" si="3186"/>
        <v>0</v>
      </c>
      <c r="CS868" s="1334">
        <f t="shared" si="3186"/>
        <v>0</v>
      </c>
      <c r="CT868" s="1334">
        <f t="shared" si="3186"/>
        <v>0</v>
      </c>
      <c r="CU868" s="1335">
        <f t="shared" si="3186"/>
        <v>0</v>
      </c>
      <c r="CV868" s="1335">
        <f t="shared" si="3186"/>
        <v>0</v>
      </c>
      <c r="CW868" s="1335">
        <f t="shared" si="3186"/>
        <v>0</v>
      </c>
      <c r="CX868" s="1334">
        <f t="shared" si="3186"/>
        <v>5.4604252235933431E-3</v>
      </c>
      <c r="CY868" s="1334">
        <f t="shared" si="3186"/>
        <v>6.0064677459526769E-3</v>
      </c>
      <c r="CZ868" s="1334">
        <f t="shared" si="3186"/>
        <v>7.5080846824408451E-3</v>
      </c>
      <c r="DA868" s="1334">
        <f t="shared" si="3186"/>
        <v>8.5806682085038232E-3</v>
      </c>
      <c r="DB868" s="1334" t="str">
        <f t="shared" si="3186"/>
        <v/>
      </c>
      <c r="DC868" s="1333" t="str">
        <f t="shared" si="3186"/>
        <v/>
      </c>
      <c r="DD868" s="1391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2">
        <f>SUM(B530)</f>
        <v>0</v>
      </c>
      <c r="C869" s="1112">
        <f t="shared" ref="C869:K869" si="3237">SUM(C530)</f>
        <v>0</v>
      </c>
      <c r="D869" s="1112">
        <f t="shared" si="3237"/>
        <v>0</v>
      </c>
      <c r="E869" s="1112">
        <f t="shared" si="3237"/>
        <v>7.7231600249066E-3</v>
      </c>
      <c r="F869" s="1112">
        <f t="shared" si="3237"/>
        <v>0</v>
      </c>
      <c r="G869" s="1112">
        <f t="shared" si="3237"/>
        <v>0</v>
      </c>
      <c r="H869" s="1112">
        <f t="shared" si="3237"/>
        <v>0</v>
      </c>
      <c r="I869" s="1112">
        <f t="shared" si="3237"/>
        <v>0</v>
      </c>
      <c r="J869" s="1112">
        <f t="shared" si="3237"/>
        <v>0</v>
      </c>
      <c r="K869" s="1112">
        <f t="shared" si="3237"/>
        <v>0</v>
      </c>
      <c r="L869" s="1112"/>
      <c r="M869" s="1112"/>
      <c r="N869" s="1112"/>
      <c r="O869" s="1112"/>
      <c r="P869" s="1112"/>
      <c r="Q869" s="1112"/>
      <c r="R869" s="1112"/>
      <c r="S869" s="796"/>
      <c r="T869" s="1112">
        <f>SUM(T530)</f>
        <v>0</v>
      </c>
      <c r="U869" s="1112">
        <f t="shared" ref="U869:AC869" si="3238">SUM(U530)</f>
        <v>1.5446320049813198E-3</v>
      </c>
      <c r="V869" s="1112">
        <f t="shared" si="3238"/>
        <v>2.4714112079701114E-3</v>
      </c>
      <c r="W869" s="1112">
        <f t="shared" si="3238"/>
        <v>3.5305874399573028E-3</v>
      </c>
      <c r="X869" s="1112">
        <f t="shared" si="3238"/>
        <v>2.0595093399750929E-3</v>
      </c>
      <c r="Y869" s="1112">
        <f t="shared" si="3238"/>
        <v>2.0595093399750929E-3</v>
      </c>
      <c r="Z869" s="1112">
        <f t="shared" si="3238"/>
        <v>2.2467374617910108E-3</v>
      </c>
      <c r="AA869" s="1112">
        <f t="shared" si="3238"/>
        <v>2.7460124533001244E-3</v>
      </c>
      <c r="AB869" s="1112">
        <f t="shared" si="3238"/>
        <v>6.1785280199252784E-4</v>
      </c>
      <c r="AC869" s="1112">
        <f t="shared" si="3238"/>
        <v>0</v>
      </c>
      <c r="AD869" s="1112"/>
      <c r="AE869" s="1112"/>
      <c r="AF869" s="1112"/>
      <c r="AG869" s="1112"/>
      <c r="AH869" s="1112"/>
      <c r="AI869" s="1112"/>
      <c r="AJ869" s="1112"/>
      <c r="AK869" s="796"/>
      <c r="AL869" s="1112">
        <f>SUM(AL530)</f>
        <v>0</v>
      </c>
      <c r="AM869" s="1112">
        <f t="shared" ref="AM869:AU869" si="3239">SUM(AM530)</f>
        <v>0</v>
      </c>
      <c r="AN869" s="1112">
        <f t="shared" si="3239"/>
        <v>0</v>
      </c>
      <c r="AO869" s="1112">
        <f t="shared" si="3239"/>
        <v>0</v>
      </c>
      <c r="AP869" s="1112">
        <f t="shared" si="3239"/>
        <v>0</v>
      </c>
      <c r="AQ869" s="1112">
        <f t="shared" si="3239"/>
        <v>0</v>
      </c>
      <c r="AR869" s="1112">
        <f t="shared" si="3239"/>
        <v>0</v>
      </c>
      <c r="AS869" s="1112">
        <f t="shared" si="3239"/>
        <v>0</v>
      </c>
      <c r="AT869" s="1112">
        <f t="shared" si="3239"/>
        <v>0</v>
      </c>
      <c r="AU869" s="1112">
        <f t="shared" si="3239"/>
        <v>0</v>
      </c>
      <c r="AV869" s="1112"/>
      <c r="AW869" s="1112"/>
      <c r="AX869" s="1112"/>
      <c r="AY869" s="1112"/>
      <c r="AZ869" s="1112"/>
      <c r="BA869" s="1112"/>
      <c r="BB869" s="1112"/>
      <c r="BC869" s="796"/>
      <c r="BD869" s="1112">
        <f>SUM(BD530)</f>
        <v>0</v>
      </c>
      <c r="BE869" s="1112">
        <f t="shared" ref="BE869:BM869" si="3240">SUM(BE530)</f>
        <v>1.4828467247820669E-3</v>
      </c>
      <c r="BF869" s="1112">
        <f t="shared" si="3240"/>
        <v>1.6302501981206836E-6</v>
      </c>
      <c r="BG869" s="1112">
        <f t="shared" si="3240"/>
        <v>0</v>
      </c>
      <c r="BH869" s="1112">
        <f t="shared" si="3240"/>
        <v>0</v>
      </c>
      <c r="BI869" s="1112">
        <f t="shared" si="3240"/>
        <v>0</v>
      </c>
      <c r="BJ869" s="1112">
        <f t="shared" si="3240"/>
        <v>0</v>
      </c>
      <c r="BK869" s="1112">
        <f t="shared" si="3240"/>
        <v>0</v>
      </c>
      <c r="BL869" s="1112">
        <f t="shared" si="3240"/>
        <v>0</v>
      </c>
      <c r="BM869" s="1112">
        <f t="shared" si="3240"/>
        <v>0</v>
      </c>
      <c r="BN869" s="1112"/>
      <c r="BO869" s="1112"/>
      <c r="BP869" s="1112"/>
      <c r="BQ869" s="1112"/>
      <c r="BR869" s="1112"/>
      <c r="BS869" s="1112"/>
      <c r="BT869" s="1112"/>
      <c r="BU869" s="796"/>
      <c r="BV869" s="1112">
        <f t="shared" ref="BV869:BY869" si="3241">SUM(BV530)</f>
        <v>0</v>
      </c>
      <c r="BW869" s="1112">
        <f t="shared" si="3241"/>
        <v>3.0892640099626396E-3</v>
      </c>
      <c r="BX869" s="1112">
        <f t="shared" si="3241"/>
        <v>0</v>
      </c>
      <c r="BY869" s="1112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3">
        <f t="shared" si="3185"/>
        <v>0</v>
      </c>
      <c r="CE869" s="1324">
        <f t="shared" si="3185"/>
        <v>0</v>
      </c>
      <c r="CF869" s="1324">
        <f t="shared" si="3185"/>
        <v>0</v>
      </c>
      <c r="CG869" s="1324">
        <f t="shared" si="3185"/>
        <v>0</v>
      </c>
      <c r="CH869" s="1325">
        <f t="shared" si="3185"/>
        <v>0</v>
      </c>
      <c r="CI869" s="1325">
        <f t="shared" si="3185"/>
        <v>0</v>
      </c>
      <c r="CJ869" s="1324">
        <f t="shared" si="3185"/>
        <v>0</v>
      </c>
      <c r="CK869" s="1324">
        <f t="shared" si="3185"/>
        <v>0</v>
      </c>
      <c r="CL869" s="1324">
        <f t="shared" si="3185"/>
        <v>0</v>
      </c>
      <c r="CM869" s="1323">
        <f t="shared" si="3185"/>
        <v>0</v>
      </c>
      <c r="CN869" s="1391" t="str">
        <f t="shared" si="3186"/>
        <v/>
      </c>
      <c r="CO869" s="1333" t="str">
        <f t="shared" si="3186"/>
        <v/>
      </c>
      <c r="CP869" s="1334" t="str">
        <f t="shared" si="3186"/>
        <v/>
      </c>
      <c r="CQ869" s="1334" t="str">
        <f t="shared" si="3186"/>
        <v/>
      </c>
      <c r="CR869" s="1334">
        <f t="shared" si="3186"/>
        <v>0</v>
      </c>
      <c r="CS869" s="1334">
        <f t="shared" si="3186"/>
        <v>0</v>
      </c>
      <c r="CT869" s="1334">
        <f t="shared" si="3186"/>
        <v>0</v>
      </c>
      <c r="CU869" s="1335">
        <f t="shared" si="3186"/>
        <v>0</v>
      </c>
      <c r="CV869" s="1335">
        <f t="shared" si="3186"/>
        <v>0</v>
      </c>
      <c r="CW869" s="1335">
        <f t="shared" si="3186"/>
        <v>0</v>
      </c>
      <c r="CX869" s="1334">
        <f t="shared" si="3186"/>
        <v>0</v>
      </c>
      <c r="CY869" s="1334">
        <f t="shared" si="3186"/>
        <v>0</v>
      </c>
      <c r="CZ869" s="1334">
        <f t="shared" si="3186"/>
        <v>1.6302501981206836E-6</v>
      </c>
      <c r="DA869" s="1334">
        <f t="shared" si="3186"/>
        <v>1.4828467247820669E-3</v>
      </c>
      <c r="DB869" s="1334" t="str">
        <f t="shared" si="3186"/>
        <v/>
      </c>
      <c r="DC869" s="1333" t="str">
        <f t="shared" si="3186"/>
        <v/>
      </c>
      <c r="DD869" s="1391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2">
        <f>SUM(B536)</f>
        <v>2.1018726650062266E-2</v>
      </c>
      <c r="C870" s="1112">
        <f t="shared" ref="C870:K870" si="3242">SUM(C536)</f>
        <v>2.4021401885785446E-2</v>
      </c>
      <c r="D870" s="1112">
        <f t="shared" si="3242"/>
        <v>2.4021401885785446E-2</v>
      </c>
      <c r="E870" s="1112">
        <f t="shared" si="3242"/>
        <v>0</v>
      </c>
      <c r="F870" s="1112">
        <f t="shared" si="3242"/>
        <v>9.6085607543141775E-3</v>
      </c>
      <c r="G870" s="1112">
        <f t="shared" si="3242"/>
        <v>0</v>
      </c>
      <c r="H870" s="1112">
        <f t="shared" si="3242"/>
        <v>4.4839950186799496E-2</v>
      </c>
      <c r="I870" s="1112">
        <f t="shared" si="3242"/>
        <v>2.4021401885785446E-2</v>
      </c>
      <c r="J870" s="1112">
        <f t="shared" si="3242"/>
        <v>0</v>
      </c>
      <c r="K870" s="1112">
        <f t="shared" si="3242"/>
        <v>2.1018726650062266E-2</v>
      </c>
      <c r="L870" s="1112"/>
      <c r="M870" s="1112"/>
      <c r="N870" s="1112"/>
      <c r="O870" s="1112"/>
      <c r="P870" s="1112"/>
      <c r="Q870" s="1112"/>
      <c r="R870" s="1112"/>
      <c r="S870" s="796"/>
      <c r="T870" s="1112">
        <f>SUM(T536)</f>
        <v>1.528634665459074E-2</v>
      </c>
      <c r="U870" s="1112">
        <f t="shared" ref="U870:AC870" si="3243">SUM(U536)</f>
        <v>2.1018726650062266E-2</v>
      </c>
      <c r="V870" s="1112">
        <f t="shared" si="3243"/>
        <v>1.6814981320049813E-2</v>
      </c>
      <c r="W870" s="1112">
        <f t="shared" si="3243"/>
        <v>4.8042803771570892E-2</v>
      </c>
      <c r="X870" s="1112">
        <f t="shared" si="3243"/>
        <v>1.4012484433374845E-2</v>
      </c>
      <c r="Y870" s="1112">
        <f t="shared" si="3243"/>
        <v>1.4012484433374845E-2</v>
      </c>
      <c r="Z870" s="1112">
        <f t="shared" si="3243"/>
        <v>1.528634665459074E-2</v>
      </c>
      <c r="AA870" s="1112">
        <f t="shared" si="3243"/>
        <v>0</v>
      </c>
      <c r="AB870" s="1112">
        <f t="shared" si="3243"/>
        <v>1.3451985056039849E-2</v>
      </c>
      <c r="AC870" s="1112">
        <f t="shared" si="3243"/>
        <v>4.4839950186799496E-2</v>
      </c>
      <c r="AD870" s="1112"/>
      <c r="AE870" s="1112"/>
      <c r="AF870" s="1112"/>
      <c r="AG870" s="1112"/>
      <c r="AH870" s="1112"/>
      <c r="AI870" s="1112"/>
      <c r="AJ870" s="1112"/>
      <c r="AK870" s="796"/>
      <c r="AL870" s="1112">
        <f>SUM(AL536)</f>
        <v>5.7651364525885068E-2</v>
      </c>
      <c r="AM870" s="1112">
        <f t="shared" ref="AM870:AU870" si="3244">SUM(AM536)</f>
        <v>5.7651364525885068E-2</v>
      </c>
      <c r="AN870" s="1112">
        <f t="shared" si="3244"/>
        <v>5.7651364525885068E-2</v>
      </c>
      <c r="AO870" s="1112">
        <f t="shared" si="3244"/>
        <v>5.7651364525885068E-2</v>
      </c>
      <c r="AP870" s="1112">
        <f t="shared" si="3244"/>
        <v>5.7651364525885068E-2</v>
      </c>
      <c r="AQ870" s="1112">
        <f t="shared" si="3244"/>
        <v>0</v>
      </c>
      <c r="AR870" s="1112">
        <f t="shared" si="3244"/>
        <v>5.0444943960149431E-2</v>
      </c>
      <c r="AS870" s="1112">
        <f t="shared" si="3244"/>
        <v>5.7651364525885068E-2</v>
      </c>
      <c r="AT870" s="1112">
        <f t="shared" si="3244"/>
        <v>8.4074906600249064E-3</v>
      </c>
      <c r="AU870" s="1112">
        <f t="shared" si="3244"/>
        <v>5.0444943960149431E-2</v>
      </c>
      <c r="AV870" s="1112"/>
      <c r="AW870" s="1112"/>
      <c r="AX870" s="1112"/>
      <c r="AY870" s="1112"/>
      <c r="AZ870" s="1112"/>
      <c r="BA870" s="1112"/>
      <c r="BB870" s="1112"/>
      <c r="BC870" s="796"/>
      <c r="BD870" s="1112">
        <f>SUM(BD536)</f>
        <v>5.604993773349938E-2</v>
      </c>
      <c r="BE870" s="1112">
        <f t="shared" ref="BE870:BM870" si="3245">SUM(BE536)</f>
        <v>1.6814981320049813E-2</v>
      </c>
      <c r="BF870" s="1112">
        <f t="shared" si="3245"/>
        <v>3.0572693309181481E-2</v>
      </c>
      <c r="BG870" s="1112">
        <f t="shared" si="3245"/>
        <v>2.4021401885785446E-2</v>
      </c>
      <c r="BH870" s="1112">
        <f t="shared" si="3245"/>
        <v>3.3629962640099625E-2</v>
      </c>
      <c r="BI870" s="1112">
        <f t="shared" si="3245"/>
        <v>2.1018726650062266E-2</v>
      </c>
      <c r="BJ870" s="1112">
        <f t="shared" si="3245"/>
        <v>2.1018726650062266E-2</v>
      </c>
      <c r="BK870" s="1112">
        <f t="shared" si="3245"/>
        <v>4.2037453300124532E-2</v>
      </c>
      <c r="BL870" s="1112">
        <f t="shared" si="3245"/>
        <v>5.0444943960149431E-2</v>
      </c>
      <c r="BM870" s="1112">
        <f t="shared" si="3245"/>
        <v>2.1018726650062266E-2</v>
      </c>
      <c r="BN870" s="1112"/>
      <c r="BO870" s="1112"/>
      <c r="BP870" s="1112"/>
      <c r="BQ870" s="1112"/>
      <c r="BR870" s="1112"/>
      <c r="BS870" s="1112"/>
      <c r="BT870" s="1112"/>
      <c r="BU870" s="796"/>
      <c r="BV870" s="1112">
        <f t="shared" ref="BV870:BY870" si="3246">SUM(BV536)</f>
        <v>2.4021401885785446E-2</v>
      </c>
      <c r="BW870" s="1112">
        <f t="shared" si="3246"/>
        <v>2.1018726650062266E-2</v>
      </c>
      <c r="BX870" s="1112">
        <f t="shared" si="3246"/>
        <v>5.7651364525885068E-2</v>
      </c>
      <c r="BY870" s="1112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3">
        <f t="shared" si="3185"/>
        <v>0</v>
      </c>
      <c r="CE870" s="1324">
        <f t="shared" si="3185"/>
        <v>8.4074906600249064E-3</v>
      </c>
      <c r="CF870" s="1324">
        <f t="shared" si="3185"/>
        <v>5.0444943960149431E-2</v>
      </c>
      <c r="CG870" s="1324">
        <f t="shared" si="3185"/>
        <v>5.0444943960149431E-2</v>
      </c>
      <c r="CH870" s="1325">
        <f t="shared" si="3185"/>
        <v>5.7651364525885068E-2</v>
      </c>
      <c r="CI870" s="1325">
        <f t="shared" si="3185"/>
        <v>5.7651364525885068E-2</v>
      </c>
      <c r="CJ870" s="1324">
        <f t="shared" si="3185"/>
        <v>5.7651364525885068E-2</v>
      </c>
      <c r="CK870" s="1324">
        <f t="shared" si="3185"/>
        <v>5.7651364525885068E-2</v>
      </c>
      <c r="CL870" s="1324">
        <f t="shared" si="3185"/>
        <v>5.7651364525885068E-2</v>
      </c>
      <c r="CM870" s="1323">
        <f t="shared" si="3185"/>
        <v>5.7651364525885068E-2</v>
      </c>
      <c r="CN870" s="1391" t="str">
        <f t="shared" si="3186"/>
        <v/>
      </c>
      <c r="CO870" s="1333" t="str">
        <f t="shared" si="3186"/>
        <v/>
      </c>
      <c r="CP870" s="1334" t="str">
        <f t="shared" si="3186"/>
        <v/>
      </c>
      <c r="CQ870" s="1334" t="str">
        <f t="shared" si="3186"/>
        <v/>
      </c>
      <c r="CR870" s="1334">
        <f t="shared" si="3186"/>
        <v>1.6814981320049813E-2</v>
      </c>
      <c r="CS870" s="1334">
        <f t="shared" si="3186"/>
        <v>2.1018726650062266E-2</v>
      </c>
      <c r="CT870" s="1334">
        <f t="shared" si="3186"/>
        <v>2.1018726650062266E-2</v>
      </c>
      <c r="CU870" s="1335">
        <f t="shared" si="3186"/>
        <v>2.1018726650062266E-2</v>
      </c>
      <c r="CV870" s="1335">
        <f t="shared" si="3186"/>
        <v>2.4021401885785446E-2</v>
      </c>
      <c r="CW870" s="1335">
        <f t="shared" si="3186"/>
        <v>3.0572693309181481E-2</v>
      </c>
      <c r="CX870" s="1334">
        <f t="shared" si="3186"/>
        <v>3.3629962640099625E-2</v>
      </c>
      <c r="CY870" s="1334">
        <f t="shared" si="3186"/>
        <v>4.2037453300124532E-2</v>
      </c>
      <c r="CZ870" s="1334">
        <f t="shared" si="3186"/>
        <v>5.0444943960149431E-2</v>
      </c>
      <c r="DA870" s="1334">
        <f t="shared" si="3186"/>
        <v>5.604993773349938E-2</v>
      </c>
      <c r="DB870" s="1334" t="str">
        <f t="shared" si="3186"/>
        <v/>
      </c>
      <c r="DC870" s="1333" t="str">
        <f t="shared" si="3186"/>
        <v/>
      </c>
      <c r="DD870" s="1391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2">
        <f>SUM(B542)</f>
        <v>0</v>
      </c>
      <c r="C871" s="1112">
        <f t="shared" ref="C871:K871" si="3247">SUM(C542)</f>
        <v>0</v>
      </c>
      <c r="D871" s="1112">
        <f t="shared" si="3247"/>
        <v>0</v>
      </c>
      <c r="E871" s="1112">
        <f t="shared" si="3247"/>
        <v>4.5947914072229132E-2</v>
      </c>
      <c r="F871" s="1112">
        <f t="shared" si="3247"/>
        <v>0</v>
      </c>
      <c r="G871" s="1112">
        <f t="shared" si="3247"/>
        <v>2.6255950898416647E-2</v>
      </c>
      <c r="H871" s="1112">
        <f t="shared" si="3247"/>
        <v>1.225277708592777E-2</v>
      </c>
      <c r="I871" s="1112">
        <f t="shared" si="3247"/>
        <v>1.5753570539049987E-2</v>
      </c>
      <c r="J871" s="1112">
        <f t="shared" si="3247"/>
        <v>4.5947914072229132E-2</v>
      </c>
      <c r="K871" s="1112">
        <f t="shared" si="3247"/>
        <v>0</v>
      </c>
      <c r="L871" s="1112"/>
      <c r="M871" s="1112"/>
      <c r="N871" s="1112"/>
      <c r="O871" s="1112"/>
      <c r="P871" s="1112"/>
      <c r="Q871" s="1112"/>
      <c r="R871" s="1112"/>
      <c r="S871" s="796"/>
      <c r="T871" s="1112">
        <f>SUM(T542)</f>
        <v>3.3416664779803008E-3</v>
      </c>
      <c r="U871" s="1112">
        <f t="shared" ref="U871:AC871" si="3248">SUM(U542)</f>
        <v>4.5947914072229142E-3</v>
      </c>
      <c r="V871" s="1112">
        <f t="shared" si="3248"/>
        <v>1.8379165628891653E-2</v>
      </c>
      <c r="W871" s="1112">
        <f t="shared" si="3248"/>
        <v>0</v>
      </c>
      <c r="X871" s="1112">
        <f t="shared" si="3248"/>
        <v>3.8289928393524277E-3</v>
      </c>
      <c r="Y871" s="1112">
        <f t="shared" si="3248"/>
        <v>0</v>
      </c>
      <c r="Z871" s="1112">
        <f t="shared" si="3248"/>
        <v>0</v>
      </c>
      <c r="AA871" s="1112">
        <f t="shared" si="3248"/>
        <v>0</v>
      </c>
      <c r="AB871" s="1112">
        <f t="shared" si="3248"/>
        <v>1.225277708592777E-3</v>
      </c>
      <c r="AC871" s="1112">
        <f t="shared" si="3248"/>
        <v>8.1685180572851797E-3</v>
      </c>
      <c r="AD871" s="1112"/>
      <c r="AE871" s="1112"/>
      <c r="AF871" s="1112"/>
      <c r="AG871" s="1112"/>
      <c r="AH871" s="1112"/>
      <c r="AI871" s="1112"/>
      <c r="AJ871" s="1112"/>
      <c r="AK871" s="796"/>
      <c r="AL871" s="1112">
        <f>SUM(AL542)</f>
        <v>3.1507141078099973E-2</v>
      </c>
      <c r="AM871" s="1112">
        <f t="shared" ref="AM871:AU871" si="3249">SUM(AM542)</f>
        <v>3.1507141078099973E-2</v>
      </c>
      <c r="AN871" s="1112">
        <f t="shared" si="3249"/>
        <v>3.6758331257783314E-2</v>
      </c>
      <c r="AO871" s="1112">
        <f t="shared" si="3249"/>
        <v>3.6758331257783314E-2</v>
      </c>
      <c r="AP871" s="1112">
        <f t="shared" si="3249"/>
        <v>1.0502380359366658E-2</v>
      </c>
      <c r="AQ871" s="1112">
        <f t="shared" si="3249"/>
        <v>3.6758331257783314E-2</v>
      </c>
      <c r="AR871" s="1112">
        <f t="shared" si="3249"/>
        <v>3.2163539850560398E-2</v>
      </c>
      <c r="AS871" s="1112">
        <f t="shared" si="3249"/>
        <v>0</v>
      </c>
      <c r="AT871" s="1112">
        <f t="shared" si="3249"/>
        <v>3.2163539850560398E-2</v>
      </c>
      <c r="AU871" s="1112">
        <f t="shared" si="3249"/>
        <v>3.2163539850560398E-2</v>
      </c>
      <c r="AV871" s="1112"/>
      <c r="AW871" s="1112"/>
      <c r="AX871" s="1112"/>
      <c r="AY871" s="1112"/>
      <c r="AZ871" s="1112"/>
      <c r="BA871" s="1112"/>
      <c r="BB871" s="1112"/>
      <c r="BC871" s="796"/>
      <c r="BD871" s="1112">
        <f>SUM(BD542)</f>
        <v>0.24505554171855537</v>
      </c>
      <c r="BE871" s="1112">
        <f t="shared" ref="BE871:BM871" si="3250">SUM(BE542)</f>
        <v>0.28303915068493152</v>
      </c>
      <c r="BF871" s="1112">
        <f t="shared" si="3250"/>
        <v>0.25730831880448318</v>
      </c>
      <c r="BG871" s="1112">
        <f t="shared" si="3250"/>
        <v>0.15753570539049991</v>
      </c>
      <c r="BH871" s="1112">
        <f t="shared" si="3250"/>
        <v>0.20217082191780819</v>
      </c>
      <c r="BI871" s="1112">
        <f t="shared" si="3250"/>
        <v>0.27568748443337482</v>
      </c>
      <c r="BJ871" s="1112">
        <f t="shared" si="3250"/>
        <v>0.27568748443337482</v>
      </c>
      <c r="BK871" s="1112">
        <f t="shared" si="3250"/>
        <v>0.27568748443337482</v>
      </c>
      <c r="BL871" s="1112">
        <f t="shared" si="3250"/>
        <v>0.27568748443337482</v>
      </c>
      <c r="BM871" s="1112">
        <f t="shared" si="3250"/>
        <v>0.16081769925280198</v>
      </c>
      <c r="BN871" s="1112"/>
      <c r="BO871" s="1112"/>
      <c r="BP871" s="1112"/>
      <c r="BQ871" s="1112"/>
      <c r="BR871" s="1112"/>
      <c r="BS871" s="1112"/>
      <c r="BT871" s="1112"/>
      <c r="BU871" s="796"/>
      <c r="BV871" s="1112">
        <f t="shared" ref="BV871:BY871" si="3251">SUM(BV542)</f>
        <v>7.8767852695249933E-3</v>
      </c>
      <c r="BW871" s="1112">
        <f t="shared" si="3251"/>
        <v>5.7434892590286415E-3</v>
      </c>
      <c r="BX871" s="1112">
        <f t="shared" si="3251"/>
        <v>3.6758331257783314E-2</v>
      </c>
      <c r="BY871" s="1112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3">
        <f t="shared" si="3185"/>
        <v>0</v>
      </c>
      <c r="CE871" s="1324">
        <f t="shared" si="3185"/>
        <v>1.0502380359366658E-2</v>
      </c>
      <c r="CF871" s="1324">
        <f t="shared" si="3185"/>
        <v>3.1507141078099973E-2</v>
      </c>
      <c r="CG871" s="1324">
        <f t="shared" si="3185"/>
        <v>3.1507141078099973E-2</v>
      </c>
      <c r="CH871" s="1325">
        <f t="shared" si="3185"/>
        <v>3.2163539850560398E-2</v>
      </c>
      <c r="CI871" s="1325">
        <f t="shared" si="3185"/>
        <v>3.2163539850560398E-2</v>
      </c>
      <c r="CJ871" s="1324">
        <f t="shared" si="3185"/>
        <v>3.2163539850560398E-2</v>
      </c>
      <c r="CK871" s="1324">
        <f t="shared" si="3185"/>
        <v>3.6758331257783314E-2</v>
      </c>
      <c r="CL871" s="1324">
        <f t="shared" si="3185"/>
        <v>3.6758331257783314E-2</v>
      </c>
      <c r="CM871" s="1323">
        <f t="shared" si="3185"/>
        <v>3.6758331257783314E-2</v>
      </c>
      <c r="CN871" s="1391" t="str">
        <f t="shared" si="3186"/>
        <v/>
      </c>
      <c r="CO871" s="1333" t="str">
        <f t="shared" si="3186"/>
        <v/>
      </c>
      <c r="CP871" s="1334" t="str">
        <f t="shared" si="3186"/>
        <v/>
      </c>
      <c r="CQ871" s="1334" t="str">
        <f t="shared" si="3186"/>
        <v/>
      </c>
      <c r="CR871" s="1334">
        <f t="shared" si="3186"/>
        <v>0.15753570539049991</v>
      </c>
      <c r="CS871" s="1334">
        <f t="shared" si="3186"/>
        <v>0.16081769925280198</v>
      </c>
      <c r="CT871" s="1334">
        <f t="shared" si="3186"/>
        <v>0.20217082191780819</v>
      </c>
      <c r="CU871" s="1335">
        <f t="shared" si="3186"/>
        <v>0.24505554171855537</v>
      </c>
      <c r="CV871" s="1335">
        <f t="shared" si="3186"/>
        <v>0.25730831880448318</v>
      </c>
      <c r="CW871" s="1335">
        <f t="shared" si="3186"/>
        <v>0.27568748443337482</v>
      </c>
      <c r="CX871" s="1334">
        <f t="shared" si="3186"/>
        <v>0.27568748443337482</v>
      </c>
      <c r="CY871" s="1334">
        <f t="shared" si="3186"/>
        <v>0.27568748443337482</v>
      </c>
      <c r="CZ871" s="1334">
        <f t="shared" si="3186"/>
        <v>0.27568748443337482</v>
      </c>
      <c r="DA871" s="1334">
        <f t="shared" si="3186"/>
        <v>0.28303915068493152</v>
      </c>
      <c r="DB871" s="1334" t="str">
        <f t="shared" si="3186"/>
        <v/>
      </c>
      <c r="DC871" s="1333" t="str">
        <f t="shared" si="3186"/>
        <v/>
      </c>
      <c r="DD871" s="1391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2">
        <f>SUM(B548)</f>
        <v>0</v>
      </c>
      <c r="C872" s="1112">
        <f t="shared" ref="C872:K872" si="3252">SUM(C548)</f>
        <v>6.2764632627646325E-3</v>
      </c>
      <c r="D872" s="1112">
        <f t="shared" si="3252"/>
        <v>6.2764632627646325E-3</v>
      </c>
      <c r="E872" s="1112">
        <f t="shared" si="3252"/>
        <v>0</v>
      </c>
      <c r="F872" s="1112">
        <f t="shared" si="3252"/>
        <v>0</v>
      </c>
      <c r="G872" s="1112">
        <f t="shared" si="3252"/>
        <v>6.2764632627646325E-3</v>
      </c>
      <c r="H872" s="1112">
        <f t="shared" si="3252"/>
        <v>0</v>
      </c>
      <c r="I872" s="1112">
        <f t="shared" si="3252"/>
        <v>0</v>
      </c>
      <c r="J872" s="1112">
        <f t="shared" si="3252"/>
        <v>0</v>
      </c>
      <c r="K872" s="1112">
        <f t="shared" si="3252"/>
        <v>0</v>
      </c>
      <c r="L872" s="1112"/>
      <c r="M872" s="1112"/>
      <c r="N872" s="1112"/>
      <c r="O872" s="1112"/>
      <c r="P872" s="1112"/>
      <c r="Q872" s="1112"/>
      <c r="R872" s="1112"/>
      <c r="S872" s="796"/>
      <c r="T872" s="1112">
        <f>SUM(T548)</f>
        <v>0</v>
      </c>
      <c r="U872" s="1112">
        <f t="shared" ref="U872:AC872" si="3253">SUM(U548)</f>
        <v>0</v>
      </c>
      <c r="V872" s="1112">
        <f t="shared" si="3253"/>
        <v>0</v>
      </c>
      <c r="W872" s="1112">
        <f t="shared" si="3253"/>
        <v>0</v>
      </c>
      <c r="X872" s="1112">
        <f t="shared" si="3253"/>
        <v>0</v>
      </c>
      <c r="Y872" s="1112">
        <f t="shared" si="3253"/>
        <v>0</v>
      </c>
      <c r="Z872" s="1112">
        <f t="shared" si="3253"/>
        <v>0</v>
      </c>
      <c r="AA872" s="1112">
        <f t="shared" si="3253"/>
        <v>0</v>
      </c>
      <c r="AB872" s="1112">
        <f t="shared" si="3253"/>
        <v>0</v>
      </c>
      <c r="AC872" s="1112">
        <f t="shared" si="3253"/>
        <v>0</v>
      </c>
      <c r="AD872" s="1112"/>
      <c r="AE872" s="1112"/>
      <c r="AF872" s="1112"/>
      <c r="AG872" s="1112"/>
      <c r="AH872" s="1112"/>
      <c r="AI872" s="1112"/>
      <c r="AJ872" s="1112"/>
      <c r="AK872" s="796"/>
      <c r="AL872" s="1112">
        <f>SUM(AL548)</f>
        <v>0</v>
      </c>
      <c r="AM872" s="1112">
        <f t="shared" ref="AM872:AU872" si="3254">SUM(AM548)</f>
        <v>0</v>
      </c>
      <c r="AN872" s="1112">
        <f t="shared" si="3254"/>
        <v>0</v>
      </c>
      <c r="AO872" s="1112">
        <f t="shared" si="3254"/>
        <v>0</v>
      </c>
      <c r="AP872" s="1112">
        <f t="shared" si="3254"/>
        <v>0</v>
      </c>
      <c r="AQ872" s="1112">
        <f t="shared" si="3254"/>
        <v>0</v>
      </c>
      <c r="AR872" s="1112">
        <f t="shared" si="3254"/>
        <v>0</v>
      </c>
      <c r="AS872" s="1112">
        <f t="shared" si="3254"/>
        <v>1.2552926525529265E-2</v>
      </c>
      <c r="AT872" s="1112">
        <f t="shared" si="3254"/>
        <v>0</v>
      </c>
      <c r="AU872" s="1112">
        <f t="shared" si="3254"/>
        <v>0</v>
      </c>
      <c r="AV872" s="1112"/>
      <c r="AW872" s="1112"/>
      <c r="AX872" s="1112"/>
      <c r="AY872" s="1112"/>
      <c r="AZ872" s="1112"/>
      <c r="BA872" s="1112"/>
      <c r="BB872" s="1112"/>
      <c r="BC872" s="796"/>
      <c r="BD872" s="1112">
        <f>SUM(BD548)</f>
        <v>0</v>
      </c>
      <c r="BE872" s="1112">
        <f t="shared" ref="BE872:BM872" si="3255">SUM(BE548)</f>
        <v>0</v>
      </c>
      <c r="BF872" s="1112">
        <f t="shared" si="3255"/>
        <v>0</v>
      </c>
      <c r="BG872" s="1112">
        <f t="shared" si="3255"/>
        <v>0</v>
      </c>
      <c r="BH872" s="1112">
        <f t="shared" si="3255"/>
        <v>0</v>
      </c>
      <c r="BI872" s="1112">
        <f t="shared" si="3255"/>
        <v>0</v>
      </c>
      <c r="BJ872" s="1112">
        <f t="shared" si="3255"/>
        <v>0</v>
      </c>
      <c r="BK872" s="1112">
        <f t="shared" si="3255"/>
        <v>0</v>
      </c>
      <c r="BL872" s="1112">
        <f t="shared" si="3255"/>
        <v>0</v>
      </c>
      <c r="BM872" s="1112">
        <f t="shared" si="3255"/>
        <v>0</v>
      </c>
      <c r="BN872" s="1112"/>
      <c r="BO872" s="1112"/>
      <c r="BP872" s="1112"/>
      <c r="BQ872" s="1112"/>
      <c r="BR872" s="1112"/>
      <c r="BS872" s="1112"/>
      <c r="BT872" s="1112"/>
      <c r="BU872" s="796"/>
      <c r="BV872" s="1112">
        <f t="shared" ref="BV872:BY872" si="3256">SUM(BV548)</f>
        <v>0</v>
      </c>
      <c r="BW872" s="1112">
        <f t="shared" si="3256"/>
        <v>0</v>
      </c>
      <c r="BX872" s="1112">
        <f t="shared" si="3256"/>
        <v>0</v>
      </c>
      <c r="BY872" s="1112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3">
        <f t="shared" si="3185"/>
        <v>0</v>
      </c>
      <c r="CE872" s="1324">
        <f t="shared" si="3185"/>
        <v>0</v>
      </c>
      <c r="CF872" s="1324">
        <f t="shared" si="3185"/>
        <v>0</v>
      </c>
      <c r="CG872" s="1324">
        <f t="shared" si="3185"/>
        <v>0</v>
      </c>
      <c r="CH872" s="1325">
        <f t="shared" si="3185"/>
        <v>0</v>
      </c>
      <c r="CI872" s="1325">
        <f t="shared" si="3185"/>
        <v>0</v>
      </c>
      <c r="CJ872" s="1324">
        <f t="shared" si="3185"/>
        <v>0</v>
      </c>
      <c r="CK872" s="1324">
        <f t="shared" si="3185"/>
        <v>0</v>
      </c>
      <c r="CL872" s="1324">
        <f t="shared" si="3185"/>
        <v>0</v>
      </c>
      <c r="CM872" s="1323">
        <f t="shared" si="3185"/>
        <v>1.2552926525529265E-2</v>
      </c>
      <c r="CN872" s="1391" t="str">
        <f t="shared" si="3186"/>
        <v/>
      </c>
      <c r="CO872" s="1333" t="str">
        <f t="shared" si="3186"/>
        <v/>
      </c>
      <c r="CP872" s="1334" t="str">
        <f t="shared" si="3186"/>
        <v/>
      </c>
      <c r="CQ872" s="1334" t="str">
        <f t="shared" si="3186"/>
        <v/>
      </c>
      <c r="CR872" s="1334">
        <f t="shared" si="3186"/>
        <v>0</v>
      </c>
      <c r="CS872" s="1334">
        <f t="shared" si="3186"/>
        <v>0</v>
      </c>
      <c r="CT872" s="1334">
        <f t="shared" si="3186"/>
        <v>0</v>
      </c>
      <c r="CU872" s="1335">
        <f t="shared" si="3186"/>
        <v>0</v>
      </c>
      <c r="CV872" s="1335">
        <f t="shared" si="3186"/>
        <v>0</v>
      </c>
      <c r="CW872" s="1335">
        <f t="shared" si="3186"/>
        <v>0</v>
      </c>
      <c r="CX872" s="1334">
        <f t="shared" si="3186"/>
        <v>0</v>
      </c>
      <c r="CY872" s="1334">
        <f t="shared" si="3186"/>
        <v>0</v>
      </c>
      <c r="CZ872" s="1334">
        <f t="shared" si="3186"/>
        <v>0</v>
      </c>
      <c r="DA872" s="1334">
        <f t="shared" si="3186"/>
        <v>0</v>
      </c>
      <c r="DB872" s="1334" t="str">
        <f t="shared" si="3186"/>
        <v/>
      </c>
      <c r="DC872" s="1333" t="str">
        <f t="shared" si="3186"/>
        <v/>
      </c>
      <c r="DD872" s="1391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2">
        <f>SUM(B554)</f>
        <v>2.0529919053549187E-3</v>
      </c>
      <c r="C873" s="1112">
        <f t="shared" ref="C873:K873" si="3257">SUM(C554)</f>
        <v>0</v>
      </c>
      <c r="D873" s="1112">
        <f t="shared" si="3257"/>
        <v>0</v>
      </c>
      <c r="E873" s="1112">
        <f t="shared" si="3257"/>
        <v>2.0529919053549187E-3</v>
      </c>
      <c r="F873" s="1112">
        <f t="shared" si="3257"/>
        <v>0</v>
      </c>
      <c r="G873" s="1112">
        <f t="shared" si="3257"/>
        <v>0</v>
      </c>
      <c r="H873" s="1112">
        <f t="shared" si="3257"/>
        <v>0</v>
      </c>
      <c r="I873" s="1112">
        <f t="shared" si="3257"/>
        <v>2.3462764632627645E-3</v>
      </c>
      <c r="J873" s="1112">
        <f t="shared" si="3257"/>
        <v>0</v>
      </c>
      <c r="K873" s="1112">
        <f t="shared" si="3257"/>
        <v>2.0529919053549187E-3</v>
      </c>
      <c r="L873" s="1112"/>
      <c r="M873" s="1112"/>
      <c r="N873" s="1112"/>
      <c r="O873" s="1112"/>
      <c r="P873" s="1112"/>
      <c r="Q873" s="1112"/>
      <c r="R873" s="1112"/>
      <c r="S873" s="796"/>
      <c r="T873" s="1112">
        <f>SUM(T554)</f>
        <v>1.4930850220763044E-3</v>
      </c>
      <c r="U873" s="1112">
        <f t="shared" ref="U873:AC873" si="3258">SUM(U554)</f>
        <v>2.0529919053549187E-3</v>
      </c>
      <c r="V873" s="1112">
        <f t="shared" si="3258"/>
        <v>1.6423935242839351E-3</v>
      </c>
      <c r="W873" s="1112">
        <f t="shared" si="3258"/>
        <v>2.3462764632627645E-3</v>
      </c>
      <c r="X873" s="1112">
        <f t="shared" si="3258"/>
        <v>1.3686612702366126E-3</v>
      </c>
      <c r="Y873" s="1112">
        <f t="shared" si="3258"/>
        <v>0</v>
      </c>
      <c r="Z873" s="1112">
        <f t="shared" si="3258"/>
        <v>1.4930850220763044E-3</v>
      </c>
      <c r="AA873" s="1112">
        <f t="shared" si="3258"/>
        <v>0</v>
      </c>
      <c r="AB873" s="1112">
        <f t="shared" si="3258"/>
        <v>0</v>
      </c>
      <c r="AC873" s="1112">
        <f t="shared" si="3258"/>
        <v>0</v>
      </c>
      <c r="AD873" s="1112"/>
      <c r="AE873" s="1112"/>
      <c r="AF873" s="1112"/>
      <c r="AG873" s="1112"/>
      <c r="AH873" s="1112"/>
      <c r="AI873" s="1112"/>
      <c r="AJ873" s="1112"/>
      <c r="AK873" s="796"/>
      <c r="AL873" s="1112">
        <f>SUM(AL554)</f>
        <v>0</v>
      </c>
      <c r="AM873" s="1112">
        <f t="shared" ref="AM873:AU873" si="3259">SUM(AM554)</f>
        <v>0</v>
      </c>
      <c r="AN873" s="1112">
        <f t="shared" si="3259"/>
        <v>0</v>
      </c>
      <c r="AO873" s="1112">
        <f t="shared" si="3259"/>
        <v>0</v>
      </c>
      <c r="AP873" s="1112">
        <f t="shared" si="3259"/>
        <v>0</v>
      </c>
      <c r="AQ873" s="1112">
        <f t="shared" si="3259"/>
        <v>0</v>
      </c>
      <c r="AR873" s="1112">
        <f t="shared" si="3259"/>
        <v>0</v>
      </c>
      <c r="AS873" s="1112">
        <f t="shared" si="3259"/>
        <v>0</v>
      </c>
      <c r="AT873" s="1112">
        <f t="shared" si="3259"/>
        <v>0</v>
      </c>
      <c r="AU873" s="1112">
        <f t="shared" si="3259"/>
        <v>0</v>
      </c>
      <c r="AV873" s="1112"/>
      <c r="AW873" s="1112"/>
      <c r="AX873" s="1112"/>
      <c r="AY873" s="1112"/>
      <c r="AZ873" s="1112"/>
      <c r="BA873" s="1112"/>
      <c r="BB873" s="1112"/>
      <c r="BC873" s="796"/>
      <c r="BD873" s="1112">
        <f>SUM(BD554)</f>
        <v>0</v>
      </c>
      <c r="BE873" s="1112">
        <f t="shared" ref="BE873:BM873" si="3260">SUM(BE554)</f>
        <v>0</v>
      </c>
      <c r="BF873" s="1112">
        <f t="shared" si="3260"/>
        <v>6.2211875919846024E-4</v>
      </c>
      <c r="BG873" s="1112">
        <f t="shared" si="3260"/>
        <v>0</v>
      </c>
      <c r="BH873" s="1112">
        <f t="shared" si="3260"/>
        <v>0</v>
      </c>
      <c r="BI873" s="1112">
        <f t="shared" si="3260"/>
        <v>0</v>
      </c>
      <c r="BJ873" s="1112">
        <f t="shared" si="3260"/>
        <v>0</v>
      </c>
      <c r="BK873" s="1112">
        <f t="shared" si="3260"/>
        <v>0</v>
      </c>
      <c r="BL873" s="1112">
        <f t="shared" si="3260"/>
        <v>0</v>
      </c>
      <c r="BM873" s="1112">
        <f t="shared" si="3260"/>
        <v>0</v>
      </c>
      <c r="BN873" s="1112"/>
      <c r="BO873" s="1112"/>
      <c r="BP873" s="1112"/>
      <c r="BQ873" s="1112"/>
      <c r="BR873" s="1112"/>
      <c r="BS873" s="1112"/>
      <c r="BT873" s="1112"/>
      <c r="BU873" s="796"/>
      <c r="BV873" s="1112">
        <f t="shared" ref="BV873:BY873" si="3261">SUM(BV554)</f>
        <v>1.5641843088418429E-3</v>
      </c>
      <c r="BW873" s="1112">
        <f t="shared" si="3261"/>
        <v>1.3686612702366126E-3</v>
      </c>
      <c r="BX873" s="1112">
        <f t="shared" si="3261"/>
        <v>0</v>
      </c>
      <c r="BY873" s="1112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3">
        <f t="shared" si="3185"/>
        <v>0</v>
      </c>
      <c r="CE873" s="1324">
        <f t="shared" si="3185"/>
        <v>0</v>
      </c>
      <c r="CF873" s="1324">
        <f t="shared" si="3185"/>
        <v>0</v>
      </c>
      <c r="CG873" s="1324">
        <f t="shared" si="3185"/>
        <v>0</v>
      </c>
      <c r="CH873" s="1325">
        <f t="shared" si="3185"/>
        <v>0</v>
      </c>
      <c r="CI873" s="1325">
        <f t="shared" si="3185"/>
        <v>0</v>
      </c>
      <c r="CJ873" s="1324">
        <f t="shared" si="3185"/>
        <v>0</v>
      </c>
      <c r="CK873" s="1324">
        <f t="shared" si="3185"/>
        <v>0</v>
      </c>
      <c r="CL873" s="1324">
        <f t="shared" si="3185"/>
        <v>0</v>
      </c>
      <c r="CM873" s="1323">
        <f t="shared" si="3185"/>
        <v>0</v>
      </c>
      <c r="CN873" s="1391" t="str">
        <f t="shared" si="3186"/>
        <v/>
      </c>
      <c r="CO873" s="1333" t="str">
        <f t="shared" si="3186"/>
        <v/>
      </c>
      <c r="CP873" s="1334" t="str">
        <f t="shared" si="3186"/>
        <v/>
      </c>
      <c r="CQ873" s="1334" t="str">
        <f t="shared" si="3186"/>
        <v/>
      </c>
      <c r="CR873" s="1334">
        <f t="shared" si="3186"/>
        <v>0</v>
      </c>
      <c r="CS873" s="1334">
        <f t="shared" si="3186"/>
        <v>0</v>
      </c>
      <c r="CT873" s="1334">
        <f t="shared" si="3186"/>
        <v>0</v>
      </c>
      <c r="CU873" s="1335">
        <f t="shared" si="3186"/>
        <v>0</v>
      </c>
      <c r="CV873" s="1335">
        <f t="shared" si="3186"/>
        <v>0</v>
      </c>
      <c r="CW873" s="1335">
        <f t="shared" si="3186"/>
        <v>0</v>
      </c>
      <c r="CX873" s="1334">
        <f t="shared" si="3186"/>
        <v>0</v>
      </c>
      <c r="CY873" s="1334">
        <f t="shared" si="3186"/>
        <v>0</v>
      </c>
      <c r="CZ873" s="1334">
        <f t="shared" si="3186"/>
        <v>0</v>
      </c>
      <c r="DA873" s="1334">
        <f t="shared" si="3186"/>
        <v>6.2211875919846024E-4</v>
      </c>
      <c r="DB873" s="1334" t="str">
        <f t="shared" si="3186"/>
        <v/>
      </c>
      <c r="DC873" s="1333" t="str">
        <f t="shared" si="3186"/>
        <v/>
      </c>
      <c r="DD873" s="1391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2">
        <f>SUM(B560)</f>
        <v>0</v>
      </c>
      <c r="C874" s="1112">
        <f t="shared" ref="C874:K874" si="3262">SUM(C560)</f>
        <v>0</v>
      </c>
      <c r="D874" s="1112">
        <f t="shared" si="3262"/>
        <v>0</v>
      </c>
      <c r="E874" s="1112">
        <f t="shared" si="3262"/>
        <v>0</v>
      </c>
      <c r="F874" s="1112">
        <f t="shared" si="3262"/>
        <v>0</v>
      </c>
      <c r="G874" s="1112">
        <f t="shared" si="3262"/>
        <v>0</v>
      </c>
      <c r="H874" s="1112">
        <f t="shared" si="3262"/>
        <v>0</v>
      </c>
      <c r="I874" s="1112">
        <f t="shared" si="3262"/>
        <v>4.4690980252624088E-4</v>
      </c>
      <c r="J874" s="1112">
        <f t="shared" si="3262"/>
        <v>0</v>
      </c>
      <c r="K874" s="1112">
        <f t="shared" si="3262"/>
        <v>3.9104607721046077E-4</v>
      </c>
      <c r="L874" s="1112"/>
      <c r="M874" s="1112"/>
      <c r="N874" s="1112"/>
      <c r="O874" s="1112"/>
      <c r="P874" s="1112"/>
      <c r="Q874" s="1112"/>
      <c r="R874" s="1112"/>
      <c r="S874" s="796"/>
      <c r="T874" s="1112">
        <f>SUM(T560)</f>
        <v>0</v>
      </c>
      <c r="U874" s="1112">
        <f t="shared" ref="U874:AC874" si="3263">SUM(U560)</f>
        <v>0</v>
      </c>
      <c r="V874" s="1112">
        <f t="shared" si="3263"/>
        <v>0</v>
      </c>
      <c r="W874" s="1112">
        <f t="shared" si="3263"/>
        <v>0</v>
      </c>
      <c r="X874" s="1112">
        <f t="shared" si="3263"/>
        <v>0</v>
      </c>
      <c r="Y874" s="1112">
        <f t="shared" si="3263"/>
        <v>0</v>
      </c>
      <c r="Z874" s="1112">
        <f t="shared" si="3263"/>
        <v>0</v>
      </c>
      <c r="AA874" s="1112">
        <f t="shared" si="3263"/>
        <v>0</v>
      </c>
      <c r="AB874" s="1112">
        <f t="shared" si="3263"/>
        <v>0</v>
      </c>
      <c r="AC874" s="1112">
        <f t="shared" si="3263"/>
        <v>1.7379825653798255E-3</v>
      </c>
      <c r="AD874" s="1112"/>
      <c r="AE874" s="1112"/>
      <c r="AF874" s="1112"/>
      <c r="AG874" s="1112"/>
      <c r="AH874" s="1112"/>
      <c r="AI874" s="1112"/>
      <c r="AJ874" s="1112"/>
      <c r="AK874" s="796"/>
      <c r="AL874" s="1112">
        <f>SUM(AL560)</f>
        <v>0</v>
      </c>
      <c r="AM874" s="1112">
        <f t="shared" ref="AM874:AU874" si="3264">SUM(AM560)</f>
        <v>0</v>
      </c>
      <c r="AN874" s="1112">
        <f t="shared" si="3264"/>
        <v>0</v>
      </c>
      <c r="AO874" s="1112">
        <f t="shared" si="3264"/>
        <v>0</v>
      </c>
      <c r="AP874" s="1112">
        <f t="shared" si="3264"/>
        <v>0</v>
      </c>
      <c r="AQ874" s="1112">
        <f t="shared" si="3264"/>
        <v>4.4690980252624088E-3</v>
      </c>
      <c r="AR874" s="1112">
        <f t="shared" si="3264"/>
        <v>0</v>
      </c>
      <c r="AS874" s="1112">
        <f t="shared" si="3264"/>
        <v>0</v>
      </c>
      <c r="AT874" s="1112">
        <f t="shared" si="3264"/>
        <v>0</v>
      </c>
      <c r="AU874" s="1112">
        <f t="shared" si="3264"/>
        <v>0</v>
      </c>
      <c r="AV874" s="1112"/>
      <c r="AW874" s="1112"/>
      <c r="AX874" s="1112"/>
      <c r="AY874" s="1112"/>
      <c r="AZ874" s="1112"/>
      <c r="BA874" s="1112"/>
      <c r="BB874" s="1112"/>
      <c r="BC874" s="796"/>
      <c r="BD874" s="1112">
        <f>SUM(BD560)</f>
        <v>0</v>
      </c>
      <c r="BE874" s="1112">
        <f t="shared" ref="BE874:BM874" si="3265">SUM(BE560)</f>
        <v>0</v>
      </c>
      <c r="BF874" s="1112">
        <f t="shared" si="3265"/>
        <v>0</v>
      </c>
      <c r="BG874" s="1112">
        <f t="shared" si="3265"/>
        <v>0</v>
      </c>
      <c r="BH874" s="1112">
        <f t="shared" si="3265"/>
        <v>0</v>
      </c>
      <c r="BI874" s="1112">
        <f t="shared" si="3265"/>
        <v>0</v>
      </c>
      <c r="BJ874" s="1112">
        <f t="shared" si="3265"/>
        <v>0</v>
      </c>
      <c r="BK874" s="1112">
        <f t="shared" si="3265"/>
        <v>0</v>
      </c>
      <c r="BL874" s="1112">
        <f t="shared" si="3265"/>
        <v>0</v>
      </c>
      <c r="BM874" s="1112">
        <f t="shared" si="3265"/>
        <v>0</v>
      </c>
      <c r="BN874" s="1112"/>
      <c r="BO874" s="1112"/>
      <c r="BP874" s="1112"/>
      <c r="BQ874" s="1112"/>
      <c r="BR874" s="1112"/>
      <c r="BS874" s="1112"/>
      <c r="BT874" s="1112"/>
      <c r="BU874" s="796"/>
      <c r="BV874" s="1112">
        <f t="shared" ref="BV874:BY874" si="3266">SUM(BV560)</f>
        <v>0</v>
      </c>
      <c r="BW874" s="1112">
        <f t="shared" si="3266"/>
        <v>0</v>
      </c>
      <c r="BX874" s="1112">
        <f t="shared" si="3266"/>
        <v>0</v>
      </c>
      <c r="BY874" s="1112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3">
        <f t="shared" si="3185"/>
        <v>0</v>
      </c>
      <c r="CE874" s="1324">
        <f t="shared" si="3185"/>
        <v>0</v>
      </c>
      <c r="CF874" s="1324">
        <f t="shared" si="3185"/>
        <v>0</v>
      </c>
      <c r="CG874" s="1324">
        <f t="shared" si="3185"/>
        <v>0</v>
      </c>
      <c r="CH874" s="1325">
        <f t="shared" si="3185"/>
        <v>0</v>
      </c>
      <c r="CI874" s="1325">
        <f t="shared" si="3185"/>
        <v>0</v>
      </c>
      <c r="CJ874" s="1324">
        <f t="shared" si="3185"/>
        <v>0</v>
      </c>
      <c r="CK874" s="1324">
        <f t="shared" si="3185"/>
        <v>0</v>
      </c>
      <c r="CL874" s="1324">
        <f t="shared" si="3185"/>
        <v>0</v>
      </c>
      <c r="CM874" s="1323">
        <f t="shared" si="3185"/>
        <v>4.4690980252624088E-3</v>
      </c>
      <c r="CN874" s="1391" t="str">
        <f t="shared" si="3186"/>
        <v/>
      </c>
      <c r="CO874" s="1333" t="str">
        <f t="shared" si="3186"/>
        <v/>
      </c>
      <c r="CP874" s="1334" t="str">
        <f t="shared" si="3186"/>
        <v/>
      </c>
      <c r="CQ874" s="1334" t="str">
        <f t="shared" si="3186"/>
        <v/>
      </c>
      <c r="CR874" s="1334">
        <f t="shared" si="3186"/>
        <v>0</v>
      </c>
      <c r="CS874" s="1334">
        <f t="shared" si="3186"/>
        <v>0</v>
      </c>
      <c r="CT874" s="1334">
        <f t="shared" si="3186"/>
        <v>0</v>
      </c>
      <c r="CU874" s="1335">
        <f t="shared" si="3186"/>
        <v>0</v>
      </c>
      <c r="CV874" s="1335">
        <f t="shared" si="3186"/>
        <v>0</v>
      </c>
      <c r="CW874" s="1335">
        <f t="shared" si="3186"/>
        <v>0</v>
      </c>
      <c r="CX874" s="1334">
        <f t="shared" si="3186"/>
        <v>0</v>
      </c>
      <c r="CY874" s="1334">
        <f t="shared" si="3186"/>
        <v>0</v>
      </c>
      <c r="CZ874" s="1334">
        <f t="shared" si="3186"/>
        <v>0</v>
      </c>
      <c r="DA874" s="1334">
        <f t="shared" si="3186"/>
        <v>0</v>
      </c>
      <c r="DB874" s="1334" t="str">
        <f t="shared" si="3186"/>
        <v/>
      </c>
      <c r="DC874" s="1333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1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2">
        <f>SUM(B566)</f>
        <v>0</v>
      </c>
      <c r="C875" s="1112">
        <f t="shared" ref="C875:K875" si="3268">SUM(C566)</f>
        <v>1.0725835260629781E-3</v>
      </c>
      <c r="D875" s="1112">
        <f t="shared" si="3268"/>
        <v>1.0725835260629781E-3</v>
      </c>
      <c r="E875" s="1112">
        <f t="shared" si="3268"/>
        <v>0</v>
      </c>
      <c r="F875" s="1112">
        <f t="shared" si="3268"/>
        <v>1.0725835260629781E-3</v>
      </c>
      <c r="G875" s="1112">
        <f t="shared" si="3268"/>
        <v>0</v>
      </c>
      <c r="H875" s="1112">
        <f t="shared" si="3268"/>
        <v>8.3423163138231639E-4</v>
      </c>
      <c r="I875" s="1112">
        <f t="shared" si="3268"/>
        <v>1.0725835260629781E-3</v>
      </c>
      <c r="J875" s="1112">
        <f t="shared" si="3268"/>
        <v>0</v>
      </c>
      <c r="K875" s="1112">
        <f t="shared" si="3268"/>
        <v>0</v>
      </c>
      <c r="L875" s="1112"/>
      <c r="M875" s="1112"/>
      <c r="N875" s="1112"/>
      <c r="O875" s="1112"/>
      <c r="P875" s="1112"/>
      <c r="Q875" s="1112"/>
      <c r="R875" s="1112"/>
      <c r="S875" s="796"/>
      <c r="T875" s="1112">
        <f>SUM(T566)</f>
        <v>6.8255315294916789E-4</v>
      </c>
      <c r="U875" s="1112">
        <f t="shared" ref="U875:AC875" si="3269">SUM(U566)</f>
        <v>0</v>
      </c>
      <c r="V875" s="1112">
        <f t="shared" si="3269"/>
        <v>0</v>
      </c>
      <c r="W875" s="1112">
        <f t="shared" si="3269"/>
        <v>0</v>
      </c>
      <c r="X875" s="1112">
        <f t="shared" si="3269"/>
        <v>0</v>
      </c>
      <c r="Y875" s="1112">
        <f t="shared" si="3269"/>
        <v>0</v>
      </c>
      <c r="Z875" s="1112">
        <f t="shared" si="3269"/>
        <v>6.8255315294916789E-4</v>
      </c>
      <c r="AA875" s="1112">
        <f t="shared" si="3269"/>
        <v>0</v>
      </c>
      <c r="AB875" s="1112">
        <f t="shared" si="3269"/>
        <v>0</v>
      </c>
      <c r="AC875" s="1112">
        <f t="shared" si="3269"/>
        <v>8.3423163138231639E-4</v>
      </c>
      <c r="AD875" s="1112"/>
      <c r="AE875" s="1112"/>
      <c r="AF875" s="1112"/>
      <c r="AG875" s="1112"/>
      <c r="AH875" s="1112"/>
      <c r="AI875" s="1112"/>
      <c r="AJ875" s="1112"/>
      <c r="AK875" s="796"/>
      <c r="AL875" s="1112">
        <f>SUM(AL566)</f>
        <v>0</v>
      </c>
      <c r="AM875" s="1112">
        <f t="shared" ref="AM875:AU875" si="3270">SUM(AM566)</f>
        <v>0</v>
      </c>
      <c r="AN875" s="1112">
        <f t="shared" si="3270"/>
        <v>0</v>
      </c>
      <c r="AO875" s="1112">
        <f t="shared" si="3270"/>
        <v>0</v>
      </c>
      <c r="AP875" s="1112">
        <f t="shared" si="3270"/>
        <v>0</v>
      </c>
      <c r="AQ875" s="1112">
        <f t="shared" si="3270"/>
        <v>2.1451670521259562E-3</v>
      </c>
      <c r="AR875" s="1112">
        <f t="shared" si="3270"/>
        <v>0</v>
      </c>
      <c r="AS875" s="1112">
        <f t="shared" si="3270"/>
        <v>0</v>
      </c>
      <c r="AT875" s="1112">
        <f t="shared" si="3270"/>
        <v>0</v>
      </c>
      <c r="AU875" s="1112">
        <f t="shared" si="3270"/>
        <v>0</v>
      </c>
      <c r="AV875" s="1112"/>
      <c r="AW875" s="1112"/>
      <c r="AX875" s="1112"/>
      <c r="AY875" s="1112"/>
      <c r="AZ875" s="1112"/>
      <c r="BA875" s="1112"/>
      <c r="BB875" s="1112"/>
      <c r="BC875" s="796"/>
      <c r="BD875" s="1112">
        <f>SUM(BD566)</f>
        <v>6.2567372353673724E-3</v>
      </c>
      <c r="BE875" s="1112">
        <f t="shared" ref="BE875:BM875" si="3271">SUM(BE566)</f>
        <v>7.5080846824408468E-3</v>
      </c>
      <c r="BF875" s="1112">
        <f t="shared" si="3271"/>
        <v>3.4127657647458395E-3</v>
      </c>
      <c r="BG875" s="1112">
        <f t="shared" si="3271"/>
        <v>5.3629176303148897E-3</v>
      </c>
      <c r="BH875" s="1112">
        <f t="shared" si="3271"/>
        <v>3.7540423412204234E-3</v>
      </c>
      <c r="BI875" s="1112">
        <f t="shared" si="3271"/>
        <v>4.6925529265255291E-3</v>
      </c>
      <c r="BJ875" s="1112">
        <f t="shared" si="3271"/>
        <v>4.6925529265255291E-3</v>
      </c>
      <c r="BK875" s="1112">
        <f t="shared" si="3271"/>
        <v>4.6925529265255291E-3</v>
      </c>
      <c r="BL875" s="1112">
        <f t="shared" si="3271"/>
        <v>4.6925529265255291E-3</v>
      </c>
      <c r="BM875" s="1112">
        <f t="shared" si="3271"/>
        <v>4.6925529265255291E-3</v>
      </c>
      <c r="BN875" s="1112"/>
      <c r="BO875" s="1112"/>
      <c r="BP875" s="1112"/>
      <c r="BQ875" s="1112"/>
      <c r="BR875" s="1112"/>
      <c r="BS875" s="1112"/>
      <c r="BT875" s="1112"/>
      <c r="BU875" s="796"/>
      <c r="BV875" s="1112">
        <f t="shared" ref="BV875:BY875" si="3272">SUM(BV566)</f>
        <v>5.3629176303148906E-4</v>
      </c>
      <c r="BW875" s="1112">
        <f t="shared" si="3272"/>
        <v>9.3851058530510585E-4</v>
      </c>
      <c r="BX875" s="1112">
        <f t="shared" si="3272"/>
        <v>2.1451670521259562E-3</v>
      </c>
      <c r="BY875" s="1112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3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4">
        <f t="shared" si="3273"/>
        <v>0</v>
      </c>
      <c r="CF875" s="1324">
        <f t="shared" si="3273"/>
        <v>0</v>
      </c>
      <c r="CG875" s="1324">
        <f t="shared" si="3273"/>
        <v>0</v>
      </c>
      <c r="CH875" s="1325">
        <f t="shared" si="3273"/>
        <v>0</v>
      </c>
      <c r="CI875" s="1325">
        <f t="shared" si="3273"/>
        <v>0</v>
      </c>
      <c r="CJ875" s="1324">
        <f t="shared" si="3273"/>
        <v>0</v>
      </c>
      <c r="CK875" s="1324">
        <f t="shared" si="3273"/>
        <v>0</v>
      </c>
      <c r="CL875" s="1324">
        <f t="shared" si="3273"/>
        <v>0</v>
      </c>
      <c r="CM875" s="1323">
        <f t="shared" si="3273"/>
        <v>2.1451670521259562E-3</v>
      </c>
      <c r="CN875" s="1391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3" t="str">
        <f t="shared" si="3274"/>
        <v/>
      </c>
      <c r="CP875" s="1334" t="str">
        <f t="shared" si="3274"/>
        <v/>
      </c>
      <c r="CQ875" s="1334" t="str">
        <f t="shared" si="3274"/>
        <v/>
      </c>
      <c r="CR875" s="1334">
        <f t="shared" si="3274"/>
        <v>3.4127657647458395E-3</v>
      </c>
      <c r="CS875" s="1334">
        <f t="shared" si="3274"/>
        <v>3.7540423412204234E-3</v>
      </c>
      <c r="CT875" s="1334">
        <f t="shared" si="3274"/>
        <v>4.6925529265255291E-3</v>
      </c>
      <c r="CU875" s="1335">
        <f t="shared" si="3274"/>
        <v>4.6925529265255291E-3</v>
      </c>
      <c r="CV875" s="1335">
        <f t="shared" si="3274"/>
        <v>4.6925529265255291E-3</v>
      </c>
      <c r="CW875" s="1335">
        <f t="shared" si="3274"/>
        <v>4.6925529265255291E-3</v>
      </c>
      <c r="CX875" s="1334">
        <f t="shared" si="3274"/>
        <v>4.6925529265255291E-3</v>
      </c>
      <c r="CY875" s="1334">
        <f t="shared" si="3274"/>
        <v>5.3629176303148897E-3</v>
      </c>
      <c r="CZ875" s="1334">
        <f t="shared" si="3274"/>
        <v>6.2567372353673724E-3</v>
      </c>
      <c r="DA875" s="1334">
        <f t="shared" si="3274"/>
        <v>7.5080846824408468E-3</v>
      </c>
      <c r="DB875" s="1334" t="str">
        <f t="shared" si="3274"/>
        <v/>
      </c>
      <c r="DC875" s="1333" t="str">
        <f t="shared" si="3267"/>
        <v/>
      </c>
      <c r="DD875" s="1391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2">
        <f>SUM(B572)</f>
        <v>0</v>
      </c>
      <c r="C876" s="1112">
        <f t="shared" ref="C876:K876" si="3275">SUM(C572)</f>
        <v>0</v>
      </c>
      <c r="D876" s="1112">
        <f t="shared" si="3275"/>
        <v>0</v>
      </c>
      <c r="E876" s="1112">
        <f t="shared" si="3275"/>
        <v>0</v>
      </c>
      <c r="F876" s="1112">
        <f t="shared" si="3275"/>
        <v>0</v>
      </c>
      <c r="G876" s="1112">
        <f t="shared" si="3275"/>
        <v>0</v>
      </c>
      <c r="H876" s="1112">
        <f t="shared" si="3275"/>
        <v>0</v>
      </c>
      <c r="I876" s="1112">
        <f t="shared" si="3275"/>
        <v>0</v>
      </c>
      <c r="J876" s="1112">
        <f t="shared" si="3275"/>
        <v>0</v>
      </c>
      <c r="K876" s="1112">
        <f t="shared" si="3275"/>
        <v>0</v>
      </c>
      <c r="L876" s="1112"/>
      <c r="M876" s="1112"/>
      <c r="N876" s="1112"/>
      <c r="O876" s="1112"/>
      <c r="P876" s="1112"/>
      <c r="Q876" s="1112"/>
      <c r="R876" s="1112"/>
      <c r="S876" s="796"/>
      <c r="T876" s="1112">
        <f>SUM(T572)</f>
        <v>0</v>
      </c>
      <c r="U876" s="1112">
        <f t="shared" ref="U876:AC876" si="3276">SUM(U572)</f>
        <v>0</v>
      </c>
      <c r="V876" s="1112">
        <f t="shared" si="3276"/>
        <v>0</v>
      </c>
      <c r="W876" s="1112">
        <f t="shared" si="3276"/>
        <v>0</v>
      </c>
      <c r="X876" s="1112">
        <f t="shared" si="3276"/>
        <v>0</v>
      </c>
      <c r="Y876" s="1112">
        <f t="shared" si="3276"/>
        <v>0</v>
      </c>
      <c r="Z876" s="1112">
        <f t="shared" si="3276"/>
        <v>0</v>
      </c>
      <c r="AA876" s="1112">
        <f t="shared" si="3276"/>
        <v>0</v>
      </c>
      <c r="AB876" s="1112">
        <f t="shared" si="3276"/>
        <v>0</v>
      </c>
      <c r="AC876" s="1112">
        <f t="shared" si="3276"/>
        <v>0</v>
      </c>
      <c r="AD876" s="1112"/>
      <c r="AE876" s="1112"/>
      <c r="AF876" s="1112"/>
      <c r="AG876" s="1112"/>
      <c r="AH876" s="1112"/>
      <c r="AI876" s="1112"/>
      <c r="AJ876" s="1112"/>
      <c r="AK876" s="796"/>
      <c r="AL876" s="1112">
        <f>SUM(AL572)</f>
        <v>0</v>
      </c>
      <c r="AM876" s="1112">
        <f t="shared" ref="AM876:AU876" si="3277">SUM(AM572)</f>
        <v>0</v>
      </c>
      <c r="AN876" s="1112">
        <f t="shared" si="3277"/>
        <v>0</v>
      </c>
      <c r="AO876" s="1112">
        <f t="shared" si="3277"/>
        <v>0</v>
      </c>
      <c r="AP876" s="1112">
        <f t="shared" si="3277"/>
        <v>0</v>
      </c>
      <c r="AQ876" s="1112">
        <f t="shared" si="3277"/>
        <v>0</v>
      </c>
      <c r="AR876" s="1112">
        <f t="shared" si="3277"/>
        <v>0</v>
      </c>
      <c r="AS876" s="1112">
        <f t="shared" si="3277"/>
        <v>0</v>
      </c>
      <c r="AT876" s="1112">
        <f t="shared" si="3277"/>
        <v>0</v>
      </c>
      <c r="AU876" s="1112">
        <f t="shared" si="3277"/>
        <v>0</v>
      </c>
      <c r="AV876" s="1112"/>
      <c r="AW876" s="1112"/>
      <c r="AX876" s="1112"/>
      <c r="AY876" s="1112"/>
      <c r="AZ876" s="1112"/>
      <c r="BA876" s="1112"/>
      <c r="BB876" s="1112"/>
      <c r="BC876" s="796"/>
      <c r="BD876" s="1112">
        <f>SUM(BD572)</f>
        <v>0</v>
      </c>
      <c r="BE876" s="1112">
        <f t="shared" ref="BE876:BM876" si="3278">SUM(BE572)</f>
        <v>0</v>
      </c>
      <c r="BF876" s="1112">
        <f t="shared" si="3278"/>
        <v>0</v>
      </c>
      <c r="BG876" s="1112">
        <f t="shared" si="3278"/>
        <v>0</v>
      </c>
      <c r="BH876" s="1112">
        <f t="shared" si="3278"/>
        <v>0</v>
      </c>
      <c r="BI876" s="1112">
        <f t="shared" si="3278"/>
        <v>0</v>
      </c>
      <c r="BJ876" s="1112">
        <f t="shared" si="3278"/>
        <v>0</v>
      </c>
      <c r="BK876" s="1112">
        <f t="shared" si="3278"/>
        <v>0</v>
      </c>
      <c r="BL876" s="1112">
        <f t="shared" si="3278"/>
        <v>0</v>
      </c>
      <c r="BM876" s="1112">
        <f t="shared" si="3278"/>
        <v>0</v>
      </c>
      <c r="BN876" s="1112"/>
      <c r="BO876" s="1112"/>
      <c r="BP876" s="1112"/>
      <c r="BQ876" s="1112"/>
      <c r="BR876" s="1112"/>
      <c r="BS876" s="1112"/>
      <c r="BT876" s="1112"/>
      <c r="BU876" s="796"/>
      <c r="BV876" s="1112">
        <f t="shared" ref="BV876:BY876" si="3279">SUM(BV572)</f>
        <v>0</v>
      </c>
      <c r="BW876" s="1112">
        <f t="shared" si="3279"/>
        <v>0</v>
      </c>
      <c r="BX876" s="1112">
        <f t="shared" si="3279"/>
        <v>0</v>
      </c>
      <c r="BY876" s="1112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3">
        <f t="shared" si="3273"/>
        <v>0</v>
      </c>
      <c r="CE876" s="1324">
        <f t="shared" si="3273"/>
        <v>0</v>
      </c>
      <c r="CF876" s="1324">
        <f t="shared" si="3273"/>
        <v>0</v>
      </c>
      <c r="CG876" s="1324">
        <f t="shared" si="3273"/>
        <v>0</v>
      </c>
      <c r="CH876" s="1325">
        <f t="shared" si="3273"/>
        <v>0</v>
      </c>
      <c r="CI876" s="1325">
        <f t="shared" si="3273"/>
        <v>0</v>
      </c>
      <c r="CJ876" s="1324">
        <f t="shared" si="3273"/>
        <v>0</v>
      </c>
      <c r="CK876" s="1324">
        <f t="shared" si="3273"/>
        <v>0</v>
      </c>
      <c r="CL876" s="1324">
        <f t="shared" si="3273"/>
        <v>0</v>
      </c>
      <c r="CM876" s="1323">
        <f t="shared" si="3273"/>
        <v>0</v>
      </c>
      <c r="CN876" s="1391" t="str">
        <f t="shared" si="3274"/>
        <v/>
      </c>
      <c r="CO876" s="1333" t="str">
        <f t="shared" si="3274"/>
        <v/>
      </c>
      <c r="CP876" s="1334" t="str">
        <f t="shared" si="3274"/>
        <v/>
      </c>
      <c r="CQ876" s="1334" t="str">
        <f t="shared" si="3274"/>
        <v/>
      </c>
      <c r="CR876" s="1334">
        <f t="shared" si="3274"/>
        <v>0</v>
      </c>
      <c r="CS876" s="1334">
        <f t="shared" si="3274"/>
        <v>0</v>
      </c>
      <c r="CT876" s="1334">
        <f t="shared" si="3274"/>
        <v>0</v>
      </c>
      <c r="CU876" s="1335">
        <f t="shared" si="3274"/>
        <v>0</v>
      </c>
      <c r="CV876" s="1335">
        <f t="shared" si="3274"/>
        <v>0</v>
      </c>
      <c r="CW876" s="1335">
        <f t="shared" si="3274"/>
        <v>0</v>
      </c>
      <c r="CX876" s="1334">
        <f t="shared" si="3274"/>
        <v>0</v>
      </c>
      <c r="CY876" s="1334">
        <f t="shared" si="3274"/>
        <v>0</v>
      </c>
      <c r="CZ876" s="1334">
        <f t="shared" si="3274"/>
        <v>0</v>
      </c>
      <c r="DA876" s="1334">
        <f t="shared" si="3274"/>
        <v>0</v>
      </c>
      <c r="DB876" s="1334" t="str">
        <f t="shared" si="3274"/>
        <v/>
      </c>
      <c r="DC876" s="1333" t="str">
        <f t="shared" si="3267"/>
        <v/>
      </c>
      <c r="DD876" s="1391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2">
        <f>SUM(B578)</f>
        <v>0</v>
      </c>
      <c r="C877" s="1112">
        <f t="shared" ref="C877:K877" si="3280">SUM(C578)</f>
        <v>0</v>
      </c>
      <c r="D877" s="1112">
        <f t="shared" si="3280"/>
        <v>0</v>
      </c>
      <c r="E877" s="1112">
        <f t="shared" si="3280"/>
        <v>0</v>
      </c>
      <c r="F877" s="1112">
        <f t="shared" si="3280"/>
        <v>0</v>
      </c>
      <c r="G877" s="1112">
        <f t="shared" si="3280"/>
        <v>0</v>
      </c>
      <c r="H877" s="1112">
        <f t="shared" si="3280"/>
        <v>0</v>
      </c>
      <c r="I877" s="1112">
        <f t="shared" si="3280"/>
        <v>0</v>
      </c>
      <c r="J877" s="1112">
        <f t="shared" si="3280"/>
        <v>4.4970298879202987E-4</v>
      </c>
      <c r="K877" s="1112">
        <f t="shared" si="3280"/>
        <v>0</v>
      </c>
      <c r="L877" s="1112"/>
      <c r="M877" s="1112"/>
      <c r="N877" s="1112"/>
      <c r="O877" s="1112"/>
      <c r="P877" s="1112"/>
      <c r="Q877" s="1112"/>
      <c r="R877" s="1112"/>
      <c r="S877" s="796"/>
      <c r="T877" s="1112">
        <f>SUM(T578)</f>
        <v>0</v>
      </c>
      <c r="U877" s="1112">
        <f t="shared" ref="U877:AC877" si="3281">SUM(U578)</f>
        <v>0</v>
      </c>
      <c r="V877" s="1112">
        <f t="shared" si="3281"/>
        <v>0</v>
      </c>
      <c r="W877" s="1112">
        <f t="shared" si="3281"/>
        <v>0</v>
      </c>
      <c r="X877" s="1112">
        <f t="shared" si="3281"/>
        <v>0</v>
      </c>
      <c r="Y877" s="1112">
        <f t="shared" si="3281"/>
        <v>0</v>
      </c>
      <c r="Z877" s="1112">
        <f t="shared" si="3281"/>
        <v>0</v>
      </c>
      <c r="AA877" s="1112">
        <f t="shared" si="3281"/>
        <v>0</v>
      </c>
      <c r="AB877" s="1112">
        <f t="shared" si="3281"/>
        <v>0</v>
      </c>
      <c r="AC877" s="1112">
        <f t="shared" si="3281"/>
        <v>0</v>
      </c>
      <c r="AD877" s="1112"/>
      <c r="AE877" s="1112"/>
      <c r="AF877" s="1112"/>
      <c r="AG877" s="1112"/>
      <c r="AH877" s="1112"/>
      <c r="AI877" s="1112"/>
      <c r="AJ877" s="1112"/>
      <c r="AK877" s="796"/>
      <c r="AL877" s="1112">
        <f>SUM(AL578)</f>
        <v>0</v>
      </c>
      <c r="AM877" s="1112">
        <f t="shared" ref="AM877:AU877" si="3282">SUM(AM578)</f>
        <v>0</v>
      </c>
      <c r="AN877" s="1112">
        <f t="shared" si="3282"/>
        <v>0</v>
      </c>
      <c r="AO877" s="1112">
        <f t="shared" si="3282"/>
        <v>0</v>
      </c>
      <c r="AP877" s="1112">
        <f t="shared" si="3282"/>
        <v>0</v>
      </c>
      <c r="AQ877" s="1112">
        <f t="shared" si="3282"/>
        <v>0</v>
      </c>
      <c r="AR877" s="1112">
        <f t="shared" si="3282"/>
        <v>0</v>
      </c>
      <c r="AS877" s="1112">
        <f t="shared" si="3282"/>
        <v>0</v>
      </c>
      <c r="AT877" s="1112">
        <f t="shared" si="3282"/>
        <v>4.4970298879202987E-4</v>
      </c>
      <c r="AU877" s="1112">
        <f t="shared" si="3282"/>
        <v>0</v>
      </c>
      <c r="AV877" s="1112"/>
      <c r="AW877" s="1112"/>
      <c r="AX877" s="1112"/>
      <c r="AY877" s="1112"/>
      <c r="AZ877" s="1112"/>
      <c r="BA877" s="1112"/>
      <c r="BB877" s="1112"/>
      <c r="BC877" s="796"/>
      <c r="BD877" s="1112">
        <f>SUM(BD578)</f>
        <v>0</v>
      </c>
      <c r="BE877" s="1112">
        <f t="shared" ref="BE877:BM877" si="3283">SUM(BE578)</f>
        <v>0</v>
      </c>
      <c r="BF877" s="1112">
        <f t="shared" si="3283"/>
        <v>0</v>
      </c>
      <c r="BG877" s="1112">
        <f t="shared" si="3283"/>
        <v>0</v>
      </c>
      <c r="BH877" s="1112">
        <f t="shared" si="3283"/>
        <v>0</v>
      </c>
      <c r="BI877" s="1112">
        <f t="shared" si="3283"/>
        <v>0</v>
      </c>
      <c r="BJ877" s="1112">
        <f t="shared" si="3283"/>
        <v>0</v>
      </c>
      <c r="BK877" s="1112">
        <f t="shared" si="3283"/>
        <v>0</v>
      </c>
      <c r="BL877" s="1112">
        <f t="shared" si="3283"/>
        <v>0</v>
      </c>
      <c r="BM877" s="1112">
        <f t="shared" si="3283"/>
        <v>0</v>
      </c>
      <c r="BN877" s="1112"/>
      <c r="BO877" s="1112"/>
      <c r="BP877" s="1112"/>
      <c r="BQ877" s="1112"/>
      <c r="BR877" s="1112"/>
      <c r="BS877" s="1112"/>
      <c r="BT877" s="1112"/>
      <c r="BU877" s="796"/>
      <c r="BV877" s="1112">
        <f t="shared" ref="BV877:BY877" si="3284">SUM(BV578)</f>
        <v>0</v>
      </c>
      <c r="BW877" s="1112">
        <f t="shared" si="3284"/>
        <v>0</v>
      </c>
      <c r="BX877" s="1112">
        <f t="shared" si="3284"/>
        <v>0</v>
      </c>
      <c r="BY877" s="1112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3">
        <f t="shared" si="3273"/>
        <v>0</v>
      </c>
      <c r="CE877" s="1324">
        <f t="shared" si="3273"/>
        <v>0</v>
      </c>
      <c r="CF877" s="1324">
        <f t="shared" si="3273"/>
        <v>0</v>
      </c>
      <c r="CG877" s="1324">
        <f t="shared" si="3273"/>
        <v>0</v>
      </c>
      <c r="CH877" s="1325">
        <f t="shared" si="3273"/>
        <v>0</v>
      </c>
      <c r="CI877" s="1325">
        <f t="shared" si="3273"/>
        <v>0</v>
      </c>
      <c r="CJ877" s="1324">
        <f t="shared" si="3273"/>
        <v>0</v>
      </c>
      <c r="CK877" s="1324">
        <f t="shared" si="3273"/>
        <v>0</v>
      </c>
      <c r="CL877" s="1324">
        <f t="shared" si="3273"/>
        <v>0</v>
      </c>
      <c r="CM877" s="1323">
        <f t="shared" si="3273"/>
        <v>4.4970298879202987E-4</v>
      </c>
      <c r="CN877" s="1391" t="str">
        <f t="shared" si="3274"/>
        <v/>
      </c>
      <c r="CO877" s="1333" t="str">
        <f t="shared" si="3274"/>
        <v/>
      </c>
      <c r="CP877" s="1334" t="str">
        <f t="shared" si="3274"/>
        <v/>
      </c>
      <c r="CQ877" s="1334" t="str">
        <f t="shared" si="3274"/>
        <v/>
      </c>
      <c r="CR877" s="1334">
        <f t="shared" si="3274"/>
        <v>0</v>
      </c>
      <c r="CS877" s="1334">
        <f t="shared" si="3274"/>
        <v>0</v>
      </c>
      <c r="CT877" s="1334">
        <f t="shared" si="3274"/>
        <v>0</v>
      </c>
      <c r="CU877" s="1335">
        <f t="shared" si="3274"/>
        <v>0</v>
      </c>
      <c r="CV877" s="1335">
        <f t="shared" si="3274"/>
        <v>0</v>
      </c>
      <c r="CW877" s="1335">
        <f t="shared" si="3274"/>
        <v>0</v>
      </c>
      <c r="CX877" s="1334">
        <f t="shared" si="3274"/>
        <v>0</v>
      </c>
      <c r="CY877" s="1334">
        <f t="shared" si="3274"/>
        <v>0</v>
      </c>
      <c r="CZ877" s="1334">
        <f t="shared" si="3274"/>
        <v>0</v>
      </c>
      <c r="DA877" s="1334">
        <f t="shared" si="3274"/>
        <v>0</v>
      </c>
      <c r="DB877" s="1334" t="str">
        <f t="shared" si="3274"/>
        <v/>
      </c>
      <c r="DC877" s="1333" t="str">
        <f t="shared" si="3267"/>
        <v/>
      </c>
      <c r="DD877" s="1391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2">
        <f>SUM(B584)</f>
        <v>0</v>
      </c>
      <c r="C878" s="1112">
        <f t="shared" ref="C878:K878" si="3285">SUM(C584)</f>
        <v>0</v>
      </c>
      <c r="D878" s="1112">
        <f t="shared" si="3285"/>
        <v>0</v>
      </c>
      <c r="E878" s="1112">
        <f t="shared" si="3285"/>
        <v>0</v>
      </c>
      <c r="F878" s="1112">
        <f t="shared" si="3285"/>
        <v>0</v>
      </c>
      <c r="G878" s="1112">
        <f t="shared" si="3285"/>
        <v>0</v>
      </c>
      <c r="H878" s="1112">
        <f t="shared" si="3285"/>
        <v>0</v>
      </c>
      <c r="I878" s="1112">
        <f t="shared" si="3285"/>
        <v>0</v>
      </c>
      <c r="J878" s="1112">
        <f t="shared" si="3285"/>
        <v>0</v>
      </c>
      <c r="K878" s="1112">
        <f t="shared" si="3285"/>
        <v>0</v>
      </c>
      <c r="L878" s="1112"/>
      <c r="M878" s="1112"/>
      <c r="N878" s="1112"/>
      <c r="O878" s="1112"/>
      <c r="P878" s="1112"/>
      <c r="Q878" s="1112"/>
      <c r="R878" s="1112"/>
      <c r="S878" s="796"/>
      <c r="T878" s="1112">
        <f>SUM(T584)</f>
        <v>0</v>
      </c>
      <c r="U878" s="1112">
        <f t="shared" ref="U878:AC878" si="3286">SUM(U584)</f>
        <v>0</v>
      </c>
      <c r="V878" s="1112">
        <f t="shared" si="3286"/>
        <v>0</v>
      </c>
      <c r="W878" s="1112">
        <f t="shared" si="3286"/>
        <v>0</v>
      </c>
      <c r="X878" s="1112">
        <f t="shared" si="3286"/>
        <v>0</v>
      </c>
      <c r="Y878" s="1112">
        <f t="shared" si="3286"/>
        <v>0</v>
      </c>
      <c r="Z878" s="1112">
        <f t="shared" si="3286"/>
        <v>0</v>
      </c>
      <c r="AA878" s="1112">
        <f t="shared" si="3286"/>
        <v>0</v>
      </c>
      <c r="AB878" s="1112">
        <f t="shared" si="3286"/>
        <v>0</v>
      </c>
      <c r="AC878" s="1112">
        <f t="shared" si="3286"/>
        <v>0</v>
      </c>
      <c r="AD878" s="1112"/>
      <c r="AE878" s="1112"/>
      <c r="AF878" s="1112"/>
      <c r="AG878" s="1112"/>
      <c r="AH878" s="1112"/>
      <c r="AI878" s="1112"/>
      <c r="AJ878" s="1112"/>
      <c r="AK878" s="796"/>
      <c r="AL878" s="1112">
        <f>SUM(AL584)</f>
        <v>0</v>
      </c>
      <c r="AM878" s="1112">
        <f t="shared" ref="AM878:AU878" si="3287">SUM(AM584)</f>
        <v>0</v>
      </c>
      <c r="AN878" s="1112">
        <f t="shared" si="3287"/>
        <v>0</v>
      </c>
      <c r="AO878" s="1112">
        <f t="shared" si="3287"/>
        <v>0</v>
      </c>
      <c r="AP878" s="1112">
        <f t="shared" si="3287"/>
        <v>0</v>
      </c>
      <c r="AQ878" s="1112">
        <f t="shared" si="3287"/>
        <v>0</v>
      </c>
      <c r="AR878" s="1112">
        <f t="shared" si="3287"/>
        <v>0</v>
      </c>
      <c r="AS878" s="1112">
        <f t="shared" si="3287"/>
        <v>0</v>
      </c>
      <c r="AT878" s="1112">
        <f t="shared" si="3287"/>
        <v>0</v>
      </c>
      <c r="AU878" s="1112">
        <f t="shared" si="3287"/>
        <v>0</v>
      </c>
      <c r="AV878" s="1112"/>
      <c r="AW878" s="1112"/>
      <c r="AX878" s="1112"/>
      <c r="AY878" s="1112"/>
      <c r="AZ878" s="1112"/>
      <c r="BA878" s="1112"/>
      <c r="BB878" s="1112"/>
      <c r="BC878" s="796"/>
      <c r="BD878" s="1112">
        <f>SUM(BD584)</f>
        <v>0</v>
      </c>
      <c r="BE878" s="1112">
        <f t="shared" ref="BE878:BM878" si="3288">SUM(BE584)</f>
        <v>0</v>
      </c>
      <c r="BF878" s="1112">
        <f t="shared" si="3288"/>
        <v>0</v>
      </c>
      <c r="BG878" s="1112">
        <f t="shared" si="3288"/>
        <v>0</v>
      </c>
      <c r="BH878" s="1112">
        <f t="shared" si="3288"/>
        <v>0</v>
      </c>
      <c r="BI878" s="1112">
        <f t="shared" si="3288"/>
        <v>0</v>
      </c>
      <c r="BJ878" s="1112">
        <f t="shared" si="3288"/>
        <v>0</v>
      </c>
      <c r="BK878" s="1112">
        <f t="shared" si="3288"/>
        <v>0</v>
      </c>
      <c r="BL878" s="1112">
        <f t="shared" si="3288"/>
        <v>0</v>
      </c>
      <c r="BM878" s="1112">
        <f t="shared" si="3288"/>
        <v>0</v>
      </c>
      <c r="BN878" s="1112"/>
      <c r="BO878" s="1112"/>
      <c r="BP878" s="1112"/>
      <c r="BQ878" s="1112"/>
      <c r="BR878" s="1112"/>
      <c r="BS878" s="1112"/>
      <c r="BT878" s="1112"/>
      <c r="BU878" s="796"/>
      <c r="BV878" s="1112">
        <f t="shared" ref="BV878:BY878" si="3289">SUM(BV584)</f>
        <v>0</v>
      </c>
      <c r="BW878" s="1112">
        <f t="shared" si="3289"/>
        <v>0</v>
      </c>
      <c r="BX878" s="1112">
        <f t="shared" si="3289"/>
        <v>0</v>
      </c>
      <c r="BY878" s="1112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3">
        <f t="shared" si="3273"/>
        <v>0</v>
      </c>
      <c r="CE878" s="1324">
        <f t="shared" si="3273"/>
        <v>0</v>
      </c>
      <c r="CF878" s="1324">
        <f t="shared" si="3273"/>
        <v>0</v>
      </c>
      <c r="CG878" s="1324">
        <f t="shared" si="3273"/>
        <v>0</v>
      </c>
      <c r="CH878" s="1325">
        <f t="shared" si="3273"/>
        <v>0</v>
      </c>
      <c r="CI878" s="1325">
        <f t="shared" si="3273"/>
        <v>0</v>
      </c>
      <c r="CJ878" s="1324">
        <f t="shared" si="3273"/>
        <v>0</v>
      </c>
      <c r="CK878" s="1324">
        <f t="shared" si="3273"/>
        <v>0</v>
      </c>
      <c r="CL878" s="1324">
        <f t="shared" si="3273"/>
        <v>0</v>
      </c>
      <c r="CM878" s="1323">
        <f t="shared" si="3273"/>
        <v>0</v>
      </c>
      <c r="CN878" s="1391" t="str">
        <f t="shared" si="3274"/>
        <v/>
      </c>
      <c r="CO878" s="1333" t="str">
        <f t="shared" si="3274"/>
        <v/>
      </c>
      <c r="CP878" s="1334" t="str">
        <f t="shared" si="3274"/>
        <v/>
      </c>
      <c r="CQ878" s="1334" t="str">
        <f t="shared" si="3274"/>
        <v/>
      </c>
      <c r="CR878" s="1334">
        <f t="shared" si="3274"/>
        <v>0</v>
      </c>
      <c r="CS878" s="1334">
        <f t="shared" si="3274"/>
        <v>0</v>
      </c>
      <c r="CT878" s="1334">
        <f t="shared" si="3274"/>
        <v>0</v>
      </c>
      <c r="CU878" s="1335">
        <f t="shared" si="3274"/>
        <v>0</v>
      </c>
      <c r="CV878" s="1335">
        <f t="shared" si="3274"/>
        <v>0</v>
      </c>
      <c r="CW878" s="1335">
        <f t="shared" si="3274"/>
        <v>0</v>
      </c>
      <c r="CX878" s="1334">
        <f t="shared" si="3274"/>
        <v>0</v>
      </c>
      <c r="CY878" s="1334">
        <f t="shared" si="3274"/>
        <v>0</v>
      </c>
      <c r="CZ878" s="1334">
        <f t="shared" si="3274"/>
        <v>0</v>
      </c>
      <c r="DA878" s="1334">
        <f t="shared" si="3274"/>
        <v>0</v>
      </c>
      <c r="DB878" s="1334" t="str">
        <f t="shared" si="3274"/>
        <v/>
      </c>
      <c r="DC878" s="1333" t="str">
        <f t="shared" si="3267"/>
        <v/>
      </c>
      <c r="DD878" s="1391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2">
        <f>SUM(B590)</f>
        <v>0</v>
      </c>
      <c r="C879" s="1112">
        <f t="shared" ref="C879:K879" si="3290">SUM(C590)</f>
        <v>0</v>
      </c>
      <c r="D879" s="1112">
        <f t="shared" si="3290"/>
        <v>0</v>
      </c>
      <c r="E879" s="1112">
        <f t="shared" si="3290"/>
        <v>0</v>
      </c>
      <c r="F879" s="1112">
        <f t="shared" si="3290"/>
        <v>0</v>
      </c>
      <c r="G879" s="1112">
        <f t="shared" si="3290"/>
        <v>0</v>
      </c>
      <c r="H879" s="1112">
        <f t="shared" si="3290"/>
        <v>0</v>
      </c>
      <c r="I879" s="1112">
        <f t="shared" si="3290"/>
        <v>0</v>
      </c>
      <c r="J879" s="1112">
        <f t="shared" si="3290"/>
        <v>0</v>
      </c>
      <c r="K879" s="1112">
        <f t="shared" si="3290"/>
        <v>0</v>
      </c>
      <c r="L879" s="1112"/>
      <c r="M879" s="1112"/>
      <c r="N879" s="1112"/>
      <c r="O879" s="1112"/>
      <c r="P879" s="1112"/>
      <c r="Q879" s="1112"/>
      <c r="R879" s="1112"/>
      <c r="S879" s="796"/>
      <c r="T879" s="1112">
        <f>SUM(T590)</f>
        <v>0</v>
      </c>
      <c r="U879" s="1112">
        <f t="shared" ref="U879:AC879" si="3291">SUM(U590)</f>
        <v>0</v>
      </c>
      <c r="V879" s="1112">
        <f t="shared" si="3291"/>
        <v>0</v>
      </c>
      <c r="W879" s="1112">
        <f t="shared" si="3291"/>
        <v>0</v>
      </c>
      <c r="X879" s="1112">
        <f t="shared" si="3291"/>
        <v>0</v>
      </c>
      <c r="Y879" s="1112">
        <f t="shared" si="3291"/>
        <v>0</v>
      </c>
      <c r="Z879" s="1112">
        <f t="shared" si="3291"/>
        <v>0</v>
      </c>
      <c r="AA879" s="1112">
        <f t="shared" si="3291"/>
        <v>0</v>
      </c>
      <c r="AB879" s="1112">
        <f t="shared" si="3291"/>
        <v>0</v>
      </c>
      <c r="AC879" s="1112">
        <f t="shared" si="3291"/>
        <v>0</v>
      </c>
      <c r="AD879" s="1112"/>
      <c r="AE879" s="1112"/>
      <c r="AF879" s="1112"/>
      <c r="AG879" s="1112"/>
      <c r="AH879" s="1112"/>
      <c r="AI879" s="1112"/>
      <c r="AJ879" s="1112"/>
      <c r="AK879" s="796"/>
      <c r="AL879" s="1112">
        <f>SUM(AL590)</f>
        <v>0</v>
      </c>
      <c r="AM879" s="1112">
        <f t="shared" ref="AM879:AU879" si="3292">SUM(AM590)</f>
        <v>0</v>
      </c>
      <c r="AN879" s="1112">
        <f t="shared" si="3292"/>
        <v>0</v>
      </c>
      <c r="AO879" s="1112">
        <f t="shared" si="3292"/>
        <v>0</v>
      </c>
      <c r="AP879" s="1112">
        <f t="shared" si="3292"/>
        <v>0</v>
      </c>
      <c r="AQ879" s="1112">
        <f t="shared" si="3292"/>
        <v>7.4231718199608615E-3</v>
      </c>
      <c r="AR879" s="1112">
        <f t="shared" si="3292"/>
        <v>0</v>
      </c>
      <c r="AS879" s="1112">
        <f t="shared" si="3292"/>
        <v>0</v>
      </c>
      <c r="AT879" s="1112">
        <f t="shared" si="3292"/>
        <v>6.4952753424657537E-3</v>
      </c>
      <c r="AU879" s="1112">
        <f t="shared" si="3292"/>
        <v>0</v>
      </c>
      <c r="AV879" s="1112"/>
      <c r="AW879" s="1112"/>
      <c r="AX879" s="1112"/>
      <c r="AY879" s="1112"/>
      <c r="AZ879" s="1112"/>
      <c r="BA879" s="1112"/>
      <c r="BB879" s="1112"/>
      <c r="BC879" s="796"/>
      <c r="BD879" s="1112">
        <f>SUM(BD590)</f>
        <v>8.6603671232876722E-3</v>
      </c>
      <c r="BE879" s="1112">
        <f t="shared" ref="BE879:BM879" si="3293">SUM(BE590)</f>
        <v>0</v>
      </c>
      <c r="BF879" s="1112">
        <f t="shared" si="3293"/>
        <v>0</v>
      </c>
      <c r="BG879" s="1112">
        <f t="shared" si="3293"/>
        <v>0</v>
      </c>
      <c r="BH879" s="1112">
        <f t="shared" si="3293"/>
        <v>0</v>
      </c>
      <c r="BI879" s="1112">
        <f t="shared" si="3293"/>
        <v>0</v>
      </c>
      <c r="BJ879" s="1112">
        <f t="shared" si="3293"/>
        <v>0</v>
      </c>
      <c r="BK879" s="1112">
        <f t="shared" si="3293"/>
        <v>0</v>
      </c>
      <c r="BL879" s="1112">
        <f t="shared" si="3293"/>
        <v>0</v>
      </c>
      <c r="BM879" s="1112">
        <f t="shared" si="3293"/>
        <v>0</v>
      </c>
      <c r="BN879" s="1112"/>
      <c r="BO879" s="1112"/>
      <c r="BP879" s="1112"/>
      <c r="BQ879" s="1112"/>
      <c r="BR879" s="1112"/>
      <c r="BS879" s="1112"/>
      <c r="BT879" s="1112"/>
      <c r="BU879" s="796"/>
      <c r="BV879" s="1112">
        <f t="shared" ref="BV879:BY879" si="3294">SUM(BV590)</f>
        <v>0</v>
      </c>
      <c r="BW879" s="1112">
        <f t="shared" si="3294"/>
        <v>0</v>
      </c>
      <c r="BX879" s="1112">
        <f t="shared" si="3294"/>
        <v>0</v>
      </c>
      <c r="BY879" s="1112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3">
        <f t="shared" si="3273"/>
        <v>0</v>
      </c>
      <c r="CE879" s="1324">
        <f t="shared" si="3273"/>
        <v>0</v>
      </c>
      <c r="CF879" s="1324">
        <f t="shared" si="3273"/>
        <v>0</v>
      </c>
      <c r="CG879" s="1324">
        <f t="shared" si="3273"/>
        <v>0</v>
      </c>
      <c r="CH879" s="1325">
        <f t="shared" si="3273"/>
        <v>0</v>
      </c>
      <c r="CI879" s="1325">
        <f t="shared" si="3273"/>
        <v>0</v>
      </c>
      <c r="CJ879" s="1324">
        <f t="shared" si="3273"/>
        <v>0</v>
      </c>
      <c r="CK879" s="1324">
        <f t="shared" si="3273"/>
        <v>0</v>
      </c>
      <c r="CL879" s="1324">
        <f t="shared" si="3273"/>
        <v>6.4952753424657537E-3</v>
      </c>
      <c r="CM879" s="1323">
        <f t="shared" si="3273"/>
        <v>7.4231718199608615E-3</v>
      </c>
      <c r="CN879" s="1391" t="str">
        <f t="shared" si="3274"/>
        <v/>
      </c>
      <c r="CO879" s="1333" t="str">
        <f t="shared" si="3274"/>
        <v/>
      </c>
      <c r="CP879" s="1334" t="str">
        <f t="shared" si="3274"/>
        <v/>
      </c>
      <c r="CQ879" s="1334" t="str">
        <f t="shared" si="3274"/>
        <v/>
      </c>
      <c r="CR879" s="1334">
        <f t="shared" si="3274"/>
        <v>0</v>
      </c>
      <c r="CS879" s="1334">
        <f t="shared" si="3274"/>
        <v>0</v>
      </c>
      <c r="CT879" s="1334">
        <f t="shared" si="3274"/>
        <v>0</v>
      </c>
      <c r="CU879" s="1335">
        <f t="shared" si="3274"/>
        <v>0</v>
      </c>
      <c r="CV879" s="1335">
        <f t="shared" si="3274"/>
        <v>0</v>
      </c>
      <c r="CW879" s="1335">
        <f t="shared" si="3274"/>
        <v>0</v>
      </c>
      <c r="CX879" s="1334">
        <f t="shared" si="3274"/>
        <v>0</v>
      </c>
      <c r="CY879" s="1334">
        <f t="shared" si="3274"/>
        <v>0</v>
      </c>
      <c r="CZ879" s="1334">
        <f t="shared" si="3274"/>
        <v>0</v>
      </c>
      <c r="DA879" s="1334">
        <f t="shared" si="3274"/>
        <v>8.6603671232876722E-3</v>
      </c>
      <c r="DB879" s="1334" t="str">
        <f t="shared" si="3274"/>
        <v/>
      </c>
      <c r="DC879" s="1333" t="str">
        <f t="shared" si="3267"/>
        <v/>
      </c>
      <c r="DD879" s="1391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3">
        <f t="shared" si="3273"/>
        <v>0</v>
      </c>
      <c r="CE880" s="1324">
        <f t="shared" si="3273"/>
        <v>0</v>
      </c>
      <c r="CF880" s="1324">
        <f t="shared" si="3273"/>
        <v>0</v>
      </c>
      <c r="CG880" s="1324">
        <f t="shared" si="3273"/>
        <v>0</v>
      </c>
      <c r="CH880" s="1325">
        <f t="shared" si="3273"/>
        <v>0</v>
      </c>
      <c r="CI880" s="1325">
        <f t="shared" si="3273"/>
        <v>0</v>
      </c>
      <c r="CJ880" s="1324">
        <f t="shared" si="3273"/>
        <v>0</v>
      </c>
      <c r="CK880" s="1324">
        <f t="shared" si="3273"/>
        <v>0</v>
      </c>
      <c r="CL880" s="1324">
        <f t="shared" si="3273"/>
        <v>0</v>
      </c>
      <c r="CM880" s="1323">
        <f t="shared" si="3273"/>
        <v>0</v>
      </c>
      <c r="CN880" s="1391" t="str">
        <f t="shared" si="3274"/>
        <v/>
      </c>
      <c r="CO880" s="1333" t="str">
        <f t="shared" si="3274"/>
        <v/>
      </c>
      <c r="CP880" s="1334" t="str">
        <f t="shared" si="3274"/>
        <v/>
      </c>
      <c r="CQ880" s="1334" t="str">
        <f t="shared" si="3274"/>
        <v/>
      </c>
      <c r="CR880" s="1334">
        <f t="shared" si="3274"/>
        <v>0</v>
      </c>
      <c r="CS880" s="1334">
        <f t="shared" si="3274"/>
        <v>0</v>
      </c>
      <c r="CT880" s="1334">
        <f t="shared" si="3274"/>
        <v>0</v>
      </c>
      <c r="CU880" s="1335">
        <f t="shared" si="3274"/>
        <v>0</v>
      </c>
      <c r="CV880" s="1335">
        <f t="shared" si="3274"/>
        <v>0</v>
      </c>
      <c r="CW880" s="1335">
        <f t="shared" si="3274"/>
        <v>0</v>
      </c>
      <c r="CX880" s="1334">
        <f t="shared" si="3274"/>
        <v>0</v>
      </c>
      <c r="CY880" s="1334">
        <f t="shared" si="3274"/>
        <v>0</v>
      </c>
      <c r="CZ880" s="1334">
        <f t="shared" si="3274"/>
        <v>0</v>
      </c>
      <c r="DA880" s="1334">
        <f t="shared" si="3274"/>
        <v>0</v>
      </c>
      <c r="DB880" s="1334" t="str">
        <f t="shared" si="3274"/>
        <v/>
      </c>
      <c r="DC880" s="1333" t="str">
        <f t="shared" si="3267"/>
        <v/>
      </c>
      <c r="DD880" s="1391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3">
        <f t="shared" si="3273"/>
        <v>0</v>
      </c>
      <c r="CE881" s="1324">
        <f t="shared" si="3273"/>
        <v>0</v>
      </c>
      <c r="CF881" s="1324">
        <f t="shared" si="3273"/>
        <v>0</v>
      </c>
      <c r="CG881" s="1324">
        <f t="shared" si="3273"/>
        <v>0</v>
      </c>
      <c r="CH881" s="1325">
        <f t="shared" si="3273"/>
        <v>0</v>
      </c>
      <c r="CI881" s="1325">
        <f t="shared" si="3273"/>
        <v>0</v>
      </c>
      <c r="CJ881" s="1324">
        <f t="shared" si="3273"/>
        <v>0</v>
      </c>
      <c r="CK881" s="1324">
        <f t="shared" si="3273"/>
        <v>0</v>
      </c>
      <c r="CL881" s="1324">
        <f t="shared" si="3273"/>
        <v>0</v>
      </c>
      <c r="CM881" s="1323">
        <f t="shared" si="3273"/>
        <v>0</v>
      </c>
      <c r="CN881" s="1391" t="str">
        <f t="shared" si="3274"/>
        <v/>
      </c>
      <c r="CO881" s="1333" t="str">
        <f t="shared" si="3274"/>
        <v/>
      </c>
      <c r="CP881" s="1334" t="str">
        <f t="shared" si="3274"/>
        <v/>
      </c>
      <c r="CQ881" s="1334" t="str">
        <f t="shared" si="3274"/>
        <v/>
      </c>
      <c r="CR881" s="1334">
        <f t="shared" si="3274"/>
        <v>0</v>
      </c>
      <c r="CS881" s="1334">
        <f t="shared" si="3274"/>
        <v>0</v>
      </c>
      <c r="CT881" s="1334">
        <f t="shared" si="3274"/>
        <v>0</v>
      </c>
      <c r="CU881" s="1335">
        <f t="shared" si="3274"/>
        <v>0</v>
      </c>
      <c r="CV881" s="1335">
        <f t="shared" si="3274"/>
        <v>0</v>
      </c>
      <c r="CW881" s="1335">
        <f t="shared" si="3274"/>
        <v>0</v>
      </c>
      <c r="CX881" s="1334">
        <f t="shared" si="3274"/>
        <v>0</v>
      </c>
      <c r="CY881" s="1334">
        <f t="shared" si="3274"/>
        <v>0</v>
      </c>
      <c r="CZ881" s="1334">
        <f t="shared" si="3274"/>
        <v>0</v>
      </c>
      <c r="DA881" s="1334">
        <f t="shared" si="3274"/>
        <v>0</v>
      </c>
      <c r="DB881" s="1334" t="str">
        <f t="shared" si="3274"/>
        <v/>
      </c>
      <c r="DC881" s="1333" t="str">
        <f t="shared" si="3267"/>
        <v/>
      </c>
      <c r="DD881" s="1391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3">
        <f t="shared" si="3273"/>
        <v>0</v>
      </c>
      <c r="CE882" s="1324">
        <f t="shared" si="3273"/>
        <v>0</v>
      </c>
      <c r="CF882" s="1324">
        <f t="shared" si="3273"/>
        <v>0</v>
      </c>
      <c r="CG882" s="1324">
        <f t="shared" si="3273"/>
        <v>0</v>
      </c>
      <c r="CH882" s="1325">
        <f t="shared" si="3273"/>
        <v>0</v>
      </c>
      <c r="CI882" s="1325">
        <f t="shared" si="3273"/>
        <v>0</v>
      </c>
      <c r="CJ882" s="1324">
        <f t="shared" si="3273"/>
        <v>0</v>
      </c>
      <c r="CK882" s="1324">
        <f t="shared" si="3273"/>
        <v>0</v>
      </c>
      <c r="CL882" s="1324">
        <f t="shared" si="3273"/>
        <v>0</v>
      </c>
      <c r="CM882" s="1323">
        <f t="shared" si="3273"/>
        <v>0</v>
      </c>
      <c r="CN882" s="1391" t="str">
        <f t="shared" si="3274"/>
        <v/>
      </c>
      <c r="CO882" s="1333" t="str">
        <f t="shared" si="3274"/>
        <v/>
      </c>
      <c r="CP882" s="1334" t="str">
        <f t="shared" si="3274"/>
        <v/>
      </c>
      <c r="CQ882" s="1334" t="str">
        <f t="shared" si="3274"/>
        <v/>
      </c>
      <c r="CR882" s="1334">
        <f t="shared" si="3274"/>
        <v>0</v>
      </c>
      <c r="CS882" s="1334">
        <f t="shared" si="3274"/>
        <v>0</v>
      </c>
      <c r="CT882" s="1334">
        <f t="shared" si="3274"/>
        <v>0</v>
      </c>
      <c r="CU882" s="1335">
        <f t="shared" si="3274"/>
        <v>0</v>
      </c>
      <c r="CV882" s="1335">
        <f t="shared" si="3274"/>
        <v>0</v>
      </c>
      <c r="CW882" s="1335">
        <f t="shared" si="3274"/>
        <v>0</v>
      </c>
      <c r="CX882" s="1334">
        <f t="shared" si="3274"/>
        <v>0</v>
      </c>
      <c r="CY882" s="1334">
        <f t="shared" si="3274"/>
        <v>0</v>
      </c>
      <c r="CZ882" s="1334">
        <f t="shared" si="3274"/>
        <v>0</v>
      </c>
      <c r="DA882" s="1334">
        <f t="shared" si="3274"/>
        <v>0</v>
      </c>
      <c r="DB882" s="1334" t="str">
        <f t="shared" si="3274"/>
        <v/>
      </c>
      <c r="DC882" s="1333" t="str">
        <f t="shared" si="3267"/>
        <v/>
      </c>
      <c r="DD882" s="1391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3">
        <f t="shared" si="3273"/>
        <v>0</v>
      </c>
      <c r="CE883" s="1324">
        <f t="shared" si="3273"/>
        <v>0</v>
      </c>
      <c r="CF883" s="1324">
        <f t="shared" si="3273"/>
        <v>0</v>
      </c>
      <c r="CG883" s="1324">
        <f t="shared" si="3273"/>
        <v>0</v>
      </c>
      <c r="CH883" s="1325">
        <f t="shared" si="3273"/>
        <v>0</v>
      </c>
      <c r="CI883" s="1325">
        <f t="shared" si="3273"/>
        <v>0</v>
      </c>
      <c r="CJ883" s="1324">
        <f t="shared" si="3273"/>
        <v>0</v>
      </c>
      <c r="CK883" s="1324">
        <f t="shared" si="3273"/>
        <v>0</v>
      </c>
      <c r="CL883" s="1324">
        <f t="shared" si="3273"/>
        <v>0</v>
      </c>
      <c r="CM883" s="1323">
        <f t="shared" si="3273"/>
        <v>0</v>
      </c>
      <c r="CN883" s="1391" t="str">
        <f t="shared" si="3274"/>
        <v/>
      </c>
      <c r="CO883" s="1333" t="str">
        <f t="shared" si="3274"/>
        <v/>
      </c>
      <c r="CP883" s="1334" t="str">
        <f t="shared" si="3274"/>
        <v/>
      </c>
      <c r="CQ883" s="1334" t="str">
        <f t="shared" si="3274"/>
        <v/>
      </c>
      <c r="CR883" s="1334">
        <f t="shared" si="3274"/>
        <v>0</v>
      </c>
      <c r="CS883" s="1334">
        <f t="shared" si="3274"/>
        <v>0</v>
      </c>
      <c r="CT883" s="1334">
        <f t="shared" si="3274"/>
        <v>0</v>
      </c>
      <c r="CU883" s="1335">
        <f t="shared" si="3274"/>
        <v>0</v>
      </c>
      <c r="CV883" s="1335">
        <f t="shared" si="3274"/>
        <v>0</v>
      </c>
      <c r="CW883" s="1335">
        <f t="shared" si="3274"/>
        <v>0</v>
      </c>
      <c r="CX883" s="1334">
        <f t="shared" si="3274"/>
        <v>0</v>
      </c>
      <c r="CY883" s="1334">
        <f t="shared" si="3274"/>
        <v>0</v>
      </c>
      <c r="CZ883" s="1334">
        <f t="shared" si="3274"/>
        <v>0</v>
      </c>
      <c r="DA883" s="1334">
        <f t="shared" si="3274"/>
        <v>0</v>
      </c>
      <c r="DB883" s="1334" t="str">
        <f t="shared" si="3274"/>
        <v/>
      </c>
      <c r="DC883" s="1333" t="str">
        <f t="shared" si="3267"/>
        <v/>
      </c>
      <c r="DD883" s="1391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3">
        <f t="shared" si="3273"/>
        <v>0</v>
      </c>
      <c r="CE884" s="1324">
        <f t="shared" si="3273"/>
        <v>0</v>
      </c>
      <c r="CF884" s="1324">
        <f t="shared" si="3273"/>
        <v>0</v>
      </c>
      <c r="CG884" s="1324">
        <f t="shared" si="3273"/>
        <v>0</v>
      </c>
      <c r="CH884" s="1325">
        <f t="shared" si="3273"/>
        <v>0</v>
      </c>
      <c r="CI884" s="1325">
        <f t="shared" si="3273"/>
        <v>0</v>
      </c>
      <c r="CJ884" s="1324">
        <f t="shared" si="3273"/>
        <v>0</v>
      </c>
      <c r="CK884" s="1324">
        <f t="shared" si="3273"/>
        <v>0</v>
      </c>
      <c r="CL884" s="1324">
        <f t="shared" si="3273"/>
        <v>0</v>
      </c>
      <c r="CM884" s="1323">
        <f t="shared" si="3273"/>
        <v>0</v>
      </c>
      <c r="CN884" s="1391" t="str">
        <f t="shared" si="3274"/>
        <v/>
      </c>
      <c r="CO884" s="1333" t="str">
        <f t="shared" si="3274"/>
        <v/>
      </c>
      <c r="CP884" s="1334" t="str">
        <f t="shared" si="3274"/>
        <v/>
      </c>
      <c r="CQ884" s="1334" t="str">
        <f t="shared" si="3274"/>
        <v/>
      </c>
      <c r="CR884" s="1334">
        <f t="shared" si="3274"/>
        <v>0</v>
      </c>
      <c r="CS884" s="1334">
        <f t="shared" si="3274"/>
        <v>0</v>
      </c>
      <c r="CT884" s="1334">
        <f t="shared" si="3274"/>
        <v>0</v>
      </c>
      <c r="CU884" s="1335">
        <f t="shared" si="3274"/>
        <v>0</v>
      </c>
      <c r="CV884" s="1335">
        <f t="shared" si="3274"/>
        <v>0</v>
      </c>
      <c r="CW884" s="1335">
        <f t="shared" si="3274"/>
        <v>0</v>
      </c>
      <c r="CX884" s="1334">
        <f t="shared" si="3274"/>
        <v>0</v>
      </c>
      <c r="CY884" s="1334">
        <f t="shared" si="3274"/>
        <v>0</v>
      </c>
      <c r="CZ884" s="1334">
        <f t="shared" si="3274"/>
        <v>0</v>
      </c>
      <c r="DA884" s="1334">
        <f t="shared" si="3274"/>
        <v>0</v>
      </c>
      <c r="DB884" s="1334" t="str">
        <f t="shared" si="3274"/>
        <v/>
      </c>
      <c r="DC884" s="1333" t="str">
        <f t="shared" si="3267"/>
        <v/>
      </c>
      <c r="DD884" s="1391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3">
        <f t="shared" si="3273"/>
        <v>0</v>
      </c>
      <c r="CE885" s="1324">
        <f t="shared" si="3273"/>
        <v>0</v>
      </c>
      <c r="CF885" s="1324">
        <f t="shared" si="3273"/>
        <v>0</v>
      </c>
      <c r="CG885" s="1324">
        <f t="shared" si="3273"/>
        <v>0</v>
      </c>
      <c r="CH885" s="1325">
        <f t="shared" si="3273"/>
        <v>0</v>
      </c>
      <c r="CI885" s="1325">
        <f t="shared" si="3273"/>
        <v>0</v>
      </c>
      <c r="CJ885" s="1324">
        <f t="shared" si="3273"/>
        <v>0</v>
      </c>
      <c r="CK885" s="1324">
        <f t="shared" si="3273"/>
        <v>0</v>
      </c>
      <c r="CL885" s="1324">
        <f t="shared" si="3273"/>
        <v>0</v>
      </c>
      <c r="CM885" s="1323">
        <f t="shared" si="3273"/>
        <v>0</v>
      </c>
      <c r="CN885" s="1391" t="str">
        <f t="shared" si="3274"/>
        <v/>
      </c>
      <c r="CO885" s="1333" t="str">
        <f t="shared" si="3274"/>
        <v/>
      </c>
      <c r="CP885" s="1334" t="str">
        <f t="shared" si="3274"/>
        <v/>
      </c>
      <c r="CQ885" s="1334" t="str">
        <f t="shared" si="3274"/>
        <v/>
      </c>
      <c r="CR885" s="1334">
        <f t="shared" si="3274"/>
        <v>0</v>
      </c>
      <c r="CS885" s="1334">
        <f t="shared" si="3274"/>
        <v>0</v>
      </c>
      <c r="CT885" s="1334">
        <f t="shared" si="3274"/>
        <v>0</v>
      </c>
      <c r="CU885" s="1335">
        <f t="shared" si="3274"/>
        <v>0</v>
      </c>
      <c r="CV885" s="1335">
        <f t="shared" si="3274"/>
        <v>0</v>
      </c>
      <c r="CW885" s="1335">
        <f t="shared" si="3274"/>
        <v>0</v>
      </c>
      <c r="CX885" s="1334">
        <f t="shared" si="3274"/>
        <v>0</v>
      </c>
      <c r="CY885" s="1334">
        <f t="shared" si="3274"/>
        <v>0</v>
      </c>
      <c r="CZ885" s="1334">
        <f t="shared" si="3274"/>
        <v>0</v>
      </c>
      <c r="DA885" s="1334">
        <f t="shared" si="3274"/>
        <v>0</v>
      </c>
      <c r="DB885" s="1334" t="str">
        <f t="shared" si="3274"/>
        <v/>
      </c>
      <c r="DC885" s="1333" t="str">
        <f t="shared" si="3267"/>
        <v/>
      </c>
      <c r="DD885" s="1391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3">
        <f t="shared" si="3273"/>
        <v>6.7650971357409703E-2</v>
      </c>
      <c r="CE886" s="1324">
        <f t="shared" si="3273"/>
        <v>6.7650971357409703E-2</v>
      </c>
      <c r="CF886" s="1324">
        <f t="shared" si="3273"/>
        <v>6.7650971357409703E-2</v>
      </c>
      <c r="CG886" s="1324">
        <f t="shared" si="3273"/>
        <v>7.7315395837039669E-2</v>
      </c>
      <c r="CH886" s="1325">
        <f t="shared" si="3273"/>
        <v>7.7315395837039669E-2</v>
      </c>
      <c r="CI886" s="1325">
        <f t="shared" si="3273"/>
        <v>7.7315395837039669E-2</v>
      </c>
      <c r="CJ886" s="1324">
        <f t="shared" si="3273"/>
        <v>7.7315395837039669E-2</v>
      </c>
      <c r="CK886" s="1324">
        <f t="shared" si="3273"/>
        <v>7.7315395837039669E-2</v>
      </c>
      <c r="CL886" s="1324">
        <f t="shared" si="3273"/>
        <v>7.7315395837039669E-2</v>
      </c>
      <c r="CM886" s="1323">
        <f t="shared" si="3273"/>
        <v>7.7315395837039669E-2</v>
      </c>
      <c r="CN886" s="1391" t="str">
        <f t="shared" si="3274"/>
        <v/>
      </c>
      <c r="CO886" s="1333" t="str">
        <f t="shared" si="3274"/>
        <v/>
      </c>
      <c r="CP886" s="1334" t="str">
        <f t="shared" si="3274"/>
        <v/>
      </c>
      <c r="CQ886" s="1334" t="str">
        <f t="shared" si="3274"/>
        <v/>
      </c>
      <c r="CR886" s="1334">
        <f t="shared" si="3274"/>
        <v>4.5100647571606471E-2</v>
      </c>
      <c r="CS886" s="1334">
        <f t="shared" si="3274"/>
        <v>4.8322122398149786E-2</v>
      </c>
      <c r="CT886" s="1334">
        <f t="shared" si="3274"/>
        <v>5.4120777085927767E-2</v>
      </c>
      <c r="CU886" s="1335">
        <f t="shared" si="3274"/>
        <v>5.4120777085927767E-2</v>
      </c>
      <c r="CV886" s="1335">
        <f t="shared" si="3274"/>
        <v>6.150088305219064E-2</v>
      </c>
      <c r="CW886" s="1335">
        <f t="shared" si="3274"/>
        <v>6.7650971357409703E-2</v>
      </c>
      <c r="CX886" s="1334">
        <f t="shared" si="3274"/>
        <v>6.7650971357409703E-2</v>
      </c>
      <c r="CY886" s="1334">
        <f t="shared" si="3274"/>
        <v>6.7650971357409703E-2</v>
      </c>
      <c r="CZ886" s="1334">
        <f t="shared" si="3274"/>
        <v>8.4563714196762133E-2</v>
      </c>
      <c r="DA886" s="1334">
        <f t="shared" si="3274"/>
        <v>8.4563714196762133E-2</v>
      </c>
      <c r="DB886" s="1334" t="str">
        <f t="shared" si="3274"/>
        <v/>
      </c>
      <c r="DC886" s="1333" t="str">
        <f t="shared" si="3267"/>
        <v/>
      </c>
      <c r="DD886" s="1391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4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3">
        <f t="shared" si="3273"/>
        <v>0</v>
      </c>
      <c r="CE887" s="1324">
        <f t="shared" si="3273"/>
        <v>0</v>
      </c>
      <c r="CF887" s="1324">
        <f t="shared" si="3273"/>
        <v>8.2852887608966374E-3</v>
      </c>
      <c r="CG887" s="1324">
        <f t="shared" si="3273"/>
        <v>3.314115504358655E-2</v>
      </c>
      <c r="CH887" s="1325">
        <f t="shared" si="3273"/>
        <v>3.7875605764098916E-2</v>
      </c>
      <c r="CI887" s="1325">
        <f t="shared" si="3273"/>
        <v>3.7875605764098916E-2</v>
      </c>
      <c r="CJ887" s="1324">
        <f t="shared" si="3273"/>
        <v>3.7875605764098916E-2</v>
      </c>
      <c r="CK887" s="1324">
        <f t="shared" si="3273"/>
        <v>3.7875605764098916E-2</v>
      </c>
      <c r="CL887" s="1324">
        <f t="shared" si="3273"/>
        <v>3.7875605764098916E-2</v>
      </c>
      <c r="CM887" s="1323">
        <f t="shared" si="3273"/>
        <v>3.7875605764098916E-2</v>
      </c>
      <c r="CN887" s="1391" t="str">
        <f t="shared" si="3274"/>
        <v/>
      </c>
      <c r="CO887" s="1333" t="str">
        <f t="shared" si="3274"/>
        <v/>
      </c>
      <c r="CP887" s="1334" t="str">
        <f t="shared" si="3274"/>
        <v/>
      </c>
      <c r="CQ887" s="1334" t="str">
        <f t="shared" si="3274"/>
        <v/>
      </c>
      <c r="CR887" s="1334">
        <f t="shared" si="3274"/>
        <v>0</v>
      </c>
      <c r="CS887" s="1334">
        <f t="shared" si="3274"/>
        <v>0</v>
      </c>
      <c r="CT887" s="1334">
        <f t="shared" si="3274"/>
        <v>0</v>
      </c>
      <c r="CU887" s="1335">
        <f t="shared" si="3274"/>
        <v>0</v>
      </c>
      <c r="CV887" s="1335">
        <f t="shared" si="3274"/>
        <v>0</v>
      </c>
      <c r="CW887" s="1335">
        <f t="shared" si="3274"/>
        <v>2.4102658213517487E-2</v>
      </c>
      <c r="CX887" s="1334">
        <f t="shared" si="3274"/>
        <v>2.651292403486924E-2</v>
      </c>
      <c r="CY887" s="1334">
        <f t="shared" si="3274"/>
        <v>3.314115504358655E-2</v>
      </c>
      <c r="CZ887" s="1334">
        <f t="shared" si="3274"/>
        <v>3.314115504358655E-2</v>
      </c>
      <c r="DA887" s="1334">
        <f t="shared" si="3274"/>
        <v>7.5751211528197832E-2</v>
      </c>
      <c r="DB887" s="1334" t="str">
        <f t="shared" si="3274"/>
        <v/>
      </c>
      <c r="DC887" s="1333" t="str">
        <f t="shared" si="3267"/>
        <v/>
      </c>
      <c r="DD887" s="1391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26"/>
      <c r="CE888" s="1350"/>
      <c r="CF888" s="1350"/>
      <c r="CG888" s="1350"/>
      <c r="CH888" s="1350"/>
      <c r="CI888" s="1350"/>
      <c r="CJ888" s="1350"/>
      <c r="CK888" s="1350"/>
      <c r="CL888" s="1350"/>
      <c r="CM888" s="1326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3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4">
        <f t="shared" si="3343"/>
        <v>0</v>
      </c>
      <c r="CF889" s="1324">
        <f t="shared" si="3343"/>
        <v>0</v>
      </c>
      <c r="CG889" s="1324">
        <f t="shared" si="3343"/>
        <v>0</v>
      </c>
      <c r="CH889" s="1325">
        <f t="shared" si="3343"/>
        <v>0</v>
      </c>
      <c r="CI889" s="1325">
        <f t="shared" si="3343"/>
        <v>0</v>
      </c>
      <c r="CJ889" s="1324">
        <f t="shared" si="3343"/>
        <v>0</v>
      </c>
      <c r="CK889" s="1324">
        <f t="shared" si="3343"/>
        <v>0</v>
      </c>
      <c r="CL889" s="1324">
        <f t="shared" si="3343"/>
        <v>0</v>
      </c>
      <c r="CM889" s="1323">
        <f t="shared" si="3343"/>
        <v>0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4">
        <f t="shared" si="3369"/>
        <v>0</v>
      </c>
      <c r="CG890" s="1324">
        <f t="shared" si="3369"/>
        <v>0</v>
      </c>
      <c r="CH890" s="1325">
        <f t="shared" si="3369"/>
        <v>0</v>
      </c>
      <c r="CI890" s="1325">
        <f t="shared" si="3369"/>
        <v>0</v>
      </c>
      <c r="CJ890" s="1324">
        <f t="shared" si="3369"/>
        <v>0</v>
      </c>
      <c r="CK890" s="1324">
        <f t="shared" si="3369"/>
        <v>0</v>
      </c>
      <c r="CL890" s="1324">
        <f t="shared" si="3369"/>
        <v>0</v>
      </c>
      <c r="CM890" s="1323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3369"/>
        <v>0</v>
      </c>
      <c r="CF891" s="1324">
        <f t="shared" si="3369"/>
        <v>0</v>
      </c>
      <c r="CG891" s="1324">
        <f t="shared" si="3369"/>
        <v>0</v>
      </c>
      <c r="CH891" s="1325">
        <f t="shared" si="3369"/>
        <v>0</v>
      </c>
      <c r="CI891" s="1325">
        <f t="shared" si="3369"/>
        <v>0</v>
      </c>
      <c r="CJ891" s="1324">
        <f t="shared" si="3369"/>
        <v>0</v>
      </c>
      <c r="CK891" s="1324">
        <f t="shared" si="3369"/>
        <v>0</v>
      </c>
      <c r="CL891" s="1324">
        <f t="shared" si="3369"/>
        <v>0</v>
      </c>
      <c r="CM891" s="1323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3369"/>
        <v>0</v>
      </c>
      <c r="CF892" s="1324">
        <f t="shared" si="3369"/>
        <v>0</v>
      </c>
      <c r="CG892" s="1324">
        <f t="shared" si="3369"/>
        <v>0</v>
      </c>
      <c r="CH892" s="1325">
        <f t="shared" si="3369"/>
        <v>0</v>
      </c>
      <c r="CI892" s="1325">
        <f t="shared" si="3369"/>
        <v>0</v>
      </c>
      <c r="CJ892" s="1324">
        <f t="shared" si="3369"/>
        <v>0</v>
      </c>
      <c r="CK892" s="1324">
        <f t="shared" si="3369"/>
        <v>0</v>
      </c>
      <c r="CL892" s="1324">
        <f t="shared" si="3369"/>
        <v>0</v>
      </c>
      <c r="CM892" s="1323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3369"/>
        <v>0</v>
      </c>
      <c r="CF893" s="1324">
        <f t="shared" si="3369"/>
        <v>0</v>
      </c>
      <c r="CG893" s="1324">
        <f t="shared" si="3369"/>
        <v>0</v>
      </c>
      <c r="CH893" s="1325">
        <f t="shared" si="3369"/>
        <v>0</v>
      </c>
      <c r="CI893" s="1325">
        <f t="shared" si="3369"/>
        <v>0</v>
      </c>
      <c r="CJ893" s="1324">
        <f t="shared" si="3369"/>
        <v>0</v>
      </c>
      <c r="CK893" s="1324">
        <f t="shared" si="3369"/>
        <v>0</v>
      </c>
      <c r="CL893" s="1324">
        <f t="shared" si="3369"/>
        <v>0</v>
      </c>
      <c r="CM893" s="1323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4">
        <f t="shared" si="3369"/>
        <v>0</v>
      </c>
      <c r="CF894" s="1324">
        <f t="shared" si="3369"/>
        <v>0</v>
      </c>
      <c r="CG894" s="1324">
        <f t="shared" si="3369"/>
        <v>0</v>
      </c>
      <c r="CH894" s="1325">
        <f t="shared" si="3369"/>
        <v>0</v>
      </c>
      <c r="CI894" s="1325">
        <f t="shared" si="3369"/>
        <v>0</v>
      </c>
      <c r="CJ894" s="1324">
        <f t="shared" si="3369"/>
        <v>0</v>
      </c>
      <c r="CK894" s="1324">
        <f t="shared" si="3369"/>
        <v>0</v>
      </c>
      <c r="CL894" s="1324">
        <f t="shared" si="3369"/>
        <v>0</v>
      </c>
      <c r="CM894" s="1323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26"/>
      <c r="CE895" s="1350"/>
      <c r="CF895" s="1350"/>
      <c r="CG895" s="1350"/>
      <c r="CH895" s="1350"/>
      <c r="CI895" s="1350"/>
      <c r="CJ895" s="1350"/>
      <c r="CK895" s="1350"/>
      <c r="CL895" s="1350"/>
      <c r="CM895" s="1326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3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3390"/>
        <v>0</v>
      </c>
      <c r="CF896" s="1324">
        <f t="shared" si="3390"/>
        <v>0</v>
      </c>
      <c r="CG896" s="1324">
        <f t="shared" si="3390"/>
        <v>0</v>
      </c>
      <c r="CH896" s="1325">
        <f t="shared" si="3390"/>
        <v>0</v>
      </c>
      <c r="CI896" s="1325">
        <f t="shared" si="3390"/>
        <v>0</v>
      </c>
      <c r="CJ896" s="1324">
        <f t="shared" si="3390"/>
        <v>0</v>
      </c>
      <c r="CK896" s="1324">
        <f t="shared" si="3390"/>
        <v>0</v>
      </c>
      <c r="CL896" s="1324">
        <f t="shared" si="3390"/>
        <v>0</v>
      </c>
      <c r="CM896" s="1323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4">
        <f t="shared" si="3397"/>
        <v>0</v>
      </c>
      <c r="CG897" s="1324">
        <f t="shared" si="3397"/>
        <v>0</v>
      </c>
      <c r="CH897" s="1325">
        <f t="shared" si="3397"/>
        <v>0</v>
      </c>
      <c r="CI897" s="1325">
        <f t="shared" si="3397"/>
        <v>0</v>
      </c>
      <c r="CJ897" s="1324">
        <f t="shared" si="3397"/>
        <v>0</v>
      </c>
      <c r="CK897" s="1324">
        <f t="shared" si="3397"/>
        <v>0</v>
      </c>
      <c r="CL897" s="1324">
        <f t="shared" si="3397"/>
        <v>0</v>
      </c>
      <c r="CM897" s="1323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4">
        <f t="shared" si="3397"/>
        <v>0</v>
      </c>
      <c r="CF898" s="1324">
        <f t="shared" si="3397"/>
        <v>0</v>
      </c>
      <c r="CG898" s="1324">
        <f t="shared" si="3397"/>
        <v>0</v>
      </c>
      <c r="CH898" s="1325">
        <f t="shared" si="3397"/>
        <v>0</v>
      </c>
      <c r="CI898" s="1325">
        <f t="shared" si="3397"/>
        <v>0</v>
      </c>
      <c r="CJ898" s="1324">
        <f t="shared" si="3397"/>
        <v>0</v>
      </c>
      <c r="CK898" s="1324">
        <f t="shared" si="3397"/>
        <v>0</v>
      </c>
      <c r="CL898" s="1324">
        <f t="shared" si="3397"/>
        <v>0</v>
      </c>
      <c r="CM898" s="1323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26"/>
      <c r="CE899" s="1327"/>
      <c r="CF899" s="1327"/>
      <c r="CG899" s="1327"/>
      <c r="CH899" s="1327"/>
      <c r="CI899" s="1327"/>
      <c r="CJ899" s="1327"/>
      <c r="CK899" s="1327"/>
      <c r="CL899" s="1327"/>
      <c r="CM899" s="1326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1.05466657531578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26"/>
      <c r="CE900" s="1327"/>
      <c r="CF900" s="1327"/>
      <c r="CG900" s="1327"/>
      <c r="CH900" s="1327"/>
      <c r="CI900" s="1327"/>
      <c r="CJ900" s="1327"/>
      <c r="CK900" s="1327"/>
      <c r="CL900" s="1327"/>
      <c r="CM900" s="1326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26"/>
      <c r="CE901" s="1327"/>
      <c r="CF901" s="1327"/>
      <c r="CG901" s="1327"/>
      <c r="CH901" s="1327"/>
      <c r="CI901" s="1327"/>
      <c r="CJ901" s="1327"/>
      <c r="CK901" s="1327"/>
      <c r="CL901" s="1327"/>
      <c r="CM901" s="1326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26"/>
      <c r="CE902" s="1327"/>
      <c r="CF902" s="1327"/>
      <c r="CG902" s="1327"/>
      <c r="CH902" s="1327"/>
      <c r="CI902" s="1327"/>
      <c r="CJ902" s="1327"/>
      <c r="CK902" s="1327"/>
      <c r="CL902" s="1327"/>
      <c r="CM902" s="1326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26"/>
      <c r="CE903" s="1327"/>
      <c r="CF903" s="1327"/>
      <c r="CG903" s="1327"/>
      <c r="CH903" s="1327"/>
      <c r="CI903" s="1327"/>
      <c r="CJ903" s="1327"/>
      <c r="CK903" s="1327"/>
      <c r="CL903" s="1327"/>
      <c r="CM903" s="1326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0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3414"/>
        <v>0</v>
      </c>
      <c r="CF904" s="1321">
        <f t="shared" si="3414"/>
        <v>0</v>
      </c>
      <c r="CG904" s="1321">
        <f t="shared" si="3414"/>
        <v>0</v>
      </c>
      <c r="CH904" s="1322">
        <f t="shared" si="3414"/>
        <v>0</v>
      </c>
      <c r="CI904" s="1322">
        <f t="shared" si="3414"/>
        <v>0</v>
      </c>
      <c r="CJ904" s="1321">
        <f t="shared" si="3414"/>
        <v>0</v>
      </c>
      <c r="CK904" s="1321">
        <f t="shared" si="3414"/>
        <v>0</v>
      </c>
      <c r="CL904" s="1321">
        <f t="shared" si="3414"/>
        <v>0</v>
      </c>
      <c r="CM904" s="1320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0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1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1">
        <f t="shared" si="3441"/>
        <v>0</v>
      </c>
      <c r="CG905" s="1321">
        <f t="shared" si="3441"/>
        <v>0</v>
      </c>
      <c r="CH905" s="1322">
        <f t="shared" si="3441"/>
        <v>0</v>
      </c>
      <c r="CI905" s="1322">
        <f t="shared" si="3441"/>
        <v>0</v>
      </c>
      <c r="CJ905" s="1321">
        <f t="shared" si="3441"/>
        <v>0</v>
      </c>
      <c r="CK905" s="1321">
        <f t="shared" si="3441"/>
        <v>0</v>
      </c>
      <c r="CL905" s="1321">
        <f t="shared" si="3441"/>
        <v>0</v>
      </c>
      <c r="CM905" s="1320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0">
        <f t="shared" si="3440"/>
        <v>0</v>
      </c>
      <c r="CE906" s="1321">
        <f t="shared" si="3441"/>
        <v>0</v>
      </c>
      <c r="CF906" s="1321">
        <f t="shared" si="3441"/>
        <v>0</v>
      </c>
      <c r="CG906" s="1321">
        <f t="shared" si="3441"/>
        <v>0</v>
      </c>
      <c r="CH906" s="1322">
        <f t="shared" si="3441"/>
        <v>0</v>
      </c>
      <c r="CI906" s="1322">
        <f t="shared" si="3441"/>
        <v>0</v>
      </c>
      <c r="CJ906" s="1321">
        <f t="shared" si="3441"/>
        <v>0</v>
      </c>
      <c r="CK906" s="1321">
        <f t="shared" si="3441"/>
        <v>0</v>
      </c>
      <c r="CL906" s="1321">
        <f t="shared" si="3441"/>
        <v>0</v>
      </c>
      <c r="CM906" s="1320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0">
        <f t="shared" si="3440"/>
        <v>0</v>
      </c>
      <c r="CE907" s="1321">
        <f t="shared" si="3441"/>
        <v>0</v>
      </c>
      <c r="CF907" s="1321">
        <f t="shared" si="3441"/>
        <v>0</v>
      </c>
      <c r="CG907" s="1321">
        <f t="shared" si="3441"/>
        <v>0</v>
      </c>
      <c r="CH907" s="1322">
        <f t="shared" si="3441"/>
        <v>0</v>
      </c>
      <c r="CI907" s="1322">
        <f t="shared" si="3441"/>
        <v>0</v>
      </c>
      <c r="CJ907" s="1321">
        <f t="shared" si="3441"/>
        <v>0</v>
      </c>
      <c r="CK907" s="1321">
        <f t="shared" si="3441"/>
        <v>0</v>
      </c>
      <c r="CL907" s="1321">
        <f t="shared" si="3441"/>
        <v>0</v>
      </c>
      <c r="CM907" s="1320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0">
        <f t="shared" si="3440"/>
        <v>0</v>
      </c>
      <c r="CE908" s="1321">
        <f t="shared" si="3441"/>
        <v>0</v>
      </c>
      <c r="CF908" s="1321">
        <f t="shared" si="3441"/>
        <v>0</v>
      </c>
      <c r="CG908" s="1321">
        <f t="shared" si="3441"/>
        <v>0</v>
      </c>
      <c r="CH908" s="1322">
        <f t="shared" si="3441"/>
        <v>0</v>
      </c>
      <c r="CI908" s="1322">
        <f t="shared" si="3441"/>
        <v>0</v>
      </c>
      <c r="CJ908" s="1321">
        <f t="shared" si="3441"/>
        <v>0</v>
      </c>
      <c r="CK908" s="1321">
        <f t="shared" si="3441"/>
        <v>0</v>
      </c>
      <c r="CL908" s="1321">
        <f t="shared" si="3441"/>
        <v>0</v>
      </c>
      <c r="CM908" s="1320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0">
        <f t="shared" si="3440"/>
        <v>0</v>
      </c>
      <c r="CE909" s="1321">
        <f t="shared" si="3441"/>
        <v>0</v>
      </c>
      <c r="CF909" s="1321">
        <f t="shared" si="3441"/>
        <v>0</v>
      </c>
      <c r="CG909" s="1321">
        <f t="shared" si="3441"/>
        <v>0</v>
      </c>
      <c r="CH909" s="1322">
        <f t="shared" si="3441"/>
        <v>0</v>
      </c>
      <c r="CI909" s="1322">
        <f t="shared" si="3441"/>
        <v>0</v>
      </c>
      <c r="CJ909" s="1321">
        <f t="shared" si="3441"/>
        <v>0</v>
      </c>
      <c r="CK909" s="1321">
        <f t="shared" si="3441"/>
        <v>0</v>
      </c>
      <c r="CL909" s="1321">
        <f t="shared" si="3441"/>
        <v>0</v>
      </c>
      <c r="CM909" s="1320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0">
        <f t="shared" si="3440"/>
        <v>0</v>
      </c>
      <c r="CE910" s="1321">
        <f t="shared" si="3441"/>
        <v>0</v>
      </c>
      <c r="CF910" s="1321">
        <f t="shared" si="3441"/>
        <v>0</v>
      </c>
      <c r="CG910" s="1321">
        <f t="shared" si="3441"/>
        <v>0</v>
      </c>
      <c r="CH910" s="1322">
        <f t="shared" si="3441"/>
        <v>0</v>
      </c>
      <c r="CI910" s="1322">
        <f t="shared" si="3441"/>
        <v>0</v>
      </c>
      <c r="CJ910" s="1321">
        <f t="shared" si="3441"/>
        <v>0</v>
      </c>
      <c r="CK910" s="1321">
        <f t="shared" si="3441"/>
        <v>0</v>
      </c>
      <c r="CL910" s="1321">
        <f t="shared" si="3441"/>
        <v>0</v>
      </c>
      <c r="CM910" s="1320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0">
        <f t="shared" si="3440"/>
        <v>0</v>
      </c>
      <c r="CE911" s="1321">
        <f t="shared" si="3441"/>
        <v>0</v>
      </c>
      <c r="CF911" s="1321">
        <f t="shared" si="3441"/>
        <v>0</v>
      </c>
      <c r="CG911" s="1321">
        <f t="shared" si="3441"/>
        <v>0</v>
      </c>
      <c r="CH911" s="1322">
        <f t="shared" si="3441"/>
        <v>0</v>
      </c>
      <c r="CI911" s="1322">
        <f t="shared" si="3441"/>
        <v>0</v>
      </c>
      <c r="CJ911" s="1321">
        <f t="shared" si="3441"/>
        <v>0</v>
      </c>
      <c r="CK911" s="1321">
        <f t="shared" si="3441"/>
        <v>0</v>
      </c>
      <c r="CL911" s="1321">
        <f t="shared" si="3441"/>
        <v>0</v>
      </c>
      <c r="CM911" s="1320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0">
        <f t="shared" si="3440"/>
        <v>0</v>
      </c>
      <c r="CE912" s="1321">
        <f t="shared" si="3441"/>
        <v>0</v>
      </c>
      <c r="CF912" s="1321">
        <f t="shared" si="3441"/>
        <v>0</v>
      </c>
      <c r="CG912" s="1321">
        <f t="shared" si="3441"/>
        <v>0</v>
      </c>
      <c r="CH912" s="1322">
        <f t="shared" si="3441"/>
        <v>0</v>
      </c>
      <c r="CI912" s="1322">
        <f t="shared" si="3441"/>
        <v>0</v>
      </c>
      <c r="CJ912" s="1321">
        <f t="shared" si="3441"/>
        <v>0</v>
      </c>
      <c r="CK912" s="1321">
        <f t="shared" si="3441"/>
        <v>0</v>
      </c>
      <c r="CL912" s="1321">
        <f t="shared" si="3441"/>
        <v>0</v>
      </c>
      <c r="CM912" s="1320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0">
        <f t="shared" si="3440"/>
        <v>0</v>
      </c>
      <c r="CE913" s="1321">
        <f t="shared" si="3441"/>
        <v>0</v>
      </c>
      <c r="CF913" s="1321">
        <f t="shared" si="3441"/>
        <v>0</v>
      </c>
      <c r="CG913" s="1321">
        <f t="shared" si="3441"/>
        <v>0</v>
      </c>
      <c r="CH913" s="1322">
        <f t="shared" si="3441"/>
        <v>0</v>
      </c>
      <c r="CI913" s="1322">
        <f t="shared" si="3441"/>
        <v>0</v>
      </c>
      <c r="CJ913" s="1321">
        <f t="shared" si="3441"/>
        <v>0</v>
      </c>
      <c r="CK913" s="1321">
        <f t="shared" si="3441"/>
        <v>0</v>
      </c>
      <c r="CL913" s="1321">
        <f t="shared" si="3441"/>
        <v>0</v>
      </c>
      <c r="CM913" s="1320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0">
        <f t="shared" si="3440"/>
        <v>0</v>
      </c>
      <c r="CE914" s="1321">
        <f t="shared" si="3441"/>
        <v>0</v>
      </c>
      <c r="CF914" s="1321">
        <f t="shared" si="3441"/>
        <v>0</v>
      </c>
      <c r="CG914" s="1321">
        <f t="shared" si="3441"/>
        <v>0</v>
      </c>
      <c r="CH914" s="1322">
        <f t="shared" si="3441"/>
        <v>0</v>
      </c>
      <c r="CI914" s="1322">
        <f t="shared" si="3441"/>
        <v>0</v>
      </c>
      <c r="CJ914" s="1321">
        <f t="shared" si="3441"/>
        <v>0</v>
      </c>
      <c r="CK914" s="1321">
        <f t="shared" si="3441"/>
        <v>0</v>
      </c>
      <c r="CL914" s="1321">
        <f t="shared" si="3441"/>
        <v>0</v>
      </c>
      <c r="CM914" s="1320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0">
        <f t="shared" si="3440"/>
        <v>0</v>
      </c>
      <c r="CE915" s="1321">
        <f t="shared" si="3441"/>
        <v>0</v>
      </c>
      <c r="CF915" s="1321">
        <f t="shared" si="3441"/>
        <v>0</v>
      </c>
      <c r="CG915" s="1321">
        <f t="shared" si="3441"/>
        <v>0</v>
      </c>
      <c r="CH915" s="1322">
        <f t="shared" si="3441"/>
        <v>0</v>
      </c>
      <c r="CI915" s="1322">
        <f t="shared" si="3441"/>
        <v>0</v>
      </c>
      <c r="CJ915" s="1321">
        <f t="shared" si="3441"/>
        <v>0</v>
      </c>
      <c r="CK915" s="1321">
        <f t="shared" si="3441"/>
        <v>0</v>
      </c>
      <c r="CL915" s="1321">
        <f t="shared" si="3441"/>
        <v>0</v>
      </c>
      <c r="CM915" s="1320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0">
        <f t="shared" si="3440"/>
        <v>0</v>
      </c>
      <c r="CE916" s="1321">
        <f t="shared" si="3441"/>
        <v>0</v>
      </c>
      <c r="CF916" s="1321">
        <f t="shared" si="3441"/>
        <v>0</v>
      </c>
      <c r="CG916" s="1321">
        <f t="shared" si="3441"/>
        <v>0</v>
      </c>
      <c r="CH916" s="1322">
        <f t="shared" si="3441"/>
        <v>0</v>
      </c>
      <c r="CI916" s="1322">
        <f t="shared" si="3441"/>
        <v>0</v>
      </c>
      <c r="CJ916" s="1321">
        <f t="shared" si="3441"/>
        <v>0</v>
      </c>
      <c r="CK916" s="1321">
        <f t="shared" si="3441"/>
        <v>0</v>
      </c>
      <c r="CL916" s="1321">
        <f t="shared" si="3441"/>
        <v>0</v>
      </c>
      <c r="CM916" s="1320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0">
        <f t="shared" si="3440"/>
        <v>0</v>
      </c>
      <c r="CE917" s="1321">
        <f t="shared" si="3441"/>
        <v>0</v>
      </c>
      <c r="CF917" s="1321">
        <f t="shared" si="3441"/>
        <v>0</v>
      </c>
      <c r="CG917" s="1321">
        <f t="shared" si="3441"/>
        <v>0</v>
      </c>
      <c r="CH917" s="1322">
        <f t="shared" si="3441"/>
        <v>0</v>
      </c>
      <c r="CI917" s="1322">
        <f t="shared" si="3441"/>
        <v>0</v>
      </c>
      <c r="CJ917" s="1321">
        <f t="shared" si="3441"/>
        <v>0</v>
      </c>
      <c r="CK917" s="1321">
        <f t="shared" si="3441"/>
        <v>0</v>
      </c>
      <c r="CL917" s="1321">
        <f t="shared" si="3441"/>
        <v>0</v>
      </c>
      <c r="CM917" s="1320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0">
        <f t="shared" si="3440"/>
        <v>0</v>
      </c>
      <c r="CE918" s="1321">
        <f t="shared" si="3441"/>
        <v>0</v>
      </c>
      <c r="CF918" s="1321">
        <f t="shared" si="3441"/>
        <v>0</v>
      </c>
      <c r="CG918" s="1321">
        <f t="shared" si="3441"/>
        <v>0</v>
      </c>
      <c r="CH918" s="1322">
        <f t="shared" si="3441"/>
        <v>0</v>
      </c>
      <c r="CI918" s="1322">
        <f t="shared" si="3441"/>
        <v>0</v>
      </c>
      <c r="CJ918" s="1321">
        <f t="shared" si="3441"/>
        <v>0</v>
      </c>
      <c r="CK918" s="1321">
        <f t="shared" si="3441"/>
        <v>0</v>
      </c>
      <c r="CL918" s="1321">
        <f t="shared" si="3441"/>
        <v>0</v>
      </c>
      <c r="CM918" s="1320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26"/>
      <c r="CE919" s="1327"/>
      <c r="CF919" s="1327"/>
      <c r="CG919" s="1327"/>
      <c r="CH919" s="1327"/>
      <c r="CI919" s="1327"/>
      <c r="CJ919" s="1327"/>
      <c r="CK919" s="1327"/>
      <c r="CL919" s="1327"/>
      <c r="CM919" s="1326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0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502"/>
        <v>0</v>
      </c>
      <c r="CF920" s="1321">
        <f t="shared" si="3502"/>
        <v>0</v>
      </c>
      <c r="CG920" s="1321">
        <f t="shared" si="3502"/>
        <v>0</v>
      </c>
      <c r="CH920" s="1322">
        <f t="shared" si="3502"/>
        <v>0</v>
      </c>
      <c r="CI920" s="1322">
        <f t="shared" si="3502"/>
        <v>0</v>
      </c>
      <c r="CJ920" s="1321">
        <f t="shared" si="3502"/>
        <v>0</v>
      </c>
      <c r="CK920" s="1321">
        <f t="shared" si="3502"/>
        <v>0</v>
      </c>
      <c r="CL920" s="1321">
        <f t="shared" si="3502"/>
        <v>0</v>
      </c>
      <c r="CM920" s="1320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0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1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1">
        <f t="shared" si="3529"/>
        <v>0</v>
      </c>
      <c r="CG921" s="1321">
        <f t="shared" si="3529"/>
        <v>0</v>
      </c>
      <c r="CH921" s="1322">
        <f t="shared" si="3529"/>
        <v>0</v>
      </c>
      <c r="CI921" s="1322">
        <f t="shared" si="3529"/>
        <v>0</v>
      </c>
      <c r="CJ921" s="1321">
        <f t="shared" si="3529"/>
        <v>0</v>
      </c>
      <c r="CK921" s="1321">
        <f t="shared" si="3529"/>
        <v>0</v>
      </c>
      <c r="CL921" s="1321">
        <f t="shared" si="3529"/>
        <v>0</v>
      </c>
      <c r="CM921" s="1320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0">
        <f t="shared" si="3528"/>
        <v>0</v>
      </c>
      <c r="CE922" s="1321">
        <f t="shared" si="3529"/>
        <v>0</v>
      </c>
      <c r="CF922" s="1321">
        <f t="shared" si="3529"/>
        <v>0</v>
      </c>
      <c r="CG922" s="1321">
        <f t="shared" si="3529"/>
        <v>0</v>
      </c>
      <c r="CH922" s="1322">
        <f t="shared" si="3529"/>
        <v>0</v>
      </c>
      <c r="CI922" s="1322">
        <f t="shared" si="3529"/>
        <v>0</v>
      </c>
      <c r="CJ922" s="1321">
        <f t="shared" si="3529"/>
        <v>0</v>
      </c>
      <c r="CK922" s="1321">
        <f t="shared" si="3529"/>
        <v>0</v>
      </c>
      <c r="CL922" s="1321">
        <f t="shared" si="3529"/>
        <v>0</v>
      </c>
      <c r="CM922" s="1320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0">
        <f t="shared" si="3528"/>
        <v>0</v>
      </c>
      <c r="CE923" s="1321">
        <f t="shared" si="3529"/>
        <v>0</v>
      </c>
      <c r="CF923" s="1321">
        <f t="shared" si="3529"/>
        <v>0</v>
      </c>
      <c r="CG923" s="1321">
        <f t="shared" si="3529"/>
        <v>0</v>
      </c>
      <c r="CH923" s="1322">
        <f t="shared" si="3529"/>
        <v>0</v>
      </c>
      <c r="CI923" s="1322">
        <f t="shared" si="3529"/>
        <v>0</v>
      </c>
      <c r="CJ923" s="1321">
        <f t="shared" si="3529"/>
        <v>0</v>
      </c>
      <c r="CK923" s="1321">
        <f t="shared" si="3529"/>
        <v>0</v>
      </c>
      <c r="CL923" s="1321">
        <f t="shared" si="3529"/>
        <v>0</v>
      </c>
      <c r="CM923" s="1320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0">
        <f t="shared" si="3528"/>
        <v>2800</v>
      </c>
      <c r="CE924" s="1321">
        <f t="shared" si="3529"/>
        <v>6500</v>
      </c>
      <c r="CF924" s="1321">
        <f t="shared" si="3529"/>
        <v>6700</v>
      </c>
      <c r="CG924" s="1321">
        <f t="shared" si="3529"/>
        <v>7500</v>
      </c>
      <c r="CH924" s="1322">
        <f t="shared" si="3529"/>
        <v>14250</v>
      </c>
      <c r="CI924" s="1322">
        <f t="shared" si="3529"/>
        <v>16200</v>
      </c>
      <c r="CJ924" s="1321">
        <f t="shared" si="3529"/>
        <v>19500</v>
      </c>
      <c r="CK924" s="1321">
        <f t="shared" si="3529"/>
        <v>28000</v>
      </c>
      <c r="CL924" s="1321">
        <f t="shared" si="3529"/>
        <v>31200</v>
      </c>
      <c r="CM924" s="1320">
        <f t="shared" si="3529"/>
        <v>38000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0">
        <f t="shared" si="3528"/>
        <v>0</v>
      </c>
      <c r="CE925" s="1321">
        <f t="shared" si="3529"/>
        <v>0</v>
      </c>
      <c r="CF925" s="1321">
        <f t="shared" si="3529"/>
        <v>0</v>
      </c>
      <c r="CG925" s="1321">
        <f t="shared" si="3529"/>
        <v>0</v>
      </c>
      <c r="CH925" s="1322">
        <f t="shared" si="3529"/>
        <v>0</v>
      </c>
      <c r="CI925" s="1322">
        <f t="shared" si="3529"/>
        <v>0</v>
      </c>
      <c r="CJ925" s="1321">
        <f t="shared" si="3529"/>
        <v>0</v>
      </c>
      <c r="CK925" s="1321">
        <f t="shared" si="3529"/>
        <v>0</v>
      </c>
      <c r="CL925" s="1321">
        <f t="shared" si="3529"/>
        <v>0</v>
      </c>
      <c r="CM925" s="1320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0">
        <f t="shared" si="3528"/>
        <v>0</v>
      </c>
      <c r="CE926" s="1321">
        <f t="shared" si="3529"/>
        <v>1000</v>
      </c>
      <c r="CF926" s="1321">
        <f t="shared" si="3529"/>
        <v>1000</v>
      </c>
      <c r="CG926" s="1321">
        <f t="shared" si="3529"/>
        <v>1500</v>
      </c>
      <c r="CH926" s="1322">
        <f t="shared" si="3529"/>
        <v>3000</v>
      </c>
      <c r="CI926" s="1322">
        <f t="shared" si="3529"/>
        <v>4000</v>
      </c>
      <c r="CJ926" s="1321">
        <f t="shared" si="3529"/>
        <v>5000</v>
      </c>
      <c r="CK926" s="1321">
        <f t="shared" si="3529"/>
        <v>7000</v>
      </c>
      <c r="CL926" s="1321">
        <f t="shared" si="3529"/>
        <v>8400</v>
      </c>
      <c r="CM926" s="1320">
        <f t="shared" si="3529"/>
        <v>15600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0">
        <f t="shared" si="3528"/>
        <v>0</v>
      </c>
      <c r="CE927" s="1321">
        <f t="shared" si="3529"/>
        <v>0</v>
      </c>
      <c r="CF927" s="1321">
        <f t="shared" si="3529"/>
        <v>0</v>
      </c>
      <c r="CG927" s="1321">
        <f t="shared" si="3529"/>
        <v>0</v>
      </c>
      <c r="CH927" s="1322">
        <f t="shared" si="3529"/>
        <v>0</v>
      </c>
      <c r="CI927" s="1322">
        <f t="shared" si="3529"/>
        <v>0</v>
      </c>
      <c r="CJ927" s="1321">
        <f t="shared" si="3529"/>
        <v>0</v>
      </c>
      <c r="CK927" s="1321">
        <f t="shared" si="3529"/>
        <v>0</v>
      </c>
      <c r="CL927" s="1321">
        <f t="shared" si="3529"/>
        <v>0</v>
      </c>
      <c r="CM927" s="1320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0">
        <f t="shared" si="3528"/>
        <v>0</v>
      </c>
      <c r="CE928" s="1321">
        <f t="shared" si="3529"/>
        <v>800</v>
      </c>
      <c r="CF928" s="1321">
        <f t="shared" si="3529"/>
        <v>1000</v>
      </c>
      <c r="CG928" s="1321">
        <f t="shared" si="3529"/>
        <v>1200</v>
      </c>
      <c r="CH928" s="1322">
        <f t="shared" si="3529"/>
        <v>1400</v>
      </c>
      <c r="CI928" s="1322">
        <f t="shared" si="3529"/>
        <v>1400</v>
      </c>
      <c r="CJ928" s="1321">
        <f t="shared" si="3529"/>
        <v>1600</v>
      </c>
      <c r="CK928" s="1321">
        <f t="shared" si="3529"/>
        <v>2400</v>
      </c>
      <c r="CL928" s="1321">
        <f t="shared" si="3529"/>
        <v>3600</v>
      </c>
      <c r="CM928" s="1320">
        <f t="shared" si="3529"/>
        <v>5600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0">
        <f t="shared" si="3528"/>
        <v>0</v>
      </c>
      <c r="CE929" s="1321">
        <f t="shared" si="3529"/>
        <v>0</v>
      </c>
      <c r="CF929" s="1321">
        <f t="shared" si="3529"/>
        <v>0</v>
      </c>
      <c r="CG929" s="1321">
        <f t="shared" si="3529"/>
        <v>0</v>
      </c>
      <c r="CH929" s="1322">
        <f t="shared" si="3529"/>
        <v>0</v>
      </c>
      <c r="CI929" s="1322">
        <f t="shared" si="3529"/>
        <v>0</v>
      </c>
      <c r="CJ929" s="1321">
        <f t="shared" si="3529"/>
        <v>0</v>
      </c>
      <c r="CK929" s="1321">
        <f t="shared" si="3529"/>
        <v>0</v>
      </c>
      <c r="CL929" s="1321">
        <f t="shared" si="3529"/>
        <v>0</v>
      </c>
      <c r="CM929" s="1320">
        <f t="shared" si="3529"/>
        <v>350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26"/>
      <c r="CE930" s="1327"/>
      <c r="CF930" s="1327"/>
      <c r="CG930" s="1327"/>
      <c r="CH930" s="1327"/>
      <c r="CI930" s="1327"/>
      <c r="CJ930" s="1327"/>
      <c r="CK930" s="1327"/>
      <c r="CL930" s="1327"/>
      <c r="CM930" s="1326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0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570"/>
        <v>0</v>
      </c>
      <c r="CF931" s="1321">
        <f t="shared" si="3570"/>
        <v>0</v>
      </c>
      <c r="CG931" s="1321">
        <f t="shared" si="3570"/>
        <v>0</v>
      </c>
      <c r="CH931" s="1322">
        <f t="shared" si="3570"/>
        <v>0</v>
      </c>
      <c r="CI931" s="1322">
        <f t="shared" si="3570"/>
        <v>0</v>
      </c>
      <c r="CJ931" s="1321">
        <f t="shared" si="3570"/>
        <v>0</v>
      </c>
      <c r="CK931" s="1321">
        <f t="shared" si="3570"/>
        <v>0</v>
      </c>
      <c r="CL931" s="1321">
        <f t="shared" si="3570"/>
        <v>0</v>
      </c>
      <c r="CM931" s="1320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0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1321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1321">
        <f t="shared" si="3597"/>
        <v>700</v>
      </c>
      <c r="CG932" s="1321">
        <f t="shared" si="3597"/>
        <v>5000</v>
      </c>
      <c r="CH932" s="1322">
        <f t="shared" si="3597"/>
        <v>5000</v>
      </c>
      <c r="CI932" s="1322">
        <f t="shared" si="3597"/>
        <v>6500</v>
      </c>
      <c r="CJ932" s="1321">
        <f t="shared" si="3597"/>
        <v>6900</v>
      </c>
      <c r="CK932" s="1321">
        <f t="shared" si="3597"/>
        <v>7200</v>
      </c>
      <c r="CL932" s="1321">
        <f t="shared" si="3597"/>
        <v>7600</v>
      </c>
      <c r="CM932" s="1320">
        <f t="shared" si="3597"/>
        <v>12000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0">
        <f t="shared" si="3596"/>
        <v>0</v>
      </c>
      <c r="CE933" s="1321">
        <f t="shared" si="3597"/>
        <v>0</v>
      </c>
      <c r="CF933" s="1321">
        <f t="shared" si="3597"/>
        <v>0</v>
      </c>
      <c r="CG933" s="1321">
        <f t="shared" si="3597"/>
        <v>0</v>
      </c>
      <c r="CH933" s="1322">
        <f t="shared" si="3597"/>
        <v>0</v>
      </c>
      <c r="CI933" s="1322">
        <f t="shared" si="3597"/>
        <v>0</v>
      </c>
      <c r="CJ933" s="1321">
        <f t="shared" si="3597"/>
        <v>0</v>
      </c>
      <c r="CK933" s="1321">
        <f t="shared" si="3597"/>
        <v>0</v>
      </c>
      <c r="CL933" s="1321">
        <f t="shared" si="3597"/>
        <v>0</v>
      </c>
      <c r="CM933" s="1320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0">
        <f t="shared" si="3596"/>
        <v>0</v>
      </c>
      <c r="CE934" s="1321">
        <f t="shared" si="3597"/>
        <v>0</v>
      </c>
      <c r="CF934" s="1321">
        <f t="shared" si="3597"/>
        <v>0</v>
      </c>
      <c r="CG934" s="1321">
        <f t="shared" si="3597"/>
        <v>0</v>
      </c>
      <c r="CH934" s="1322">
        <f t="shared" si="3597"/>
        <v>0</v>
      </c>
      <c r="CI934" s="1322">
        <f t="shared" si="3597"/>
        <v>0</v>
      </c>
      <c r="CJ934" s="1321">
        <f t="shared" si="3597"/>
        <v>0</v>
      </c>
      <c r="CK934" s="1321">
        <f t="shared" si="3597"/>
        <v>0</v>
      </c>
      <c r="CL934" s="1321">
        <f t="shared" si="3597"/>
        <v>0</v>
      </c>
      <c r="CM934" s="1320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0">
        <f t="shared" si="3596"/>
        <v>0</v>
      </c>
      <c r="CE935" s="1321">
        <f t="shared" si="3597"/>
        <v>0</v>
      </c>
      <c r="CF935" s="1321">
        <f t="shared" si="3597"/>
        <v>0</v>
      </c>
      <c r="CG935" s="1321">
        <f t="shared" si="3597"/>
        <v>0</v>
      </c>
      <c r="CH935" s="1322">
        <f t="shared" si="3597"/>
        <v>0</v>
      </c>
      <c r="CI935" s="1322">
        <f t="shared" si="3597"/>
        <v>0</v>
      </c>
      <c r="CJ935" s="1321">
        <f t="shared" si="3597"/>
        <v>0</v>
      </c>
      <c r="CK935" s="1321">
        <f t="shared" si="3597"/>
        <v>0</v>
      </c>
      <c r="CL935" s="1321">
        <f t="shared" si="3597"/>
        <v>0</v>
      </c>
      <c r="CM935" s="1320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0">
        <f t="shared" si="3596"/>
        <v>0</v>
      </c>
      <c r="CE936" s="1321">
        <f t="shared" si="3597"/>
        <v>0</v>
      </c>
      <c r="CF936" s="1321">
        <f t="shared" si="3597"/>
        <v>0</v>
      </c>
      <c r="CG936" s="1321">
        <f t="shared" si="3597"/>
        <v>0</v>
      </c>
      <c r="CH936" s="1322">
        <f t="shared" si="3597"/>
        <v>0</v>
      </c>
      <c r="CI936" s="1322">
        <f t="shared" si="3597"/>
        <v>0</v>
      </c>
      <c r="CJ936" s="1321">
        <f t="shared" si="3597"/>
        <v>0</v>
      </c>
      <c r="CK936" s="1321">
        <f t="shared" si="3597"/>
        <v>0</v>
      </c>
      <c r="CL936" s="1321">
        <f t="shared" si="3597"/>
        <v>0</v>
      </c>
      <c r="CM936" s="1320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0">
        <f t="shared" si="3596"/>
        <v>0</v>
      </c>
      <c r="CE937" s="1321">
        <f t="shared" si="3597"/>
        <v>900</v>
      </c>
      <c r="CF937" s="1321">
        <f t="shared" si="3597"/>
        <v>900</v>
      </c>
      <c r="CG937" s="1321">
        <f t="shared" si="3597"/>
        <v>1200</v>
      </c>
      <c r="CH937" s="1322">
        <f t="shared" si="3597"/>
        <v>3400</v>
      </c>
      <c r="CI937" s="1322">
        <f t="shared" si="3597"/>
        <v>6400</v>
      </c>
      <c r="CJ937" s="1321">
        <f t="shared" si="3597"/>
        <v>9000</v>
      </c>
      <c r="CK937" s="1321">
        <f t="shared" si="3597"/>
        <v>9000</v>
      </c>
      <c r="CL937" s="1321">
        <f t="shared" si="3597"/>
        <v>12000</v>
      </c>
      <c r="CM937" s="1320">
        <f t="shared" si="3597"/>
        <v>12600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0">
        <f t="shared" si="3596"/>
        <v>0</v>
      </c>
      <c r="CE938" s="1321">
        <f t="shared" si="3597"/>
        <v>0</v>
      </c>
      <c r="CF938" s="1321">
        <f t="shared" si="3597"/>
        <v>0</v>
      </c>
      <c r="CG938" s="1321">
        <f t="shared" si="3597"/>
        <v>0</v>
      </c>
      <c r="CH938" s="1322">
        <f t="shared" si="3597"/>
        <v>0</v>
      </c>
      <c r="CI938" s="1322">
        <f t="shared" si="3597"/>
        <v>0</v>
      </c>
      <c r="CJ938" s="1321">
        <f t="shared" si="3597"/>
        <v>0</v>
      </c>
      <c r="CK938" s="1321">
        <f t="shared" si="3597"/>
        <v>0</v>
      </c>
      <c r="CL938" s="1321">
        <f t="shared" si="3597"/>
        <v>0</v>
      </c>
      <c r="CM938" s="1320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0">
        <f t="shared" si="3596"/>
        <v>0</v>
      </c>
      <c r="CE939" s="1321">
        <f t="shared" si="3597"/>
        <v>0</v>
      </c>
      <c r="CF939" s="1321">
        <f t="shared" si="3597"/>
        <v>0</v>
      </c>
      <c r="CG939" s="1321">
        <f t="shared" si="3597"/>
        <v>0</v>
      </c>
      <c r="CH939" s="1322">
        <f t="shared" si="3597"/>
        <v>135</v>
      </c>
      <c r="CI939" s="1322">
        <f t="shared" si="3597"/>
        <v>150</v>
      </c>
      <c r="CJ939" s="1321">
        <f t="shared" si="3597"/>
        <v>180</v>
      </c>
      <c r="CK939" s="1321">
        <f t="shared" si="3597"/>
        <v>665</v>
      </c>
      <c r="CL939" s="1321">
        <f t="shared" si="3597"/>
        <v>675</v>
      </c>
      <c r="CM939" s="1320">
        <f t="shared" si="3597"/>
        <v>1050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0">
        <f t="shared" si="3596"/>
        <v>0</v>
      </c>
      <c r="CE940" s="1321">
        <f t="shared" si="3597"/>
        <v>0</v>
      </c>
      <c r="CF940" s="1321">
        <f t="shared" si="3597"/>
        <v>0</v>
      </c>
      <c r="CG940" s="1321">
        <f t="shared" si="3597"/>
        <v>0</v>
      </c>
      <c r="CH940" s="1322">
        <f t="shared" si="3597"/>
        <v>0</v>
      </c>
      <c r="CI940" s="1322">
        <f t="shared" si="3597"/>
        <v>0</v>
      </c>
      <c r="CJ940" s="1321">
        <f t="shared" si="3597"/>
        <v>0</v>
      </c>
      <c r="CK940" s="1321">
        <f t="shared" si="3597"/>
        <v>0</v>
      </c>
      <c r="CL940" s="1321">
        <f t="shared" si="3597"/>
        <v>0</v>
      </c>
      <c r="CM940" s="1320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0">
        <f t="shared" si="3596"/>
        <v>0</v>
      </c>
      <c r="CE941" s="1321">
        <f t="shared" si="3597"/>
        <v>0</v>
      </c>
      <c r="CF941" s="1321">
        <f t="shared" si="3597"/>
        <v>0</v>
      </c>
      <c r="CG941" s="1321">
        <f t="shared" si="3597"/>
        <v>0</v>
      </c>
      <c r="CH941" s="1322">
        <f t="shared" si="3597"/>
        <v>0</v>
      </c>
      <c r="CI941" s="1322">
        <f t="shared" si="3597"/>
        <v>0</v>
      </c>
      <c r="CJ941" s="1321">
        <f t="shared" si="3597"/>
        <v>0</v>
      </c>
      <c r="CK941" s="1321">
        <f t="shared" si="3597"/>
        <v>0</v>
      </c>
      <c r="CL941" s="1321">
        <f t="shared" si="3597"/>
        <v>0</v>
      </c>
      <c r="CM941" s="1320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0">
        <f t="shared" si="3596"/>
        <v>0</v>
      </c>
      <c r="CE942" s="1321">
        <f t="shared" si="3597"/>
        <v>0</v>
      </c>
      <c r="CF942" s="1321">
        <f t="shared" si="3597"/>
        <v>0</v>
      </c>
      <c r="CG942" s="1321">
        <f t="shared" si="3597"/>
        <v>0</v>
      </c>
      <c r="CH942" s="1322">
        <f t="shared" si="3597"/>
        <v>0</v>
      </c>
      <c r="CI942" s="1322">
        <f t="shared" si="3597"/>
        <v>0</v>
      </c>
      <c r="CJ942" s="1321">
        <f t="shared" si="3597"/>
        <v>0</v>
      </c>
      <c r="CK942" s="1321">
        <f t="shared" si="3597"/>
        <v>0</v>
      </c>
      <c r="CL942" s="1321">
        <f t="shared" si="3597"/>
        <v>0</v>
      </c>
      <c r="CM942" s="1320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0">
        <f t="shared" si="3596"/>
        <v>0</v>
      </c>
      <c r="CE943" s="1321">
        <f t="shared" si="3597"/>
        <v>0</v>
      </c>
      <c r="CF943" s="1321">
        <f t="shared" si="3597"/>
        <v>0</v>
      </c>
      <c r="CG943" s="1321">
        <f t="shared" si="3597"/>
        <v>0</v>
      </c>
      <c r="CH943" s="1322">
        <f t="shared" si="3597"/>
        <v>0</v>
      </c>
      <c r="CI943" s="1322">
        <f t="shared" si="3597"/>
        <v>0</v>
      </c>
      <c r="CJ943" s="1321">
        <f t="shared" si="3597"/>
        <v>0</v>
      </c>
      <c r="CK943" s="1321">
        <f t="shared" si="3597"/>
        <v>0</v>
      </c>
      <c r="CL943" s="1321">
        <f t="shared" si="3597"/>
        <v>0</v>
      </c>
      <c r="CM943" s="1320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0">
        <f t="shared" si="3596"/>
        <v>0</v>
      </c>
      <c r="CE944" s="1321">
        <f t="shared" si="3597"/>
        <v>0</v>
      </c>
      <c r="CF944" s="1321">
        <f t="shared" si="3597"/>
        <v>0</v>
      </c>
      <c r="CG944" s="1321">
        <f t="shared" si="3597"/>
        <v>0</v>
      </c>
      <c r="CH944" s="1322">
        <f t="shared" si="3597"/>
        <v>0</v>
      </c>
      <c r="CI944" s="1322">
        <f t="shared" si="3597"/>
        <v>0</v>
      </c>
      <c r="CJ944" s="1321">
        <f t="shared" si="3597"/>
        <v>0</v>
      </c>
      <c r="CK944" s="1321">
        <f t="shared" si="3597"/>
        <v>0</v>
      </c>
      <c r="CL944" s="1321">
        <f t="shared" si="3597"/>
        <v>0</v>
      </c>
      <c r="CM944" s="1320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0">
        <f t="shared" si="3596"/>
        <v>0</v>
      </c>
      <c r="CE945" s="1321">
        <f t="shared" si="3597"/>
        <v>0</v>
      </c>
      <c r="CF945" s="1321">
        <f t="shared" si="3597"/>
        <v>0</v>
      </c>
      <c r="CG945" s="1321">
        <f t="shared" si="3597"/>
        <v>0</v>
      </c>
      <c r="CH945" s="1322">
        <f t="shared" si="3597"/>
        <v>0</v>
      </c>
      <c r="CI945" s="1322">
        <f t="shared" si="3597"/>
        <v>0</v>
      </c>
      <c r="CJ945" s="1321">
        <f t="shared" si="3597"/>
        <v>0</v>
      </c>
      <c r="CK945" s="1321">
        <f t="shared" si="3597"/>
        <v>0</v>
      </c>
      <c r="CL945" s="1321">
        <f t="shared" si="3597"/>
        <v>0</v>
      </c>
      <c r="CM945" s="1320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0">
        <f t="shared" si="3596"/>
        <v>0</v>
      </c>
      <c r="CE946" s="1321">
        <f t="shared" si="3597"/>
        <v>0</v>
      </c>
      <c r="CF946" s="1321">
        <f t="shared" si="3597"/>
        <v>0</v>
      </c>
      <c r="CG946" s="1321">
        <f t="shared" si="3597"/>
        <v>0</v>
      </c>
      <c r="CH946" s="1322">
        <f t="shared" si="3597"/>
        <v>0</v>
      </c>
      <c r="CI946" s="1322">
        <f t="shared" si="3597"/>
        <v>0</v>
      </c>
      <c r="CJ946" s="1321">
        <f t="shared" si="3597"/>
        <v>0</v>
      </c>
      <c r="CK946" s="1321">
        <f t="shared" si="3597"/>
        <v>0</v>
      </c>
      <c r="CL946" s="1321">
        <f t="shared" si="3597"/>
        <v>0</v>
      </c>
      <c r="CM946" s="1320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0">
        <f t="shared" si="3596"/>
        <v>0</v>
      </c>
      <c r="CE947" s="1321">
        <f t="shared" si="3597"/>
        <v>0</v>
      </c>
      <c r="CF947" s="1321">
        <f t="shared" si="3597"/>
        <v>0</v>
      </c>
      <c r="CG947" s="1321">
        <f t="shared" si="3597"/>
        <v>0</v>
      </c>
      <c r="CH947" s="1322">
        <f t="shared" si="3597"/>
        <v>0</v>
      </c>
      <c r="CI947" s="1322">
        <f t="shared" si="3597"/>
        <v>0</v>
      </c>
      <c r="CJ947" s="1321">
        <f t="shared" si="3597"/>
        <v>0</v>
      </c>
      <c r="CK947" s="1321">
        <f t="shared" si="3597"/>
        <v>0</v>
      </c>
      <c r="CL947" s="1321">
        <f t="shared" si="3597"/>
        <v>0</v>
      </c>
      <c r="CM947" s="1320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0">
        <f t="shared" si="3596"/>
        <v>0</v>
      </c>
      <c r="CE948" s="1321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1">
        <f t="shared" si="3662"/>
        <v>0</v>
      </c>
      <c r="CG948" s="1321">
        <f t="shared" si="3662"/>
        <v>0</v>
      </c>
      <c r="CH948" s="1322">
        <f t="shared" si="3662"/>
        <v>0</v>
      </c>
      <c r="CI948" s="1322">
        <f t="shared" si="3662"/>
        <v>0</v>
      </c>
      <c r="CJ948" s="1321">
        <f t="shared" si="3662"/>
        <v>0</v>
      </c>
      <c r="CK948" s="1321">
        <f t="shared" si="3662"/>
        <v>0</v>
      </c>
      <c r="CL948" s="1321">
        <f t="shared" si="3662"/>
        <v>0</v>
      </c>
      <c r="CM948" s="1320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0">
        <f t="shared" si="3596"/>
        <v>0</v>
      </c>
      <c r="CE949" s="1321">
        <f t="shared" si="3662"/>
        <v>0</v>
      </c>
      <c r="CF949" s="1321">
        <f t="shared" si="3662"/>
        <v>0</v>
      </c>
      <c r="CG949" s="1321">
        <f t="shared" si="3662"/>
        <v>0</v>
      </c>
      <c r="CH949" s="1322">
        <f t="shared" si="3662"/>
        <v>0</v>
      </c>
      <c r="CI949" s="1322">
        <f t="shared" si="3662"/>
        <v>0</v>
      </c>
      <c r="CJ949" s="1321">
        <f t="shared" si="3662"/>
        <v>0</v>
      </c>
      <c r="CK949" s="1321">
        <f t="shared" si="3662"/>
        <v>0</v>
      </c>
      <c r="CL949" s="1321">
        <f t="shared" si="3662"/>
        <v>0</v>
      </c>
      <c r="CM949" s="1320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0">
        <f t="shared" si="3596"/>
        <v>0</v>
      </c>
      <c r="CE950" s="1321">
        <f t="shared" si="3662"/>
        <v>0</v>
      </c>
      <c r="CF950" s="1321">
        <f t="shared" si="3662"/>
        <v>0</v>
      </c>
      <c r="CG950" s="1321">
        <f t="shared" si="3662"/>
        <v>0</v>
      </c>
      <c r="CH950" s="1322">
        <f t="shared" si="3662"/>
        <v>0</v>
      </c>
      <c r="CI950" s="1322">
        <f t="shared" si="3662"/>
        <v>0</v>
      </c>
      <c r="CJ950" s="1321">
        <f t="shared" si="3662"/>
        <v>0</v>
      </c>
      <c r="CK950" s="1321">
        <f t="shared" si="3662"/>
        <v>0</v>
      </c>
      <c r="CL950" s="1321">
        <f t="shared" si="3662"/>
        <v>240</v>
      </c>
      <c r="CM950" s="1320">
        <f t="shared" si="3662"/>
        <v>260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0">
        <f t="shared" si="3596"/>
        <v>0</v>
      </c>
      <c r="CE951" s="1321">
        <f t="shared" si="3662"/>
        <v>0</v>
      </c>
      <c r="CF951" s="1321">
        <f t="shared" si="3662"/>
        <v>0</v>
      </c>
      <c r="CG951" s="1321">
        <f t="shared" si="3662"/>
        <v>0</v>
      </c>
      <c r="CH951" s="1322">
        <f t="shared" si="3662"/>
        <v>0</v>
      </c>
      <c r="CI951" s="1322">
        <f t="shared" si="3662"/>
        <v>40</v>
      </c>
      <c r="CJ951" s="1321">
        <f t="shared" si="3662"/>
        <v>80</v>
      </c>
      <c r="CK951" s="1321">
        <f t="shared" si="3662"/>
        <v>80</v>
      </c>
      <c r="CL951" s="1321">
        <f t="shared" si="3662"/>
        <v>150</v>
      </c>
      <c r="CM951" s="1320">
        <f t="shared" si="3662"/>
        <v>200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0">
        <f t="shared" si="3596"/>
        <v>0</v>
      </c>
      <c r="CE952" s="1321">
        <f t="shared" si="3662"/>
        <v>0</v>
      </c>
      <c r="CF952" s="1321">
        <f t="shared" si="3662"/>
        <v>0</v>
      </c>
      <c r="CG952" s="1321">
        <f t="shared" si="3662"/>
        <v>0</v>
      </c>
      <c r="CH952" s="1322">
        <f t="shared" si="3662"/>
        <v>119</v>
      </c>
      <c r="CI952" s="1322">
        <f t="shared" si="3662"/>
        <v>126</v>
      </c>
      <c r="CJ952" s="1321">
        <f t="shared" si="3662"/>
        <v>150</v>
      </c>
      <c r="CK952" s="1321">
        <f t="shared" si="3662"/>
        <v>210</v>
      </c>
      <c r="CL952" s="1321">
        <f t="shared" si="3662"/>
        <v>210</v>
      </c>
      <c r="CM952" s="1320">
        <f t="shared" si="3662"/>
        <v>222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0">
        <f t="shared" si="3596"/>
        <v>0</v>
      </c>
      <c r="CE953" s="1321">
        <f t="shared" si="3662"/>
        <v>0</v>
      </c>
      <c r="CF953" s="1321">
        <f t="shared" si="3662"/>
        <v>0</v>
      </c>
      <c r="CG953" s="1321">
        <f t="shared" si="3662"/>
        <v>0</v>
      </c>
      <c r="CH953" s="1322">
        <f t="shared" si="3662"/>
        <v>0</v>
      </c>
      <c r="CI953" s="1322">
        <f t="shared" si="3662"/>
        <v>0</v>
      </c>
      <c r="CJ953" s="1321">
        <f t="shared" si="3662"/>
        <v>0</v>
      </c>
      <c r="CK953" s="1321">
        <f t="shared" si="3662"/>
        <v>0</v>
      </c>
      <c r="CL953" s="1321">
        <f t="shared" si="3662"/>
        <v>100</v>
      </c>
      <c r="CM953" s="1320">
        <f t="shared" si="3662"/>
        <v>320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0">
        <f t="shared" si="3596"/>
        <v>0</v>
      </c>
      <c r="CE954" s="1321">
        <f t="shared" si="3662"/>
        <v>0</v>
      </c>
      <c r="CF954" s="1321">
        <f t="shared" si="3662"/>
        <v>0</v>
      </c>
      <c r="CG954" s="1321">
        <f t="shared" si="3662"/>
        <v>0</v>
      </c>
      <c r="CH954" s="1322">
        <f t="shared" si="3662"/>
        <v>0</v>
      </c>
      <c r="CI954" s="1322">
        <f t="shared" si="3662"/>
        <v>0</v>
      </c>
      <c r="CJ954" s="1321">
        <f t="shared" si="3662"/>
        <v>0</v>
      </c>
      <c r="CK954" s="1321">
        <f t="shared" si="3662"/>
        <v>0</v>
      </c>
      <c r="CL954" s="1321">
        <f t="shared" si="3662"/>
        <v>0</v>
      </c>
      <c r="CM954" s="1320">
        <f t="shared" si="3662"/>
        <v>120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0">
        <f t="shared" si="3596"/>
        <v>0</v>
      </c>
      <c r="CE955" s="1321">
        <f t="shared" si="3662"/>
        <v>0</v>
      </c>
      <c r="CF955" s="1321">
        <f t="shared" si="3662"/>
        <v>0</v>
      </c>
      <c r="CG955" s="1321">
        <f t="shared" si="3662"/>
        <v>0</v>
      </c>
      <c r="CH955" s="1322">
        <f t="shared" si="3662"/>
        <v>0</v>
      </c>
      <c r="CI955" s="1322">
        <f t="shared" si="3662"/>
        <v>0</v>
      </c>
      <c r="CJ955" s="1321">
        <f t="shared" si="3662"/>
        <v>0</v>
      </c>
      <c r="CK955" s="1321">
        <f t="shared" si="3662"/>
        <v>90</v>
      </c>
      <c r="CL955" s="1321">
        <f t="shared" si="3662"/>
        <v>175</v>
      </c>
      <c r="CM955" s="1320">
        <f t="shared" si="3662"/>
        <v>200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0">
        <f t="shared" si="3596"/>
        <v>0</v>
      </c>
      <c r="CE956" s="1321">
        <f t="shared" si="3662"/>
        <v>0</v>
      </c>
      <c r="CF956" s="1321">
        <f t="shared" si="3662"/>
        <v>0</v>
      </c>
      <c r="CG956" s="1321">
        <f t="shared" si="3662"/>
        <v>0</v>
      </c>
      <c r="CH956" s="1322">
        <f t="shared" si="3662"/>
        <v>0</v>
      </c>
      <c r="CI956" s="1322">
        <f t="shared" si="3662"/>
        <v>0</v>
      </c>
      <c r="CJ956" s="1321">
        <f t="shared" si="3662"/>
        <v>0</v>
      </c>
      <c r="CK956" s="1321">
        <f t="shared" si="3662"/>
        <v>0</v>
      </c>
      <c r="CL956" s="1321">
        <f t="shared" si="3662"/>
        <v>0</v>
      </c>
      <c r="CM956" s="1320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0">
        <f t="shared" si="3596"/>
        <v>0</v>
      </c>
      <c r="CE957" s="1321">
        <f t="shared" si="3662"/>
        <v>0</v>
      </c>
      <c r="CF957" s="1321">
        <f t="shared" si="3662"/>
        <v>0</v>
      </c>
      <c r="CG957" s="1321">
        <f t="shared" si="3662"/>
        <v>0</v>
      </c>
      <c r="CH957" s="1322">
        <f t="shared" si="3662"/>
        <v>0</v>
      </c>
      <c r="CI957" s="1322">
        <f t="shared" si="3662"/>
        <v>0</v>
      </c>
      <c r="CJ957" s="1321">
        <f t="shared" si="3662"/>
        <v>0</v>
      </c>
      <c r="CK957" s="1321">
        <f t="shared" si="3662"/>
        <v>0</v>
      </c>
      <c r="CL957" s="1321">
        <f t="shared" si="3662"/>
        <v>0</v>
      </c>
      <c r="CM957" s="1320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0">
        <f t="shared" si="3596"/>
        <v>0</v>
      </c>
      <c r="CE958" s="1321">
        <f t="shared" si="3662"/>
        <v>0</v>
      </c>
      <c r="CF958" s="1321">
        <f t="shared" si="3662"/>
        <v>0</v>
      </c>
      <c r="CG958" s="1321">
        <f t="shared" si="3662"/>
        <v>0</v>
      </c>
      <c r="CH958" s="1322">
        <f t="shared" si="3662"/>
        <v>0</v>
      </c>
      <c r="CI958" s="1322">
        <f t="shared" si="3662"/>
        <v>0</v>
      </c>
      <c r="CJ958" s="1321">
        <f t="shared" si="3662"/>
        <v>0</v>
      </c>
      <c r="CK958" s="1321">
        <f t="shared" si="3662"/>
        <v>0</v>
      </c>
      <c r="CL958" s="1321">
        <f t="shared" si="3662"/>
        <v>0</v>
      </c>
      <c r="CM958" s="1320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0">
        <f t="shared" si="3596"/>
        <v>0</v>
      </c>
      <c r="CE959" s="1321">
        <f t="shared" si="3662"/>
        <v>0</v>
      </c>
      <c r="CF959" s="1321">
        <f t="shared" si="3662"/>
        <v>0</v>
      </c>
      <c r="CG959" s="1321">
        <f t="shared" si="3662"/>
        <v>0</v>
      </c>
      <c r="CH959" s="1322">
        <f t="shared" si="3662"/>
        <v>0</v>
      </c>
      <c r="CI959" s="1322">
        <f t="shared" si="3662"/>
        <v>0</v>
      </c>
      <c r="CJ959" s="1321">
        <f t="shared" si="3662"/>
        <v>0</v>
      </c>
      <c r="CK959" s="1321">
        <f t="shared" si="3662"/>
        <v>0</v>
      </c>
      <c r="CL959" s="1321">
        <f t="shared" si="3662"/>
        <v>0</v>
      </c>
      <c r="CM959" s="1320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0">
        <f t="shared" si="3596"/>
        <v>0</v>
      </c>
      <c r="CE960" s="1321">
        <f t="shared" si="3662"/>
        <v>0</v>
      </c>
      <c r="CF960" s="1321">
        <f t="shared" si="3662"/>
        <v>0</v>
      </c>
      <c r="CG960" s="1321">
        <f t="shared" si="3662"/>
        <v>0</v>
      </c>
      <c r="CH960" s="1322">
        <f t="shared" si="3662"/>
        <v>0</v>
      </c>
      <c r="CI960" s="1322">
        <f t="shared" si="3662"/>
        <v>0</v>
      </c>
      <c r="CJ960" s="1321">
        <f t="shared" si="3662"/>
        <v>0</v>
      </c>
      <c r="CK960" s="1321">
        <f t="shared" si="3662"/>
        <v>0</v>
      </c>
      <c r="CL960" s="1321">
        <f t="shared" si="3662"/>
        <v>0</v>
      </c>
      <c r="CM960" s="1320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6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0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1">
        <f t="shared" si="3715"/>
        <v>0</v>
      </c>
      <c r="CF962" s="1321">
        <f t="shared" si="3715"/>
        <v>0</v>
      </c>
      <c r="CG962" s="1321">
        <f t="shared" si="3715"/>
        <v>0</v>
      </c>
      <c r="CH962" s="1322">
        <f t="shared" si="3715"/>
        <v>0</v>
      </c>
      <c r="CI962" s="1322">
        <f t="shared" si="3715"/>
        <v>0</v>
      </c>
      <c r="CJ962" s="1321">
        <f t="shared" si="3715"/>
        <v>0</v>
      </c>
      <c r="CK962" s="1321">
        <f t="shared" si="3715"/>
        <v>0</v>
      </c>
      <c r="CL962" s="1321">
        <f t="shared" si="3715"/>
        <v>0</v>
      </c>
      <c r="CM962" s="1320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0">
        <f t="shared" si="3715"/>
        <v>0</v>
      </c>
      <c r="CE963" s="1321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1">
        <f t="shared" si="3722"/>
        <v>0</v>
      </c>
      <c r="CG963" s="1321">
        <f t="shared" si="3722"/>
        <v>0</v>
      </c>
      <c r="CH963" s="1322">
        <f t="shared" si="3722"/>
        <v>0</v>
      </c>
      <c r="CI963" s="1322">
        <f t="shared" si="3722"/>
        <v>0</v>
      </c>
      <c r="CJ963" s="1321">
        <f t="shared" si="3722"/>
        <v>0</v>
      </c>
      <c r="CK963" s="1321">
        <f t="shared" si="3722"/>
        <v>0</v>
      </c>
      <c r="CL963" s="1321">
        <f t="shared" si="3722"/>
        <v>0</v>
      </c>
      <c r="CM963" s="1320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26"/>
      <c r="CE964" s="1327"/>
      <c r="CF964" s="1327"/>
      <c r="CG964" s="1327"/>
      <c r="CH964" s="1327"/>
      <c r="CI964" s="1327"/>
      <c r="CJ964" s="1327"/>
      <c r="CK964" s="1327"/>
      <c r="CL964" s="1327"/>
      <c r="CM964" s="1326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0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727"/>
        <v>0</v>
      </c>
      <c r="CF965" s="1321">
        <f t="shared" si="3727"/>
        <v>0</v>
      </c>
      <c r="CG965" s="1321">
        <f t="shared" si="3727"/>
        <v>0</v>
      </c>
      <c r="CH965" s="1322">
        <f t="shared" si="3727"/>
        <v>0</v>
      </c>
      <c r="CI965" s="1322">
        <f t="shared" si="3727"/>
        <v>0</v>
      </c>
      <c r="CJ965" s="1321">
        <f t="shared" si="3727"/>
        <v>0</v>
      </c>
      <c r="CK965" s="1321">
        <f t="shared" si="3727"/>
        <v>0</v>
      </c>
      <c r="CL965" s="1321">
        <f t="shared" si="3727"/>
        <v>0</v>
      </c>
      <c r="CM965" s="1320">
        <f t="shared" si="3727"/>
        <v>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1">
        <f t="shared" si="3734"/>
        <v>0</v>
      </c>
      <c r="CG966" s="1321">
        <f t="shared" si="3734"/>
        <v>0</v>
      </c>
      <c r="CH966" s="1322">
        <f t="shared" si="3734"/>
        <v>0</v>
      </c>
      <c r="CI966" s="1322">
        <f t="shared" si="3734"/>
        <v>0</v>
      </c>
      <c r="CJ966" s="1321">
        <f t="shared" si="3734"/>
        <v>0</v>
      </c>
      <c r="CK966" s="1321">
        <f t="shared" si="3734"/>
        <v>0</v>
      </c>
      <c r="CL966" s="1321">
        <f t="shared" si="3734"/>
        <v>0</v>
      </c>
      <c r="CM966" s="1320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1">
        <f t="shared" si="3734"/>
        <v>0</v>
      </c>
      <c r="CF967" s="1321">
        <f t="shared" si="3734"/>
        <v>0</v>
      </c>
      <c r="CG967" s="1321">
        <f t="shared" si="3734"/>
        <v>0</v>
      </c>
      <c r="CH967" s="1322">
        <f t="shared" si="3734"/>
        <v>0</v>
      </c>
      <c r="CI967" s="1322">
        <f t="shared" si="3734"/>
        <v>0</v>
      </c>
      <c r="CJ967" s="1321">
        <f t="shared" si="3734"/>
        <v>0</v>
      </c>
      <c r="CK967" s="1321">
        <f t="shared" si="3734"/>
        <v>0</v>
      </c>
      <c r="CL967" s="1321">
        <f t="shared" si="3734"/>
        <v>0</v>
      </c>
      <c r="CM967" s="1320">
        <f t="shared" si="3734"/>
        <v>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6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75600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0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1321">
        <f t="shared" si="3743"/>
        <v>34800</v>
      </c>
      <c r="CF969" s="1321">
        <f t="shared" si="3743"/>
        <v>42720</v>
      </c>
      <c r="CG969" s="1321">
        <f t="shared" si="3743"/>
        <v>50880</v>
      </c>
      <c r="CH969" s="1322">
        <f t="shared" si="3743"/>
        <v>75600</v>
      </c>
      <c r="CI969" s="1322">
        <f t="shared" si="3743"/>
        <v>228000</v>
      </c>
      <c r="CJ969" s="1321">
        <f t="shared" si="3743"/>
        <v>261600</v>
      </c>
      <c r="CK969" s="1321">
        <f t="shared" si="3743"/>
        <v>324000</v>
      </c>
      <c r="CL969" s="1321">
        <f t="shared" si="3743"/>
        <v>324000</v>
      </c>
      <c r="CM969" s="1320">
        <f t="shared" si="3743"/>
        <v>324000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0">
        <f t="shared" si="3743"/>
        <v>0</v>
      </c>
      <c r="CE970" s="1321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1">
        <f t="shared" si="3750"/>
        <v>0</v>
      </c>
      <c r="CG970" s="1321">
        <f t="shared" si="3750"/>
        <v>0</v>
      </c>
      <c r="CH970" s="1322">
        <f t="shared" si="3750"/>
        <v>0</v>
      </c>
      <c r="CI970" s="1322">
        <f t="shared" si="3750"/>
        <v>0</v>
      </c>
      <c r="CJ970" s="1321">
        <f t="shared" si="3750"/>
        <v>0</v>
      </c>
      <c r="CK970" s="1321">
        <f t="shared" si="3750"/>
        <v>0</v>
      </c>
      <c r="CL970" s="1321">
        <f t="shared" si="3750"/>
        <v>20400</v>
      </c>
      <c r="CM970" s="1320">
        <f t="shared" si="3750"/>
        <v>20400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26"/>
      <c r="CE971" s="1327"/>
      <c r="CF971" s="1327"/>
      <c r="CG971" s="1327"/>
      <c r="CH971" s="1327"/>
      <c r="CI971" s="1327"/>
      <c r="CJ971" s="1327"/>
      <c r="CK971" s="1327"/>
      <c r="CL971" s="1327"/>
      <c r="CM971" s="1326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0" t="str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1">
        <f t="shared" si="3755"/>
        <v>0</v>
      </c>
      <c r="CF972" s="1321">
        <f t="shared" si="3755"/>
        <v>0</v>
      </c>
      <c r="CG972" s="1321">
        <f t="shared" si="3755"/>
        <v>0</v>
      </c>
      <c r="CH972" s="1322">
        <f t="shared" si="3755"/>
        <v>0</v>
      </c>
      <c r="CI972" s="1322">
        <f t="shared" si="3755"/>
        <v>0</v>
      </c>
      <c r="CJ972" s="1321">
        <f t="shared" si="3755"/>
        <v>0</v>
      </c>
      <c r="CK972" s="1321">
        <f t="shared" si="3755"/>
        <v>0</v>
      </c>
      <c r="CL972" s="1321">
        <f t="shared" si="3755"/>
        <v>0</v>
      </c>
      <c r="CM972" s="1320" t="str">
        <f t="shared" si="3755"/>
        <v/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0" t="str">
        <f t="shared" si="3755"/>
        <v/>
      </c>
      <c r="CE973" s="1321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1">
        <f t="shared" si="3762"/>
        <v>0</v>
      </c>
      <c r="CG973" s="1321">
        <f t="shared" si="3762"/>
        <v>0</v>
      </c>
      <c r="CH973" s="1322">
        <f t="shared" si="3762"/>
        <v>0</v>
      </c>
      <c r="CI973" s="1322">
        <f t="shared" si="3762"/>
        <v>0</v>
      </c>
      <c r="CJ973" s="1321">
        <f t="shared" si="3762"/>
        <v>0</v>
      </c>
      <c r="CK973" s="1321">
        <f t="shared" si="3762"/>
        <v>0</v>
      </c>
      <c r="CL973" s="1321">
        <f t="shared" si="3762"/>
        <v>0</v>
      </c>
      <c r="CM973" s="1320" t="str">
        <f t="shared" si="3762"/>
        <v/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26"/>
      <c r="CE974" s="1327"/>
      <c r="CF974" s="1327"/>
      <c r="CG974" s="1327"/>
      <c r="CH974" s="1327"/>
      <c r="CI974" s="1327"/>
      <c r="CJ974" s="1327"/>
      <c r="CK974" s="1327"/>
      <c r="CL974" s="1327"/>
      <c r="CM974" s="1326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62700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1321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1321">
        <f t="shared" si="3767"/>
        <v>22044</v>
      </c>
      <c r="CG975" s="1321">
        <f t="shared" si="3767"/>
        <v>58500</v>
      </c>
      <c r="CH975" s="1322">
        <f t="shared" si="3767"/>
        <v>62700</v>
      </c>
      <c r="CI975" s="1322">
        <f t="shared" si="3767"/>
        <v>76860</v>
      </c>
      <c r="CJ975" s="1321">
        <f t="shared" si="3767"/>
        <v>100800</v>
      </c>
      <c r="CK975" s="1321">
        <f t="shared" si="3767"/>
        <v>100800</v>
      </c>
      <c r="CL975" s="1321">
        <f t="shared" si="3767"/>
        <v>117260.04000000001</v>
      </c>
      <c r="CM975" s="1320">
        <f t="shared" si="3767"/>
        <v>252000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6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1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1">
        <f t="shared" si="3773"/>
        <v>0</v>
      </c>
      <c r="CG977" s="1321">
        <f t="shared" si="3773"/>
        <v>0</v>
      </c>
      <c r="CH977" s="1322">
        <f t="shared" si="3773"/>
        <v>0</v>
      </c>
      <c r="CI977" s="1322">
        <f t="shared" si="3773"/>
        <v>0</v>
      </c>
      <c r="CJ977" s="1321">
        <f t="shared" si="3773"/>
        <v>17040</v>
      </c>
      <c r="CK977" s="1321">
        <f t="shared" si="3773"/>
        <v>17040</v>
      </c>
      <c r="CL977" s="1321">
        <f t="shared" si="3773"/>
        <v>17040</v>
      </c>
      <c r="CM977" s="1320">
        <f t="shared" si="3773"/>
        <v>17040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6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1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1">
        <f t="shared" si="3779"/>
        <v>0</v>
      </c>
      <c r="CG979" s="1321">
        <f t="shared" si="3779"/>
        <v>0</v>
      </c>
      <c r="CH979" s="1322">
        <f t="shared" si="3779"/>
        <v>0</v>
      </c>
      <c r="CI979" s="1322">
        <f t="shared" si="3779"/>
        <v>0</v>
      </c>
      <c r="CJ979" s="1321">
        <f t="shared" si="3779"/>
        <v>0</v>
      </c>
      <c r="CK979" s="1321">
        <f t="shared" si="3779"/>
        <v>0</v>
      </c>
      <c r="CL979" s="1321">
        <f t="shared" si="3779"/>
        <v>0</v>
      </c>
      <c r="CM979" s="1320">
        <f t="shared" si="3779"/>
        <v>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26"/>
      <c r="CE980" s="1327"/>
      <c r="CF980" s="1327"/>
      <c r="CG980" s="1327"/>
      <c r="CH980" s="1327"/>
      <c r="CI980" s="1327"/>
      <c r="CJ980" s="1327"/>
      <c r="CK980" s="1327"/>
      <c r="CL980" s="1327"/>
      <c r="CM980" s="1326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0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1321">
        <f t="shared" si="3785"/>
        <v>17040</v>
      </c>
      <c r="CF981" s="1321">
        <f t="shared" si="3785"/>
        <v>17040</v>
      </c>
      <c r="CG981" s="1321">
        <f t="shared" si="3785"/>
        <v>17040</v>
      </c>
      <c r="CH981" s="1322">
        <f t="shared" si="3785"/>
        <v>17040</v>
      </c>
      <c r="CI981" s="1322">
        <f t="shared" si="3785"/>
        <v>17040</v>
      </c>
      <c r="CJ981" s="1321">
        <f t="shared" si="3785"/>
        <v>17040</v>
      </c>
      <c r="CK981" s="1321">
        <f t="shared" si="3785"/>
        <v>17040</v>
      </c>
      <c r="CL981" s="1321">
        <f t="shared" si="3785"/>
        <v>17040</v>
      </c>
      <c r="CM981" s="1320">
        <f t="shared" si="3785"/>
        <v>17040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1">
        <f t="shared" si="3792"/>
        <v>0</v>
      </c>
      <c r="CG982" s="1321">
        <f t="shared" si="3792"/>
        <v>0</v>
      </c>
      <c r="CH982" s="1322">
        <f t="shared" si="3792"/>
        <v>0</v>
      </c>
      <c r="CI982" s="1322">
        <f t="shared" si="3792"/>
        <v>0</v>
      </c>
      <c r="CJ982" s="1321">
        <f t="shared" si="3792"/>
        <v>0</v>
      </c>
      <c r="CK982" s="1321">
        <f t="shared" si="3792"/>
        <v>0</v>
      </c>
      <c r="CL982" s="1321">
        <f t="shared" si="3792"/>
        <v>0</v>
      </c>
      <c r="CM982" s="1320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1">
        <f t="shared" si="3792"/>
        <v>7200</v>
      </c>
      <c r="CF983" s="1321">
        <f t="shared" si="3792"/>
        <v>7800</v>
      </c>
      <c r="CG983" s="1321">
        <f t="shared" si="3792"/>
        <v>9000</v>
      </c>
      <c r="CH983" s="1322">
        <f t="shared" si="3792"/>
        <v>9000</v>
      </c>
      <c r="CI983" s="1322">
        <f t="shared" si="3792"/>
        <v>9000</v>
      </c>
      <c r="CJ983" s="1321">
        <f t="shared" si="3792"/>
        <v>9000</v>
      </c>
      <c r="CK983" s="1321">
        <f t="shared" si="3792"/>
        <v>14400</v>
      </c>
      <c r="CL983" s="1321">
        <f t="shared" si="3792"/>
        <v>16800</v>
      </c>
      <c r="CM983" s="1320">
        <f t="shared" si="3792"/>
        <v>17400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26"/>
      <c r="CE984" s="1327"/>
      <c r="CF984" s="1327"/>
      <c r="CG984" s="1327"/>
      <c r="CH984" s="1327"/>
      <c r="CI984" s="1327"/>
      <c r="CJ984" s="1327"/>
      <c r="CK984" s="1327"/>
      <c r="CL984" s="1327"/>
      <c r="CM984" s="1326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85870</v>
      </c>
      <c r="BY985" s="786">
        <f>SUM(BY904:BY984)</f>
        <v>214742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1321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1321">
        <f t="shared" si="3801"/>
        <v>179669</v>
      </c>
      <c r="CG985" s="1321">
        <f t="shared" si="3801"/>
        <v>214665</v>
      </c>
      <c r="CH985" s="1322">
        <f t="shared" si="3801"/>
        <v>247950.04</v>
      </c>
      <c r="CI985" s="1322">
        <f t="shared" si="3801"/>
        <v>373872</v>
      </c>
      <c r="CJ985" s="1321">
        <f t="shared" si="3801"/>
        <v>412434</v>
      </c>
      <c r="CK985" s="1321">
        <f t="shared" si="3801"/>
        <v>468140</v>
      </c>
      <c r="CL985" s="1321">
        <f t="shared" si="3801"/>
        <v>491140</v>
      </c>
      <c r="CM985" s="1320">
        <f t="shared" si="3801"/>
        <v>560890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26"/>
      <c r="CE986" s="1327"/>
      <c r="CF986" s="1327"/>
      <c r="CG986" s="1327"/>
      <c r="CH986" s="1327"/>
      <c r="CI986" s="1327"/>
      <c r="CJ986" s="1327"/>
      <c r="CK986" s="1327"/>
      <c r="CL986" s="1327"/>
      <c r="CM986" s="1326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26"/>
      <c r="CE987" s="1327"/>
      <c r="CF987" s="1327"/>
      <c r="CG987" s="1327"/>
      <c r="CH987" s="1327"/>
      <c r="CI987" s="1327"/>
      <c r="CJ987" s="1327"/>
      <c r="CK987" s="1327"/>
      <c r="CL987" s="1327"/>
      <c r="CM987" s="1326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0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1">
        <f t="shared" si="3812"/>
        <v>5920</v>
      </c>
      <c r="CF988" s="1321">
        <f t="shared" si="3812"/>
        <v>6960</v>
      </c>
      <c r="CG988" s="1321">
        <f t="shared" si="3812"/>
        <v>7440</v>
      </c>
      <c r="CH988" s="1322">
        <f t="shared" si="3812"/>
        <v>7620</v>
      </c>
      <c r="CI988" s="1322">
        <f t="shared" si="3812"/>
        <v>9454</v>
      </c>
      <c r="CJ988" s="1321">
        <f t="shared" si="3812"/>
        <v>10260</v>
      </c>
      <c r="CK988" s="1321">
        <f t="shared" si="3812"/>
        <v>10464</v>
      </c>
      <c r="CL988" s="1321">
        <f t="shared" si="3812"/>
        <v>10560</v>
      </c>
      <c r="CM988" s="1320">
        <f t="shared" si="3812"/>
        <v>10788</v>
      </c>
      <c r="CN988" s="1392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1" t="str">
        <f t="shared" si="3813"/>
        <v/>
      </c>
      <c r="CP988" s="1342" t="str">
        <f t="shared" si="3813"/>
        <v/>
      </c>
      <c r="CQ988" s="1342" t="str">
        <f t="shared" si="3813"/>
        <v/>
      </c>
      <c r="CR988" s="1342">
        <f t="shared" si="3813"/>
        <v>5136.2</v>
      </c>
      <c r="CS988" s="1342">
        <f t="shared" si="3813"/>
        <v>6278.4</v>
      </c>
      <c r="CT988" s="1342">
        <f t="shared" si="3813"/>
        <v>6458.4</v>
      </c>
      <c r="CU988" s="1343">
        <f t="shared" si="3813"/>
        <v>6522</v>
      </c>
      <c r="CV988" s="1343">
        <f t="shared" si="3813"/>
        <v>6576.8</v>
      </c>
      <c r="CW988" s="1343">
        <f t="shared" si="3813"/>
        <v>7370.4</v>
      </c>
      <c r="CX988" s="1342">
        <f t="shared" si="3813"/>
        <v>8112</v>
      </c>
      <c r="CY988" s="1342">
        <f t="shared" si="3813"/>
        <v>9168</v>
      </c>
      <c r="CZ988" s="1342">
        <f t="shared" si="3813"/>
        <v>9467.4</v>
      </c>
      <c r="DA988" s="1342">
        <f t="shared" si="3813"/>
        <v>14820</v>
      </c>
      <c r="DB988" s="1342" t="str">
        <f t="shared" si="3813"/>
        <v/>
      </c>
      <c r="DC988" s="1341" t="str">
        <f t="shared" si="3813"/>
        <v/>
      </c>
      <c r="DD988" s="1392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714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3900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4034.2350000000006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0">
        <f t="shared" si="3812"/>
        <v>7041.6</v>
      </c>
      <c r="CE989" s="1321">
        <f t="shared" si="3812"/>
        <v>8010</v>
      </c>
      <c r="CF989" s="1321">
        <f t="shared" si="3812"/>
        <v>8088</v>
      </c>
      <c r="CG989" s="1321">
        <f t="shared" si="3812"/>
        <v>8319.6</v>
      </c>
      <c r="CH989" s="1322">
        <f t="shared" si="3812"/>
        <v>10635.6</v>
      </c>
      <c r="CI989" s="1322">
        <f t="shared" si="3812"/>
        <v>10653.6</v>
      </c>
      <c r="CJ989" s="1321">
        <f t="shared" si="3812"/>
        <v>10758</v>
      </c>
      <c r="CK989" s="1321">
        <f t="shared" si="3812"/>
        <v>10758</v>
      </c>
      <c r="CL989" s="1321">
        <f t="shared" si="3812"/>
        <v>10891.2</v>
      </c>
      <c r="CM989" s="1320">
        <f t="shared" si="3812"/>
        <v>14824.8</v>
      </c>
      <c r="CN989" s="1392" t="str">
        <f t="shared" si="3813"/>
        <v/>
      </c>
      <c r="CO989" s="1341" t="str">
        <f t="shared" si="3813"/>
        <v/>
      </c>
      <c r="CP989" s="1342" t="str">
        <f t="shared" si="3813"/>
        <v/>
      </c>
      <c r="CQ989" s="1342" t="str">
        <f t="shared" si="3813"/>
        <v/>
      </c>
      <c r="CR989" s="1342">
        <f t="shared" si="3813"/>
        <v>9430</v>
      </c>
      <c r="CS989" s="1342">
        <f t="shared" si="3813"/>
        <v>9568</v>
      </c>
      <c r="CT989" s="1342">
        <f t="shared" si="3813"/>
        <v>14184</v>
      </c>
      <c r="CU989" s="1343">
        <f t="shared" si="3813"/>
        <v>25510</v>
      </c>
      <c r="CV989" s="1343">
        <f t="shared" si="3813"/>
        <v>25904</v>
      </c>
      <c r="CW989" s="1343">
        <f t="shared" si="3813"/>
        <v>26920.6</v>
      </c>
      <c r="CX989" s="1342">
        <f t="shared" si="3813"/>
        <v>35185.599999999999</v>
      </c>
      <c r="CY989" s="1342">
        <f t="shared" si="3813"/>
        <v>37250.400000000001</v>
      </c>
      <c r="CZ989" s="1342">
        <f t="shared" si="3813"/>
        <v>42852</v>
      </c>
      <c r="DA989" s="1342">
        <f t="shared" si="3813"/>
        <v>52277.1</v>
      </c>
      <c r="DB989" s="1342" t="str">
        <f t="shared" si="3813"/>
        <v/>
      </c>
      <c r="DC989" s="1341" t="str">
        <f t="shared" si="3813"/>
        <v/>
      </c>
      <c r="DD989" s="1392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715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0">
        <f t="shared" si="3812"/>
        <v>0</v>
      </c>
      <c r="CE990" s="1321">
        <f t="shared" si="3812"/>
        <v>0</v>
      </c>
      <c r="CF990" s="1321">
        <f t="shared" si="3812"/>
        <v>0</v>
      </c>
      <c r="CG990" s="1321">
        <f t="shared" si="3812"/>
        <v>0</v>
      </c>
      <c r="CH990" s="1322">
        <f t="shared" si="3812"/>
        <v>0</v>
      </c>
      <c r="CI990" s="1322">
        <f t="shared" si="3812"/>
        <v>0</v>
      </c>
      <c r="CJ990" s="1321">
        <f t="shared" si="3812"/>
        <v>0</v>
      </c>
      <c r="CK990" s="1321">
        <f t="shared" si="3812"/>
        <v>0</v>
      </c>
      <c r="CL990" s="1321">
        <f t="shared" si="3812"/>
        <v>0</v>
      </c>
      <c r="CM990" s="1320">
        <f t="shared" si="3812"/>
        <v>0</v>
      </c>
      <c r="CN990" s="1392" t="str">
        <f t="shared" si="3813"/>
        <v/>
      </c>
      <c r="CO990" s="1341" t="str">
        <f t="shared" si="3813"/>
        <v/>
      </c>
      <c r="CP990" s="1342" t="str">
        <f t="shared" si="3813"/>
        <v/>
      </c>
      <c r="CQ990" s="1342" t="str">
        <f t="shared" si="3813"/>
        <v/>
      </c>
      <c r="CR990" s="1342">
        <f t="shared" si="3813"/>
        <v>0</v>
      </c>
      <c r="CS990" s="1342">
        <f t="shared" si="3813"/>
        <v>0</v>
      </c>
      <c r="CT990" s="1342">
        <f t="shared" si="3813"/>
        <v>0</v>
      </c>
      <c r="CU990" s="1343">
        <f t="shared" si="3813"/>
        <v>0</v>
      </c>
      <c r="CV990" s="1343">
        <f t="shared" si="3813"/>
        <v>0</v>
      </c>
      <c r="CW990" s="1343">
        <f t="shared" si="3813"/>
        <v>0</v>
      </c>
      <c r="CX990" s="1342">
        <f t="shared" si="3813"/>
        <v>0</v>
      </c>
      <c r="CY990" s="1342">
        <f t="shared" si="3813"/>
        <v>0</v>
      </c>
      <c r="CZ990" s="1342">
        <f t="shared" si="3813"/>
        <v>0</v>
      </c>
      <c r="DA990" s="1342">
        <f t="shared" si="3813"/>
        <v>0</v>
      </c>
      <c r="DB990" s="1342" t="str">
        <f t="shared" si="3813"/>
        <v/>
      </c>
      <c r="DC990" s="1341" t="str">
        <f t="shared" si="3813"/>
        <v/>
      </c>
      <c r="DD990" s="1392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716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0">
        <f t="shared" si="3812"/>
        <v>0</v>
      </c>
      <c r="CE991" s="1321">
        <f t="shared" si="3812"/>
        <v>0</v>
      </c>
      <c r="CF991" s="1321">
        <f t="shared" si="3812"/>
        <v>177</v>
      </c>
      <c r="CG991" s="1321">
        <f t="shared" si="3812"/>
        <v>708</v>
      </c>
      <c r="CH991" s="1322">
        <f t="shared" si="3812"/>
        <v>1080</v>
      </c>
      <c r="CI991" s="1322">
        <f t="shared" si="3812"/>
        <v>1080</v>
      </c>
      <c r="CJ991" s="1321">
        <f t="shared" si="3812"/>
        <v>1080</v>
      </c>
      <c r="CK991" s="1321">
        <f t="shared" si="3812"/>
        <v>1080</v>
      </c>
      <c r="CL991" s="1321">
        <f t="shared" si="3812"/>
        <v>1080</v>
      </c>
      <c r="CM991" s="1320">
        <f t="shared" si="3812"/>
        <v>1200</v>
      </c>
      <c r="CN991" s="1392" t="str">
        <f t="shared" si="3813"/>
        <v/>
      </c>
      <c r="CO991" s="1341" t="str">
        <f t="shared" si="3813"/>
        <v/>
      </c>
      <c r="CP991" s="1342" t="str">
        <f t="shared" si="3813"/>
        <v/>
      </c>
      <c r="CQ991" s="1342" t="str">
        <f t="shared" si="3813"/>
        <v/>
      </c>
      <c r="CR991" s="1342">
        <f t="shared" si="3813"/>
        <v>0</v>
      </c>
      <c r="CS991" s="1342">
        <f t="shared" si="3813"/>
        <v>0</v>
      </c>
      <c r="CT991" s="1342">
        <f t="shared" si="3813"/>
        <v>0</v>
      </c>
      <c r="CU991" s="1343">
        <f t="shared" si="3813"/>
        <v>0</v>
      </c>
      <c r="CV991" s="1343">
        <f t="shared" si="3813"/>
        <v>0</v>
      </c>
      <c r="CW991" s="1343">
        <f t="shared" si="3813"/>
        <v>840</v>
      </c>
      <c r="CX991" s="1342">
        <f t="shared" si="3813"/>
        <v>1080</v>
      </c>
      <c r="CY991" s="1342">
        <f t="shared" si="3813"/>
        <v>1140</v>
      </c>
      <c r="CZ991" s="1342">
        <f t="shared" si="3813"/>
        <v>1200</v>
      </c>
      <c r="DA991" s="1342">
        <f t="shared" si="3813"/>
        <v>1440</v>
      </c>
      <c r="DB991" s="1342" t="str">
        <f t="shared" si="3813"/>
        <v/>
      </c>
      <c r="DC991" s="1341" t="str">
        <f t="shared" si="3813"/>
        <v/>
      </c>
      <c r="DD991" s="1392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0">
        <f t="shared" si="3812"/>
        <v>2803</v>
      </c>
      <c r="CE992" s="1321">
        <f t="shared" si="3812"/>
        <v>4032</v>
      </c>
      <c r="CF992" s="1321">
        <f t="shared" si="3812"/>
        <v>6032</v>
      </c>
      <c r="CG992" s="1321">
        <f t="shared" si="3812"/>
        <v>6032</v>
      </c>
      <c r="CH992" s="1322">
        <f t="shared" si="3812"/>
        <v>6424</v>
      </c>
      <c r="CI992" s="1322">
        <f t="shared" si="3812"/>
        <v>6456</v>
      </c>
      <c r="CJ992" s="1321">
        <f t="shared" si="3812"/>
        <v>6632</v>
      </c>
      <c r="CK992" s="1321">
        <f t="shared" si="3812"/>
        <v>7151.2</v>
      </c>
      <c r="CL992" s="1321">
        <f t="shared" si="3812"/>
        <v>7632</v>
      </c>
      <c r="CM992" s="1320">
        <f t="shared" si="3812"/>
        <v>8232</v>
      </c>
      <c r="CN992" s="1392" t="str">
        <f t="shared" si="3813"/>
        <v/>
      </c>
      <c r="CO992" s="1341" t="str">
        <f t="shared" si="3813"/>
        <v/>
      </c>
      <c r="CP992" s="1342" t="str">
        <f t="shared" si="3813"/>
        <v/>
      </c>
      <c r="CQ992" s="1342" t="str">
        <f t="shared" si="3813"/>
        <v/>
      </c>
      <c r="CR992" s="1342">
        <f t="shared" si="3813"/>
        <v>3188</v>
      </c>
      <c r="CS992" s="1342">
        <f t="shared" si="3813"/>
        <v>3432</v>
      </c>
      <c r="CT992" s="1342">
        <f t="shared" si="3813"/>
        <v>3664</v>
      </c>
      <c r="CU992" s="1343">
        <f t="shared" si="3813"/>
        <v>3950</v>
      </c>
      <c r="CV992" s="1343">
        <f t="shared" si="3813"/>
        <v>4300</v>
      </c>
      <c r="CW992" s="1343">
        <f t="shared" si="3813"/>
        <v>4300</v>
      </c>
      <c r="CX992" s="1342">
        <f t="shared" si="3813"/>
        <v>4300</v>
      </c>
      <c r="CY992" s="1342">
        <f t="shared" si="3813"/>
        <v>4469</v>
      </c>
      <c r="CZ992" s="1342">
        <f t="shared" si="3813"/>
        <v>4830</v>
      </c>
      <c r="DA992" s="1342">
        <f t="shared" si="3813"/>
        <v>8664</v>
      </c>
      <c r="DB992" s="1342" t="str">
        <f t="shared" si="3813"/>
        <v/>
      </c>
      <c r="DC992" s="1341" t="str">
        <f t="shared" si="3813"/>
        <v/>
      </c>
      <c r="DD992" s="1392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0">
        <f t="shared" si="3812"/>
        <v>0</v>
      </c>
      <c r="CE993" s="1321">
        <f t="shared" si="3812"/>
        <v>0</v>
      </c>
      <c r="CF993" s="1321">
        <f t="shared" si="3812"/>
        <v>0</v>
      </c>
      <c r="CG993" s="1321">
        <f t="shared" si="3812"/>
        <v>0</v>
      </c>
      <c r="CH993" s="1322">
        <f t="shared" si="3812"/>
        <v>0</v>
      </c>
      <c r="CI993" s="1322">
        <f t="shared" si="3812"/>
        <v>0</v>
      </c>
      <c r="CJ993" s="1321">
        <f t="shared" si="3812"/>
        <v>0</v>
      </c>
      <c r="CK993" s="1321">
        <f t="shared" si="3812"/>
        <v>0</v>
      </c>
      <c r="CL993" s="1321">
        <f t="shared" si="3812"/>
        <v>0</v>
      </c>
      <c r="CM993" s="1320">
        <f t="shared" si="3812"/>
        <v>0</v>
      </c>
      <c r="CN993" s="1392" t="str">
        <f t="shared" si="3813"/>
        <v/>
      </c>
      <c r="CO993" s="1341" t="str">
        <f t="shared" si="3813"/>
        <v/>
      </c>
      <c r="CP993" s="1342" t="str">
        <f t="shared" si="3813"/>
        <v/>
      </c>
      <c r="CQ993" s="1342" t="str">
        <f t="shared" si="3813"/>
        <v/>
      </c>
      <c r="CR993" s="1342">
        <f t="shared" si="3813"/>
        <v>0</v>
      </c>
      <c r="CS993" s="1342">
        <f t="shared" si="3813"/>
        <v>0</v>
      </c>
      <c r="CT993" s="1342">
        <f t="shared" si="3813"/>
        <v>0</v>
      </c>
      <c r="CU993" s="1343">
        <f t="shared" si="3813"/>
        <v>0</v>
      </c>
      <c r="CV993" s="1343">
        <f t="shared" si="3813"/>
        <v>0</v>
      </c>
      <c r="CW993" s="1343">
        <f t="shared" si="3813"/>
        <v>0</v>
      </c>
      <c r="CX993" s="1342">
        <f t="shared" si="3813"/>
        <v>0</v>
      </c>
      <c r="CY993" s="1342">
        <f t="shared" si="3813"/>
        <v>0</v>
      </c>
      <c r="CZ993" s="1342">
        <f t="shared" si="3813"/>
        <v>0</v>
      </c>
      <c r="DA993" s="1342">
        <f t="shared" si="3813"/>
        <v>0</v>
      </c>
      <c r="DB993" s="1342" t="str">
        <f t="shared" si="3813"/>
        <v/>
      </c>
      <c r="DC993" s="1341" t="str">
        <f t="shared" si="3813"/>
        <v/>
      </c>
      <c r="DD993" s="1392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0">
        <f t="shared" si="3812"/>
        <v>11100</v>
      </c>
      <c r="CE994" s="1321">
        <f t="shared" si="3812"/>
        <v>12020</v>
      </c>
      <c r="CF994" s="1321">
        <f t="shared" si="3812"/>
        <v>12860</v>
      </c>
      <c r="CG994" s="1321">
        <f t="shared" si="3812"/>
        <v>13350</v>
      </c>
      <c r="CH994" s="1322">
        <f t="shared" si="3812"/>
        <v>13920</v>
      </c>
      <c r="CI994" s="1322">
        <f t="shared" si="3812"/>
        <v>16500</v>
      </c>
      <c r="CJ994" s="1321">
        <f t="shared" si="3812"/>
        <v>17738</v>
      </c>
      <c r="CK994" s="1321">
        <f t="shared" si="3812"/>
        <v>18510</v>
      </c>
      <c r="CL994" s="1321">
        <f t="shared" si="3812"/>
        <v>24300</v>
      </c>
      <c r="CM994" s="1320">
        <f t="shared" si="3812"/>
        <v>24728.799999999999</v>
      </c>
      <c r="CN994" s="1392" t="str">
        <f t="shared" si="3813"/>
        <v/>
      </c>
      <c r="CO994" s="1341" t="str">
        <f t="shared" si="3813"/>
        <v/>
      </c>
      <c r="CP994" s="1342" t="str">
        <f t="shared" si="3813"/>
        <v/>
      </c>
      <c r="CQ994" s="1342" t="str">
        <f t="shared" si="3813"/>
        <v/>
      </c>
      <c r="CR994" s="1342">
        <f t="shared" si="3813"/>
        <v>4850</v>
      </c>
      <c r="CS994" s="1342">
        <f t="shared" si="3813"/>
        <v>4930</v>
      </c>
      <c r="CT994" s="1342">
        <f t="shared" si="3813"/>
        <v>5050</v>
      </c>
      <c r="CU994" s="1343">
        <f t="shared" si="3813"/>
        <v>5788</v>
      </c>
      <c r="CV994" s="1343">
        <f t="shared" si="3813"/>
        <v>7660</v>
      </c>
      <c r="CW994" s="1343">
        <f t="shared" si="3813"/>
        <v>8530</v>
      </c>
      <c r="CX994" s="1342">
        <f t="shared" si="3813"/>
        <v>8900</v>
      </c>
      <c r="CY994" s="1342">
        <f t="shared" si="3813"/>
        <v>8900</v>
      </c>
      <c r="CZ994" s="1342">
        <f t="shared" si="3813"/>
        <v>9620</v>
      </c>
      <c r="DA994" s="1342">
        <f t="shared" si="3813"/>
        <v>9630</v>
      </c>
      <c r="DB994" s="1342" t="str">
        <f t="shared" si="3813"/>
        <v/>
      </c>
      <c r="DC994" s="1341" t="str">
        <f t="shared" si="3813"/>
        <v/>
      </c>
      <c r="DD994" s="1392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0">
        <f t="shared" si="3812"/>
        <v>750</v>
      </c>
      <c r="CE995" s="1321">
        <f t="shared" si="3812"/>
        <v>3000</v>
      </c>
      <c r="CF995" s="1321">
        <f t="shared" si="3812"/>
        <v>3450</v>
      </c>
      <c r="CG995" s="1321">
        <f t="shared" si="3812"/>
        <v>3750</v>
      </c>
      <c r="CH995" s="1322">
        <f t="shared" si="3812"/>
        <v>3800</v>
      </c>
      <c r="CI995" s="1322">
        <f t="shared" si="3812"/>
        <v>4000</v>
      </c>
      <c r="CJ995" s="1321">
        <f t="shared" si="3812"/>
        <v>4400</v>
      </c>
      <c r="CK995" s="1321">
        <f t="shared" si="3812"/>
        <v>5100</v>
      </c>
      <c r="CL995" s="1321">
        <f t="shared" si="3812"/>
        <v>5250</v>
      </c>
      <c r="CM995" s="1320">
        <f t="shared" si="3812"/>
        <v>5500</v>
      </c>
      <c r="CN995" s="1392" t="str">
        <f t="shared" si="3813"/>
        <v/>
      </c>
      <c r="CO995" s="1341" t="str">
        <f t="shared" si="3813"/>
        <v/>
      </c>
      <c r="CP995" s="1342" t="str">
        <f t="shared" si="3813"/>
        <v/>
      </c>
      <c r="CQ995" s="1342" t="str">
        <f t="shared" si="3813"/>
        <v/>
      </c>
      <c r="CR995" s="1342">
        <f t="shared" si="3813"/>
        <v>1400</v>
      </c>
      <c r="CS995" s="1342">
        <f t="shared" si="3813"/>
        <v>1400</v>
      </c>
      <c r="CT995" s="1342">
        <f t="shared" si="3813"/>
        <v>1400</v>
      </c>
      <c r="CU995" s="1343">
        <f t="shared" si="3813"/>
        <v>2100</v>
      </c>
      <c r="CV995" s="1343">
        <f t="shared" si="3813"/>
        <v>2200</v>
      </c>
      <c r="CW995" s="1343">
        <f t="shared" si="3813"/>
        <v>2750</v>
      </c>
      <c r="CX995" s="1342">
        <f t="shared" si="3813"/>
        <v>3940</v>
      </c>
      <c r="CY995" s="1342">
        <f t="shared" si="3813"/>
        <v>4290</v>
      </c>
      <c r="CZ995" s="1342">
        <f t="shared" si="3813"/>
        <v>4500</v>
      </c>
      <c r="DA995" s="1342">
        <f t="shared" si="3813"/>
        <v>5000</v>
      </c>
      <c r="DB995" s="1342" t="str">
        <f t="shared" si="3813"/>
        <v/>
      </c>
      <c r="DC995" s="1341" t="str">
        <f t="shared" si="3813"/>
        <v/>
      </c>
      <c r="DD995" s="1392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0">
        <f t="shared" si="3812"/>
        <v>1600</v>
      </c>
      <c r="CE996" s="1321">
        <f t="shared" si="3812"/>
        <v>3000</v>
      </c>
      <c r="CF996" s="1321">
        <f t="shared" si="3812"/>
        <v>3000</v>
      </c>
      <c r="CG996" s="1321">
        <f t="shared" si="3812"/>
        <v>6000</v>
      </c>
      <c r="CH996" s="1322">
        <f t="shared" si="3812"/>
        <v>6000</v>
      </c>
      <c r="CI996" s="1322">
        <f t="shared" si="3812"/>
        <v>6000</v>
      </c>
      <c r="CJ996" s="1321">
        <f t="shared" si="3812"/>
        <v>6000</v>
      </c>
      <c r="CK996" s="1321">
        <f t="shared" si="3812"/>
        <v>6000</v>
      </c>
      <c r="CL996" s="1321">
        <f t="shared" si="3812"/>
        <v>8000</v>
      </c>
      <c r="CM996" s="1320">
        <f t="shared" si="3812"/>
        <v>9000</v>
      </c>
      <c r="CN996" s="1392" t="str">
        <f t="shared" si="3813"/>
        <v/>
      </c>
      <c r="CO996" s="1341" t="str">
        <f t="shared" si="3813"/>
        <v/>
      </c>
      <c r="CP996" s="1342" t="str">
        <f t="shared" si="3813"/>
        <v/>
      </c>
      <c r="CQ996" s="1342" t="str">
        <f t="shared" si="3813"/>
        <v/>
      </c>
      <c r="CR996" s="1342">
        <f t="shared" si="3813"/>
        <v>1000</v>
      </c>
      <c r="CS996" s="1342">
        <f t="shared" si="3813"/>
        <v>1700</v>
      </c>
      <c r="CT996" s="1342">
        <f t="shared" si="3813"/>
        <v>2300</v>
      </c>
      <c r="CU996" s="1343">
        <f t="shared" si="3813"/>
        <v>3100</v>
      </c>
      <c r="CV996" s="1343">
        <f t="shared" si="3813"/>
        <v>3500</v>
      </c>
      <c r="CW996" s="1343">
        <f t="shared" si="3813"/>
        <v>3500</v>
      </c>
      <c r="CX996" s="1342">
        <f t="shared" si="3813"/>
        <v>4500</v>
      </c>
      <c r="CY996" s="1342">
        <f t="shared" si="3813"/>
        <v>5000</v>
      </c>
      <c r="CZ996" s="1342">
        <f t="shared" si="3813"/>
        <v>5000</v>
      </c>
      <c r="DA996" s="1342">
        <f t="shared" si="3813"/>
        <v>5500</v>
      </c>
      <c r="DB996" s="1342" t="str">
        <f t="shared" si="3813"/>
        <v/>
      </c>
      <c r="DC996" s="1341" t="str">
        <f t="shared" si="3813"/>
        <v/>
      </c>
      <c r="DD996" s="1392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0">
        <f t="shared" si="3812"/>
        <v>0</v>
      </c>
      <c r="CE997" s="1321">
        <f t="shared" si="3812"/>
        <v>0</v>
      </c>
      <c r="CF997" s="1321">
        <f t="shared" si="3812"/>
        <v>0</v>
      </c>
      <c r="CG997" s="1321">
        <f t="shared" si="3812"/>
        <v>0</v>
      </c>
      <c r="CH997" s="1322">
        <f t="shared" si="3812"/>
        <v>0</v>
      </c>
      <c r="CI997" s="1322">
        <f t="shared" si="3812"/>
        <v>0</v>
      </c>
      <c r="CJ997" s="1321">
        <f t="shared" si="3812"/>
        <v>0</v>
      </c>
      <c r="CK997" s="1321">
        <f t="shared" si="3812"/>
        <v>0</v>
      </c>
      <c r="CL997" s="1321">
        <f t="shared" si="3812"/>
        <v>800</v>
      </c>
      <c r="CM997" s="1320">
        <f t="shared" si="3812"/>
        <v>6000</v>
      </c>
      <c r="CN997" s="1392" t="str">
        <f t="shared" si="3813"/>
        <v/>
      </c>
      <c r="CO997" s="1341" t="str">
        <f t="shared" si="3813"/>
        <v/>
      </c>
      <c r="CP997" s="1342" t="str">
        <f t="shared" si="3813"/>
        <v/>
      </c>
      <c r="CQ997" s="1342" t="str">
        <f t="shared" si="3813"/>
        <v/>
      </c>
      <c r="CR997" s="1342">
        <f t="shared" si="3813"/>
        <v>0</v>
      </c>
      <c r="CS997" s="1342">
        <f t="shared" si="3813"/>
        <v>0</v>
      </c>
      <c r="CT997" s="1342">
        <f t="shared" si="3813"/>
        <v>0</v>
      </c>
      <c r="CU997" s="1343">
        <f t="shared" si="3813"/>
        <v>0</v>
      </c>
      <c r="CV997" s="1343">
        <f t="shared" si="3813"/>
        <v>0</v>
      </c>
      <c r="CW997" s="1343">
        <f t="shared" si="3813"/>
        <v>0</v>
      </c>
      <c r="CX997" s="1342">
        <f t="shared" si="3813"/>
        <v>0</v>
      </c>
      <c r="CY997" s="1342">
        <f t="shared" si="3813"/>
        <v>0</v>
      </c>
      <c r="CZ997" s="1342">
        <f t="shared" si="3813"/>
        <v>0</v>
      </c>
      <c r="DA997" s="1342">
        <f t="shared" si="3813"/>
        <v>0</v>
      </c>
      <c r="DB997" s="1342" t="str">
        <f t="shared" si="3813"/>
        <v/>
      </c>
      <c r="DC997" s="1341" t="str">
        <f t="shared" si="3813"/>
        <v/>
      </c>
      <c r="DD997" s="1392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1192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0">
        <f t="shared" si="3812"/>
        <v>1200</v>
      </c>
      <c r="CE998" s="1321">
        <f t="shared" si="3812"/>
        <v>1440</v>
      </c>
      <c r="CF998" s="1321">
        <f t="shared" si="3812"/>
        <v>2700</v>
      </c>
      <c r="CG998" s="1321">
        <f t="shared" si="3812"/>
        <v>3240</v>
      </c>
      <c r="CH998" s="1322">
        <f t="shared" si="3812"/>
        <v>3240</v>
      </c>
      <c r="CI998" s="1322">
        <f t="shared" si="3812"/>
        <v>4200</v>
      </c>
      <c r="CJ998" s="1321">
        <f t="shared" si="3812"/>
        <v>6120</v>
      </c>
      <c r="CK998" s="1321">
        <f t="shared" si="3812"/>
        <v>8400</v>
      </c>
      <c r="CL998" s="1321">
        <f t="shared" si="3812"/>
        <v>10200</v>
      </c>
      <c r="CM998" s="1320">
        <f t="shared" si="3812"/>
        <v>12600</v>
      </c>
      <c r="CN998" s="1392" t="str">
        <f t="shared" si="3813"/>
        <v/>
      </c>
      <c r="CO998" s="1341" t="str">
        <f t="shared" si="3813"/>
        <v/>
      </c>
      <c r="CP998" s="1342" t="str">
        <f t="shared" si="3813"/>
        <v/>
      </c>
      <c r="CQ998" s="1342" t="str">
        <f t="shared" si="3813"/>
        <v/>
      </c>
      <c r="CR998" s="1342">
        <f t="shared" si="3813"/>
        <v>2100</v>
      </c>
      <c r="CS998" s="1342">
        <f t="shared" si="3813"/>
        <v>2640</v>
      </c>
      <c r="CT998" s="1342">
        <f t="shared" si="3813"/>
        <v>3960</v>
      </c>
      <c r="CU998" s="1343">
        <f t="shared" si="3813"/>
        <v>5400</v>
      </c>
      <c r="CV998" s="1343">
        <f t="shared" si="3813"/>
        <v>5400</v>
      </c>
      <c r="CW998" s="1343">
        <f t="shared" si="3813"/>
        <v>6240</v>
      </c>
      <c r="CX998" s="1342">
        <f t="shared" si="3813"/>
        <v>9600</v>
      </c>
      <c r="CY998" s="1342">
        <f t="shared" si="3813"/>
        <v>9600</v>
      </c>
      <c r="CZ998" s="1342">
        <f t="shared" si="3813"/>
        <v>9600</v>
      </c>
      <c r="DA998" s="1342">
        <f t="shared" si="3813"/>
        <v>10320</v>
      </c>
      <c r="DB998" s="1342" t="str">
        <f t="shared" si="3813"/>
        <v/>
      </c>
      <c r="DC998" s="1341" t="str">
        <f t="shared" si="3813"/>
        <v/>
      </c>
      <c r="DD998" s="1392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0">
        <f t="shared" si="3812"/>
        <v>0</v>
      </c>
      <c r="CE999" s="1321">
        <f t="shared" si="3812"/>
        <v>0</v>
      </c>
      <c r="CF999" s="1321">
        <f t="shared" si="3812"/>
        <v>0</v>
      </c>
      <c r="CG999" s="1321">
        <f t="shared" si="3812"/>
        <v>6000</v>
      </c>
      <c r="CH999" s="1322">
        <f t="shared" si="3812"/>
        <v>9600</v>
      </c>
      <c r="CI999" s="1322">
        <f t="shared" si="3812"/>
        <v>10800</v>
      </c>
      <c r="CJ999" s="1321">
        <f t="shared" si="3812"/>
        <v>12000</v>
      </c>
      <c r="CK999" s="1321">
        <f t="shared" si="3812"/>
        <v>18000</v>
      </c>
      <c r="CL999" s="1321">
        <f t="shared" si="3812"/>
        <v>18000</v>
      </c>
      <c r="CM999" s="1320">
        <f t="shared" si="3812"/>
        <v>18000</v>
      </c>
      <c r="CN999" s="1392" t="str">
        <f t="shared" si="3813"/>
        <v/>
      </c>
      <c r="CO999" s="1341" t="str">
        <f t="shared" si="3813"/>
        <v/>
      </c>
      <c r="CP999" s="1342" t="str">
        <f t="shared" si="3813"/>
        <v/>
      </c>
      <c r="CQ999" s="1342" t="str">
        <f t="shared" si="3813"/>
        <v/>
      </c>
      <c r="CR999" s="1342">
        <f t="shared" si="3813"/>
        <v>1300</v>
      </c>
      <c r="CS999" s="1342">
        <f t="shared" si="3813"/>
        <v>1350</v>
      </c>
      <c r="CT999" s="1342">
        <f t="shared" si="3813"/>
        <v>1392</v>
      </c>
      <c r="CU999" s="1343">
        <f t="shared" si="3813"/>
        <v>1450</v>
      </c>
      <c r="CV999" s="1343">
        <f t="shared" si="3813"/>
        <v>1450</v>
      </c>
      <c r="CW999" s="1343">
        <f t="shared" si="3813"/>
        <v>1550</v>
      </c>
      <c r="CX999" s="1342">
        <f t="shared" si="3813"/>
        <v>1550</v>
      </c>
      <c r="CY999" s="1342">
        <f t="shared" si="3813"/>
        <v>1650</v>
      </c>
      <c r="CZ999" s="1342">
        <f t="shared" si="3813"/>
        <v>1650</v>
      </c>
      <c r="DA999" s="1342">
        <f t="shared" si="3813"/>
        <v>1650</v>
      </c>
      <c r="DB999" s="1342" t="str">
        <f t="shared" si="3813"/>
        <v/>
      </c>
      <c r="DC999" s="1341" t="str">
        <f t="shared" si="3813"/>
        <v/>
      </c>
      <c r="DD999" s="1392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717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0">
        <f t="shared" si="3812"/>
        <v>0</v>
      </c>
      <c r="CE1000" s="1321">
        <f t="shared" si="3812"/>
        <v>0</v>
      </c>
      <c r="CF1000" s="1321">
        <f t="shared" si="3812"/>
        <v>0</v>
      </c>
      <c r="CG1000" s="1321">
        <f t="shared" si="3812"/>
        <v>0</v>
      </c>
      <c r="CH1000" s="1322">
        <f t="shared" si="3812"/>
        <v>0</v>
      </c>
      <c r="CI1000" s="1322">
        <f t="shared" si="3812"/>
        <v>0</v>
      </c>
      <c r="CJ1000" s="1321">
        <f t="shared" si="3812"/>
        <v>0</v>
      </c>
      <c r="CK1000" s="1321">
        <f t="shared" si="3812"/>
        <v>0</v>
      </c>
      <c r="CL1000" s="1321">
        <f t="shared" si="3812"/>
        <v>0</v>
      </c>
      <c r="CM1000" s="1320">
        <f t="shared" si="3812"/>
        <v>0</v>
      </c>
      <c r="CN1000" s="1392" t="str">
        <f t="shared" si="3813"/>
        <v/>
      </c>
      <c r="CO1000" s="1341" t="str">
        <f t="shared" si="3813"/>
        <v/>
      </c>
      <c r="CP1000" s="1342" t="str">
        <f t="shared" si="3813"/>
        <v/>
      </c>
      <c r="CQ1000" s="1342" t="str">
        <f t="shared" si="3813"/>
        <v/>
      </c>
      <c r="CR1000" s="1342">
        <f t="shared" si="3813"/>
        <v>0</v>
      </c>
      <c r="CS1000" s="1342">
        <f t="shared" si="3813"/>
        <v>0</v>
      </c>
      <c r="CT1000" s="1342">
        <f t="shared" si="3813"/>
        <v>0</v>
      </c>
      <c r="CU1000" s="1343">
        <f t="shared" si="3813"/>
        <v>0</v>
      </c>
      <c r="CV1000" s="1343">
        <f t="shared" si="3813"/>
        <v>0</v>
      </c>
      <c r="CW1000" s="1343">
        <f t="shared" si="3813"/>
        <v>0</v>
      </c>
      <c r="CX1000" s="1342">
        <f t="shared" si="3813"/>
        <v>0</v>
      </c>
      <c r="CY1000" s="1342">
        <f t="shared" si="3813"/>
        <v>0</v>
      </c>
      <c r="CZ1000" s="1342">
        <f t="shared" si="3813"/>
        <v>0</v>
      </c>
      <c r="DA1000" s="1342">
        <f t="shared" si="3813"/>
        <v>0</v>
      </c>
      <c r="DB1000" s="1342" t="str">
        <f t="shared" si="3813"/>
        <v/>
      </c>
      <c r="DC1000" s="1341" t="str">
        <f t="shared" si="3813"/>
        <v/>
      </c>
      <c r="DD1000" s="1392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718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0">
        <f t="shared" si="3812"/>
        <v>0</v>
      </c>
      <c r="CE1001" s="1321">
        <f t="shared" si="3812"/>
        <v>0</v>
      </c>
      <c r="CF1001" s="1321">
        <f t="shared" si="3812"/>
        <v>0</v>
      </c>
      <c r="CG1001" s="1321">
        <f t="shared" si="3812"/>
        <v>0</v>
      </c>
      <c r="CH1001" s="1322">
        <f t="shared" si="3812"/>
        <v>0</v>
      </c>
      <c r="CI1001" s="1322">
        <f t="shared" si="3812"/>
        <v>0</v>
      </c>
      <c r="CJ1001" s="1321">
        <f t="shared" si="3812"/>
        <v>0</v>
      </c>
      <c r="CK1001" s="1321">
        <f t="shared" si="3812"/>
        <v>0</v>
      </c>
      <c r="CL1001" s="1321">
        <f t="shared" si="3812"/>
        <v>0</v>
      </c>
      <c r="CM1001" s="1320">
        <f t="shared" si="3812"/>
        <v>0</v>
      </c>
      <c r="CN1001" s="1392" t="str">
        <f t="shared" si="3813"/>
        <v/>
      </c>
      <c r="CO1001" s="1341" t="str">
        <f t="shared" si="3813"/>
        <v/>
      </c>
      <c r="CP1001" s="1342" t="str">
        <f t="shared" si="3813"/>
        <v/>
      </c>
      <c r="CQ1001" s="1342" t="str">
        <f t="shared" si="3813"/>
        <v/>
      </c>
      <c r="CR1001" s="1342">
        <f t="shared" si="3813"/>
        <v>0</v>
      </c>
      <c r="CS1001" s="1342">
        <f t="shared" si="3813"/>
        <v>0</v>
      </c>
      <c r="CT1001" s="1342">
        <f t="shared" si="3813"/>
        <v>0</v>
      </c>
      <c r="CU1001" s="1343">
        <f t="shared" si="3813"/>
        <v>0</v>
      </c>
      <c r="CV1001" s="1343">
        <f t="shared" si="3813"/>
        <v>0</v>
      </c>
      <c r="CW1001" s="1343">
        <f t="shared" si="3813"/>
        <v>0</v>
      </c>
      <c r="CX1001" s="1342">
        <f t="shared" si="3813"/>
        <v>0</v>
      </c>
      <c r="CY1001" s="1342">
        <f t="shared" si="3813"/>
        <v>0</v>
      </c>
      <c r="CZ1001" s="1342">
        <f t="shared" si="3813"/>
        <v>0</v>
      </c>
      <c r="DA1001" s="1342">
        <f t="shared" si="3813"/>
        <v>0</v>
      </c>
      <c r="DB1001" s="1342" t="str">
        <f t="shared" si="3813"/>
        <v/>
      </c>
      <c r="DC1001" s="1341" t="str">
        <f t="shared" si="3813"/>
        <v/>
      </c>
      <c r="DD1001" s="1392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14107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-12014</v>
      </c>
      <c r="BY1002" s="786">
        <f t="shared" si="3891"/>
        <v>118252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0">
        <f t="shared" si="3812"/>
        <v>34098</v>
      </c>
      <c r="CE1002" s="1321">
        <f t="shared" si="3812"/>
        <v>46790</v>
      </c>
      <c r="CF1002" s="1321">
        <f t="shared" si="3812"/>
        <v>46863</v>
      </c>
      <c r="CG1002" s="1321">
        <f t="shared" si="3812"/>
        <v>47500.399999999994</v>
      </c>
      <c r="CH1002" s="1322">
        <f t="shared" si="3812"/>
        <v>64125.2</v>
      </c>
      <c r="CI1002" s="1322">
        <f t="shared" si="3812"/>
        <v>67589.399999999994</v>
      </c>
      <c r="CJ1002" s="1321">
        <f t="shared" si="3812"/>
        <v>73754.399999999994</v>
      </c>
      <c r="CK1002" s="1321">
        <f t="shared" si="3812"/>
        <v>87576.8</v>
      </c>
      <c r="CL1002" s="1321">
        <f t="shared" si="3812"/>
        <v>105058.4</v>
      </c>
      <c r="CM1002" s="1320">
        <f t="shared" si="3812"/>
        <v>126580</v>
      </c>
      <c r="CN1002" s="1392" t="str">
        <f t="shared" si="3813"/>
        <v/>
      </c>
      <c r="CO1002" s="1341" t="str">
        <f t="shared" si="3813"/>
        <v/>
      </c>
      <c r="CP1002" s="1342" t="str">
        <f t="shared" si="3813"/>
        <v/>
      </c>
      <c r="CQ1002" s="1342" t="str">
        <f t="shared" si="3813"/>
        <v/>
      </c>
      <c r="CR1002" s="1342">
        <f t="shared" si="3813"/>
        <v>55002.2</v>
      </c>
      <c r="CS1002" s="1342">
        <f t="shared" si="3813"/>
        <v>80232.399999999994</v>
      </c>
      <c r="CT1002" s="1342">
        <f t="shared" si="3813"/>
        <v>133764.6</v>
      </c>
      <c r="CU1002" s="1343">
        <f t="shared" si="3813"/>
        <v>154382.94</v>
      </c>
      <c r="CV1002" s="1343">
        <f t="shared" si="3813"/>
        <v>169419.6</v>
      </c>
      <c r="CW1002" s="1343">
        <f t="shared" si="3813"/>
        <v>310141.2</v>
      </c>
      <c r="CX1002" s="1342">
        <f t="shared" si="3813"/>
        <v>338893.2</v>
      </c>
      <c r="CY1002" s="1342">
        <f t="shared" si="3813"/>
        <v>409350</v>
      </c>
      <c r="CZ1002" s="1342">
        <f t="shared" si="3813"/>
        <v>428528.6</v>
      </c>
      <c r="DA1002" s="1342">
        <f t="shared" si="3813"/>
        <v>514438</v>
      </c>
      <c r="DB1002" s="1342" t="str">
        <f t="shared" si="3813"/>
        <v/>
      </c>
      <c r="DC1002" s="1341" t="str">
        <f t="shared" si="3813"/>
        <v/>
      </c>
      <c r="DD1002" s="1392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0"/>
      <c r="CE1003" s="1350"/>
      <c r="CF1003" s="1350"/>
      <c r="CG1003" s="1350"/>
      <c r="CH1003" s="1350"/>
      <c r="CI1003" s="1350"/>
      <c r="CJ1003" s="1350"/>
      <c r="CK1003" s="1350"/>
      <c r="CL1003" s="1350"/>
      <c r="CM1003" s="1350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85870</v>
      </c>
      <c r="BY1004" s="786">
        <f>SUM(BY988:BY1003)</f>
        <v>214742</v>
      </c>
      <c r="BZ1004" s="610"/>
      <c r="CA1004" s="610"/>
      <c r="CB1004" s="610"/>
      <c r="CC1004" s="610"/>
      <c r="CD1004" s="1350"/>
      <c r="CE1004" s="1350"/>
      <c r="CF1004" s="1350"/>
      <c r="CG1004" s="1350"/>
      <c r="CH1004" s="1350"/>
      <c r="CI1004" s="1350"/>
      <c r="CJ1004" s="1350"/>
      <c r="CK1004" s="1350"/>
      <c r="CL1004" s="1350"/>
      <c r="CM1004" s="1350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0"/>
      <c r="CE1005" s="1350"/>
      <c r="CF1005" s="1350"/>
      <c r="CG1005" s="1350"/>
      <c r="CH1005" s="1350"/>
      <c r="CI1005" s="1350"/>
      <c r="CJ1005" s="1350"/>
      <c r="CK1005" s="1350"/>
      <c r="CL1005" s="1350"/>
      <c r="CM1005" s="1350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0"/>
      <c r="CE1006" s="1350"/>
      <c r="CF1006" s="1350"/>
      <c r="CG1006" s="1350"/>
      <c r="CH1006" s="1350"/>
      <c r="CI1006" s="1350"/>
      <c r="CJ1006" s="1350"/>
      <c r="CK1006" s="1350"/>
      <c r="CL1006" s="1350"/>
      <c r="CM1006" s="1350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0"/>
      <c r="CE1007" s="1350"/>
      <c r="CF1007" s="1350"/>
      <c r="CG1007" s="1350"/>
      <c r="CH1007" s="1350"/>
      <c r="CI1007" s="1350"/>
      <c r="CJ1007" s="1350"/>
      <c r="CK1007" s="1350"/>
      <c r="CL1007" s="1350"/>
      <c r="CM1007" s="1350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0"/>
      <c r="CE1008" s="1350"/>
      <c r="CF1008" s="1350"/>
      <c r="CG1008" s="1350"/>
      <c r="CH1008" s="1350"/>
      <c r="CI1008" s="1350"/>
      <c r="CJ1008" s="1350"/>
      <c r="CK1008" s="1350"/>
      <c r="CL1008" s="1350"/>
      <c r="CM1008" s="1350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0"/>
      <c r="CE1009" s="1350"/>
      <c r="CF1009" s="1350"/>
      <c r="CG1009" s="1350"/>
      <c r="CH1009" s="1350"/>
      <c r="CI1009" s="1350"/>
      <c r="CJ1009" s="1350"/>
      <c r="CK1009" s="1350"/>
      <c r="CL1009" s="1350"/>
      <c r="CM1009" s="1350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0"/>
      <c r="CE1010" s="1350"/>
      <c r="CF1010" s="1350"/>
      <c r="CG1010" s="1350"/>
      <c r="CH1010" s="1350"/>
      <c r="CI1010" s="1350"/>
      <c r="CJ1010" s="1350"/>
      <c r="CK1010" s="1350"/>
      <c r="CL1010" s="1350"/>
      <c r="CM1010" s="1350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0"/>
      <c r="CE1011" s="1350"/>
      <c r="CF1011" s="1350"/>
      <c r="CG1011" s="1350"/>
      <c r="CH1011" s="1350"/>
      <c r="CI1011" s="1350"/>
      <c r="CJ1011" s="1350"/>
      <c r="CK1011" s="1350"/>
      <c r="CL1011" s="1350"/>
      <c r="CM1011" s="1350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0"/>
      <c r="CE1012" s="1350"/>
      <c r="CF1012" s="1350"/>
      <c r="CG1012" s="1350"/>
      <c r="CH1012" s="1350"/>
      <c r="CI1012" s="1350"/>
      <c r="CJ1012" s="1350"/>
      <c r="CK1012" s="1350"/>
      <c r="CL1012" s="1350"/>
      <c r="CM1012" s="1350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0"/>
      <c r="CE1013" s="1350"/>
      <c r="CF1013" s="1350"/>
      <c r="CG1013" s="1350"/>
      <c r="CH1013" s="1350"/>
      <c r="CI1013" s="1350"/>
      <c r="CJ1013" s="1350"/>
      <c r="CK1013" s="1350"/>
      <c r="CL1013" s="1350"/>
      <c r="CM1013" s="1350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0"/>
      <c r="CE1014" s="1350"/>
      <c r="CF1014" s="1350"/>
      <c r="CG1014" s="1350"/>
      <c r="CH1014" s="1350"/>
      <c r="CI1014" s="1350"/>
      <c r="CJ1014" s="1350"/>
      <c r="CK1014" s="1350"/>
      <c r="CL1014" s="1350"/>
      <c r="CM1014" s="1350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0"/>
      <c r="CE1015" s="1350"/>
      <c r="CF1015" s="1350"/>
      <c r="CG1015" s="1350"/>
      <c r="CH1015" s="1350"/>
      <c r="CI1015" s="1350"/>
      <c r="CJ1015" s="1350"/>
      <c r="CK1015" s="1350"/>
      <c r="CL1015" s="1350"/>
      <c r="CM1015" s="1350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0"/>
      <c r="CE1016" s="1350"/>
      <c r="CF1016" s="1350"/>
      <c r="CG1016" s="1350"/>
      <c r="CH1016" s="1350"/>
      <c r="CI1016" s="1350"/>
      <c r="CJ1016" s="1350"/>
      <c r="CK1016" s="1350"/>
      <c r="CL1016" s="1350"/>
      <c r="CM1016" s="1350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0"/>
      <c r="CE1017" s="1350"/>
      <c r="CF1017" s="1350"/>
      <c r="CG1017" s="1350"/>
      <c r="CH1017" s="1350"/>
      <c r="CI1017" s="1350"/>
      <c r="CJ1017" s="1350"/>
      <c r="CK1017" s="1350"/>
      <c r="CL1017" s="1350"/>
      <c r="CM1017" s="1350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0"/>
      <c r="CE1018" s="1350"/>
      <c r="CF1018" s="1350"/>
      <c r="CG1018" s="1350"/>
      <c r="CH1018" s="1350"/>
      <c r="CI1018" s="1350"/>
      <c r="CJ1018" s="1350"/>
      <c r="CK1018" s="1350"/>
      <c r="CL1018" s="1350"/>
      <c r="CM1018" s="1350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0"/>
      <c r="CE1019" s="1350"/>
      <c r="CF1019" s="1350"/>
      <c r="CG1019" s="1350"/>
      <c r="CH1019" s="1350"/>
      <c r="CI1019" s="1350"/>
      <c r="CJ1019" s="1350"/>
      <c r="CK1019" s="1350"/>
      <c r="CL1019" s="1350"/>
      <c r="CM1019" s="1350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0"/>
      <c r="CE1020" s="1350"/>
      <c r="CF1020" s="1350"/>
      <c r="CG1020" s="1350"/>
      <c r="CH1020" s="1350"/>
      <c r="CI1020" s="1350"/>
      <c r="CJ1020" s="1350"/>
      <c r="CK1020" s="1350"/>
      <c r="CL1020" s="1350"/>
      <c r="CM1020" s="1350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0"/>
      <c r="CE1021" s="1350"/>
      <c r="CF1021" s="1350"/>
      <c r="CG1021" s="1350"/>
      <c r="CH1021" s="1350"/>
      <c r="CI1021" s="1350"/>
      <c r="CJ1021" s="1350"/>
      <c r="CK1021" s="1350"/>
      <c r="CL1021" s="1350"/>
      <c r="CM1021" s="1350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0"/>
      <c r="CE1022" s="1350"/>
      <c r="CF1022" s="1350"/>
      <c r="CG1022" s="1350"/>
      <c r="CH1022" s="1350"/>
      <c r="CI1022" s="1350"/>
      <c r="CJ1022" s="1350"/>
      <c r="CK1022" s="1350"/>
      <c r="CL1022" s="1350"/>
      <c r="CM1022" s="1350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0"/>
      <c r="CE1023" s="1350"/>
      <c r="CF1023" s="1350"/>
      <c r="CG1023" s="1350"/>
      <c r="CH1023" s="1350"/>
      <c r="CI1023" s="1350"/>
      <c r="CJ1023" s="1350"/>
      <c r="CK1023" s="1350"/>
      <c r="CL1023" s="1350"/>
      <c r="CM1023" s="1350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0"/>
      <c r="CE1024" s="1350"/>
      <c r="CF1024" s="1350"/>
      <c r="CG1024" s="1350"/>
      <c r="CH1024" s="1350"/>
      <c r="CI1024" s="1350"/>
      <c r="CJ1024" s="1350"/>
      <c r="CK1024" s="1350"/>
      <c r="CL1024" s="1350"/>
      <c r="CM1024" s="1350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0"/>
      <c r="CE1025" s="1350"/>
      <c r="CF1025" s="1350"/>
      <c r="CG1025" s="1350"/>
      <c r="CH1025" s="1350"/>
      <c r="CI1025" s="1350"/>
      <c r="CJ1025" s="1350"/>
      <c r="CK1025" s="1350"/>
      <c r="CL1025" s="1350"/>
      <c r="CM1025" s="1350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0"/>
      <c r="CE1026" s="1350"/>
      <c r="CF1026" s="1350"/>
      <c r="CG1026" s="1350"/>
      <c r="CH1026" s="1350"/>
      <c r="CI1026" s="1350"/>
      <c r="CJ1026" s="1350"/>
      <c r="CK1026" s="1350"/>
      <c r="CL1026" s="1350"/>
      <c r="CM1026" s="1350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0"/>
      <c r="CE1027" s="1350"/>
      <c r="CF1027" s="1350"/>
      <c r="CG1027" s="1350"/>
      <c r="CH1027" s="1350"/>
      <c r="CI1027" s="1350"/>
      <c r="CJ1027" s="1350"/>
      <c r="CK1027" s="1350"/>
      <c r="CL1027" s="1350"/>
      <c r="CM1027" s="1350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0"/>
      <c r="CE1028" s="1350"/>
      <c r="CF1028" s="1350"/>
      <c r="CG1028" s="1350"/>
      <c r="CH1028" s="1350"/>
      <c r="CI1028" s="1350"/>
      <c r="CJ1028" s="1350"/>
      <c r="CK1028" s="1350"/>
      <c r="CL1028" s="1350"/>
      <c r="CM1028" s="1350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0"/>
      <c r="CE1029" s="1350"/>
      <c r="CF1029" s="1350"/>
      <c r="CG1029" s="1350"/>
      <c r="CH1029" s="1350"/>
      <c r="CI1029" s="1350"/>
      <c r="CJ1029" s="1350"/>
      <c r="CK1029" s="1350"/>
      <c r="CL1029" s="1350"/>
      <c r="CM1029" s="1350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0"/>
      <c r="CE1030" s="1350"/>
      <c r="CF1030" s="1350"/>
      <c r="CG1030" s="1350"/>
      <c r="CH1030" s="1350"/>
      <c r="CI1030" s="1350"/>
      <c r="CJ1030" s="1350"/>
      <c r="CK1030" s="1350"/>
      <c r="CL1030" s="1350"/>
      <c r="CM1030" s="1350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2"/>
      <c r="CE1044" s="1312"/>
      <c r="CF1044" s="1312"/>
      <c r="CG1044" s="1312"/>
      <c r="CH1044" s="1312"/>
      <c r="CI1044" s="1312"/>
      <c r="CJ1044" s="1312"/>
      <c r="CK1044" s="1312"/>
      <c r="CL1044" s="1312"/>
      <c r="CM1044" s="1312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tabSelected="1"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07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'Middle'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'Better-Off'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60" t="s">
        <v>51</v>
      </c>
      <c r="DO4" s="1760"/>
      <c r="DP4" s="1760"/>
      <c r="DQ4" s="1760"/>
      <c r="DR4" s="1760"/>
      <c r="DS4" s="1760"/>
      <c r="DT4" s="1760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686</v>
      </c>
      <c r="BW5" s="439"/>
      <c r="BX5" s="439"/>
      <c r="BY5" s="439"/>
      <c r="BZ5" s="861"/>
      <c r="CA5" s="861"/>
      <c r="CB5" s="861"/>
      <c r="CC5" s="862"/>
      <c r="CD5" s="1761" t="s">
        <v>48</v>
      </c>
      <c r="CE5" s="17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62" t="s">
        <v>49</v>
      </c>
      <c r="CQ5" s="1762"/>
      <c r="CR5" s="1758" t="s">
        <v>48</v>
      </c>
      <c r="CS5" s="1758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9" t="s">
        <v>49</v>
      </c>
      <c r="DH5" s="1759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16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68"/>
      <c r="BW8" s="1368"/>
      <c r="BX8" s="1368"/>
      <c r="BY8" s="136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 t="str">
        <f t="shared" si="1"/>
        <v/>
      </c>
      <c r="CI22" s="147" t="str">
        <f t="shared" si="1"/>
        <v/>
      </c>
      <c r="CJ22" s="147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 t="str">
        <f t="shared" si="14"/>
        <v/>
      </c>
      <c r="CY22" s="544" t="str">
        <f t="shared" si="14"/>
        <v/>
      </c>
      <c r="CZ22" s="544" t="str">
        <f t="shared" si="14"/>
        <v/>
      </c>
      <c r="DA22" s="544" t="str">
        <f t="shared" si="14"/>
        <v/>
      </c>
      <c r="DB22" s="543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 t="str">
        <f t="shared" si="1"/>
        <v/>
      </c>
      <c r="CI23" s="147" t="str">
        <f t="shared" si="1"/>
        <v/>
      </c>
      <c r="CJ23" s="147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 t="str">
        <f t="shared" si="14"/>
        <v/>
      </c>
      <c r="CY23" s="544" t="str">
        <f t="shared" si="14"/>
        <v/>
      </c>
      <c r="CZ23" s="544" t="str">
        <f t="shared" si="14"/>
        <v/>
      </c>
      <c r="DA23" s="544" t="str">
        <f t="shared" si="14"/>
        <v/>
      </c>
      <c r="DB23" s="543" t="str">
        <f t="shared" si="15"/>
        <v/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 t="str">
        <f t="shared" si="1"/>
        <v/>
      </c>
      <c r="CI24" s="147" t="str">
        <f t="shared" si="1"/>
        <v/>
      </c>
      <c r="CJ24" s="147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 t="str">
        <f t="shared" si="14"/>
        <v/>
      </c>
      <c r="CY24" s="544" t="str">
        <f t="shared" si="14"/>
        <v/>
      </c>
      <c r="CZ24" s="544" t="str">
        <f t="shared" si="14"/>
        <v/>
      </c>
      <c r="DA24" s="544" t="str">
        <f t="shared" si="14"/>
        <v/>
      </c>
      <c r="DB24" s="543" t="str">
        <f t="shared" si="15"/>
        <v/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 t="str">
        <f t="shared" si="1"/>
        <v/>
      </c>
      <c r="CI25" s="147" t="str">
        <f t="shared" si="1"/>
        <v/>
      </c>
      <c r="CJ25" s="147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 t="str">
        <f t="shared" si="14"/>
        <v/>
      </c>
      <c r="CY25" s="544" t="str">
        <f t="shared" si="14"/>
        <v/>
      </c>
      <c r="CZ25" s="544" t="str">
        <f t="shared" si="14"/>
        <v/>
      </c>
      <c r="DA25" s="544" t="str">
        <f t="shared" si="14"/>
        <v/>
      </c>
      <c r="DB25" s="543" t="str">
        <f t="shared" si="15"/>
        <v/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 t="str">
        <f t="shared" si="20"/>
        <v/>
      </c>
      <c r="CI26" s="147" t="str">
        <f t="shared" si="20"/>
        <v/>
      </c>
      <c r="CJ26" s="147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 t="str">
        <f t="shared" si="14"/>
        <v/>
      </c>
      <c r="CY26" s="544" t="str">
        <f t="shared" si="14"/>
        <v/>
      </c>
      <c r="CZ26" s="544" t="str">
        <f t="shared" si="14"/>
        <v/>
      </c>
      <c r="DA26" s="544" t="str">
        <f t="shared" si="14"/>
        <v/>
      </c>
      <c r="DB26" s="543" t="str">
        <f t="shared" si="15"/>
        <v/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3" t="str">
        <f t="shared" si="66"/>
        <v/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0</v>
      </c>
      <c r="DB63" s="543">
        <f t="shared" si="77"/>
        <v>0</v>
      </c>
      <c r="DC63" s="543">
        <f t="shared" si="78"/>
        <v>0</v>
      </c>
      <c r="DD63" s="543">
        <f t="shared" si="79"/>
        <v>0</v>
      </c>
      <c r="DE63" s="543">
        <f t="shared" si="80"/>
        <v>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16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 t="str">
        <f t="shared" si="97"/>
        <v/>
      </c>
      <c r="CJ67" s="147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 t="str">
        <f t="shared" si="98"/>
        <v/>
      </c>
      <c r="CJ68" s="147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 t="str">
        <f t="shared" si="98"/>
        <v/>
      </c>
      <c r="CJ69" s="147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 t="str">
        <f t="shared" si="98"/>
        <v/>
      </c>
      <c r="CJ70" s="147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 t="str">
        <f t="shared" si="98"/>
        <v/>
      </c>
      <c r="CJ71" s="147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3" t="str">
        <f t="shared" si="166"/>
        <v/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16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 t="str">
        <f t="shared" si="196"/>
        <v/>
      </c>
      <c r="CJ124" s="147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 t="str">
        <f t="shared" si="198"/>
        <v/>
      </c>
      <c r="DA124" s="544" t="str">
        <f t="shared" si="198"/>
        <v/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 t="str">
        <f t="shared" si="197"/>
        <v/>
      </c>
      <c r="CJ125" s="147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 t="str">
        <f t="shared" si="198"/>
        <v/>
      </c>
      <c r="DA125" s="544" t="str">
        <f t="shared" si="198"/>
        <v/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 t="str">
        <f t="shared" si="197"/>
        <v/>
      </c>
      <c r="CJ126" s="147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 t="str">
        <f t="shared" si="198"/>
        <v/>
      </c>
      <c r="DA126" s="544" t="str">
        <f t="shared" si="198"/>
        <v/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 t="str">
        <f t="shared" si="197"/>
        <v/>
      </c>
      <c r="CJ127" s="147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 t="str">
        <f t="shared" si="198"/>
        <v/>
      </c>
      <c r="DA127" s="544" t="str">
        <f t="shared" si="198"/>
        <v/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 t="str">
        <f t="shared" si="197"/>
        <v/>
      </c>
      <c r="CJ128" s="147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 t="str">
        <f t="shared" si="198"/>
        <v/>
      </c>
      <c r="DA128" s="544" t="str">
        <f t="shared" si="198"/>
        <v/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3" t="str">
        <f t="shared" si="233"/>
        <v/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0</v>
      </c>
      <c r="DE153" s="543">
        <f t="shared" si="247"/>
        <v>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16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3" t="str">
        <f t="shared" si="333"/>
        <v/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16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/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>
        <f t="shared" si="379"/>
        <v>1</v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>
        <f t="shared" si="380"/>
        <v>1</v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>
        <f t="shared" si="380"/>
        <v>12</v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>
        <f t="shared" si="380"/>
        <v>2250</v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>
        <f t="shared" si="380"/>
        <v>27000</v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934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/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>
        <f t="shared" si="395"/>
        <v>50</v>
      </c>
      <c r="CJ238" s="147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>
        <f t="shared" si="396"/>
        <v>1</v>
      </c>
      <c r="CJ239" s="147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>
        <f t="shared" si="396"/>
        <v>12</v>
      </c>
      <c r="CJ240" s="147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>
        <f t="shared" si="396"/>
        <v>60</v>
      </c>
      <c r="CJ241" s="147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>
        <f t="shared" si="396"/>
        <v>36000</v>
      </c>
      <c r="CJ242" s="147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933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43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43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44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44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44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43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43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43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>
        <f t="shared" si="413"/>
        <v>1</v>
      </c>
      <c r="CW245" s="543">
        <f t="shared" si="414"/>
        <v>1</v>
      </c>
      <c r="CX245" s="543">
        <f t="shared" si="415"/>
        <v>1</v>
      </c>
      <c r="CY245" s="544">
        <f t="shared" si="416"/>
        <v>1</v>
      </c>
      <c r="CZ245" s="544">
        <f t="shared" si="417"/>
        <v>1</v>
      </c>
      <c r="DA245" s="544">
        <f t="shared" si="418"/>
        <v>1</v>
      </c>
      <c r="DB245" s="543">
        <f t="shared" si="419"/>
        <v>1</v>
      </c>
      <c r="DC245" s="543">
        <f t="shared" si="420"/>
        <v>1</v>
      </c>
      <c r="DD245" s="543">
        <f t="shared" si="421"/>
        <v>1</v>
      </c>
      <c r="DE245" s="543">
        <f t="shared" si="422"/>
        <v>1</v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>
        <f t="shared" si="413"/>
        <v>12</v>
      </c>
      <c r="CW246" s="543">
        <f t="shared" si="414"/>
        <v>12</v>
      </c>
      <c r="CX246" s="543">
        <f t="shared" si="415"/>
        <v>12</v>
      </c>
      <c r="CY246" s="544">
        <f t="shared" si="416"/>
        <v>12</v>
      </c>
      <c r="CZ246" s="544">
        <f t="shared" si="417"/>
        <v>12</v>
      </c>
      <c r="DA246" s="544">
        <f t="shared" si="418"/>
        <v>12</v>
      </c>
      <c r="DB246" s="543">
        <f t="shared" si="419"/>
        <v>12</v>
      </c>
      <c r="DC246" s="543">
        <f t="shared" si="420"/>
        <v>12</v>
      </c>
      <c r="DD246" s="543">
        <f t="shared" si="421"/>
        <v>12</v>
      </c>
      <c r="DE246" s="543">
        <f t="shared" si="422"/>
        <v>12</v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5225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>
        <f t="shared" si="413"/>
        <v>150</v>
      </c>
      <c r="CW247" s="543">
        <f t="shared" si="414"/>
        <v>1200</v>
      </c>
      <c r="CX247" s="543">
        <f t="shared" si="415"/>
        <v>1837</v>
      </c>
      <c r="CY247" s="544">
        <f t="shared" si="416"/>
        <v>4875</v>
      </c>
      <c r="CZ247" s="544">
        <f t="shared" si="417"/>
        <v>5225</v>
      </c>
      <c r="DA247" s="544">
        <f t="shared" si="418"/>
        <v>6405</v>
      </c>
      <c r="DB247" s="543">
        <f t="shared" si="419"/>
        <v>8400</v>
      </c>
      <c r="DC247" s="543">
        <f t="shared" si="420"/>
        <v>8400</v>
      </c>
      <c r="DD247" s="543">
        <f t="shared" si="421"/>
        <v>9771.67</v>
      </c>
      <c r="DE247" s="543">
        <f t="shared" si="422"/>
        <v>21000</v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62700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>
        <f t="shared" si="413"/>
        <v>1800</v>
      </c>
      <c r="CW248" s="543">
        <f t="shared" si="414"/>
        <v>14400</v>
      </c>
      <c r="CX248" s="543">
        <f t="shared" si="415"/>
        <v>22044</v>
      </c>
      <c r="CY248" s="544">
        <f t="shared" si="416"/>
        <v>58500</v>
      </c>
      <c r="CZ248" s="544">
        <f t="shared" si="417"/>
        <v>62700</v>
      </c>
      <c r="DA248" s="544">
        <f t="shared" si="418"/>
        <v>76860</v>
      </c>
      <c r="DB248" s="543">
        <f t="shared" si="419"/>
        <v>100800</v>
      </c>
      <c r="DC248" s="543">
        <f t="shared" si="420"/>
        <v>100800</v>
      </c>
      <c r="DD248" s="543">
        <f t="shared" si="421"/>
        <v>117260.04000000001</v>
      </c>
      <c r="DE248" s="543">
        <f t="shared" si="422"/>
        <v>252000</v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0</v>
      </c>
      <c r="BY249" s="889">
        <f t="shared" ref="BY249" si="465">SUM(BY218,BY224,BY230,BY236,BY242,BY248)</f>
        <v>62700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3" t="str">
        <f t="shared" si="408"/>
        <v/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1800</v>
      </c>
      <c r="CW249" s="543">
        <f t="shared" si="414"/>
        <v>14400</v>
      </c>
      <c r="CX249" s="543">
        <f t="shared" si="415"/>
        <v>22044</v>
      </c>
      <c r="CY249" s="544">
        <f t="shared" si="416"/>
        <v>58500</v>
      </c>
      <c r="CZ249" s="544">
        <f t="shared" si="417"/>
        <v>62700</v>
      </c>
      <c r="DA249" s="544">
        <f t="shared" si="418"/>
        <v>76860</v>
      </c>
      <c r="DB249" s="543">
        <f t="shared" si="419"/>
        <v>100800</v>
      </c>
      <c r="DC249" s="543">
        <f t="shared" si="420"/>
        <v>100800</v>
      </c>
      <c r="DD249" s="543">
        <f t="shared" si="421"/>
        <v>117260.04000000001</v>
      </c>
      <c r="DE249" s="543">
        <f t="shared" si="422"/>
        <v>252000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16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698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 t="str">
        <f t="shared" si="468"/>
        <v/>
      </c>
      <c r="CW253" s="543" t="str">
        <f t="shared" si="468"/>
        <v/>
      </c>
      <c r="CX253" s="543" t="str">
        <f t="shared" si="468"/>
        <v/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 t="str">
        <f t="shared" si="469"/>
        <v/>
      </c>
      <c r="DD253" s="543" t="str">
        <f t="shared" si="469"/>
        <v/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4">
        <v>1</v>
      </c>
      <c r="BW254" s="1104">
        <v>1</v>
      </c>
      <c r="BX254" s="1104">
        <v>1</v>
      </c>
      <c r="BY254" s="1104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 t="str">
        <f t="shared" si="468"/>
        <v/>
      </c>
      <c r="CW254" s="543" t="str">
        <f t="shared" si="468"/>
        <v/>
      </c>
      <c r="CX254" s="543" t="str">
        <f t="shared" si="468"/>
        <v/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 t="str">
        <f t="shared" si="469"/>
        <v/>
      </c>
      <c r="DD254" s="543" t="str">
        <f t="shared" si="469"/>
        <v/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4">
        <v>12</v>
      </c>
      <c r="BW255" s="1104">
        <v>12</v>
      </c>
      <c r="BX255" s="1104">
        <v>12</v>
      </c>
      <c r="BY255" s="1104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 t="str">
        <f t="shared" si="468"/>
        <v/>
      </c>
      <c r="CW255" s="543" t="str">
        <f t="shared" si="468"/>
        <v/>
      </c>
      <c r="CX255" s="543" t="str">
        <f t="shared" si="468"/>
        <v/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 t="str">
        <f t="shared" si="469"/>
        <v/>
      </c>
      <c r="DD255" s="543" t="str">
        <f t="shared" si="469"/>
        <v/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 t="str">
        <f t="shared" si="468"/>
        <v/>
      </c>
      <c r="CW256" s="543" t="str">
        <f t="shared" si="468"/>
        <v/>
      </c>
      <c r="CX256" s="543" t="str">
        <f t="shared" si="468"/>
        <v/>
      </c>
      <c r="CY256" s="544">
        <f t="shared" si="468"/>
        <v>1420</v>
      </c>
      <c r="CZ256" s="544">
        <f t="shared" si="468"/>
        <v>1420</v>
      </c>
      <c r="DA256" s="544">
        <f t="shared" si="468"/>
        <v>1420</v>
      </c>
      <c r="DB256" s="543">
        <f t="shared" si="469"/>
        <v>1420</v>
      </c>
      <c r="DC256" s="543" t="str">
        <f t="shared" si="469"/>
        <v/>
      </c>
      <c r="DD256" s="543" t="str">
        <f t="shared" si="469"/>
        <v/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 t="str">
        <f t="shared" si="468"/>
        <v/>
      </c>
      <c r="CW257" s="543" t="str">
        <f t="shared" si="468"/>
        <v/>
      </c>
      <c r="CX257" s="543" t="str">
        <f t="shared" si="468"/>
        <v/>
      </c>
      <c r="CY257" s="544">
        <f t="shared" si="468"/>
        <v>17040</v>
      </c>
      <c r="CZ257" s="544">
        <f t="shared" si="468"/>
        <v>17040</v>
      </c>
      <c r="DA257" s="544">
        <f t="shared" si="468"/>
        <v>17040</v>
      </c>
      <c r="DB257" s="543">
        <f t="shared" si="469"/>
        <v>17040</v>
      </c>
      <c r="DC257" s="543" t="str">
        <f t="shared" si="469"/>
        <v/>
      </c>
      <c r="DD257" s="543" t="str">
        <f t="shared" si="469"/>
        <v/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699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7">
        <f t="shared" si="474"/>
        <v>1</v>
      </c>
      <c r="CI259" s="147">
        <f t="shared" si="474"/>
        <v>1</v>
      </c>
      <c r="CJ259" s="147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 t="str">
        <f t="shared" si="476"/>
        <v/>
      </c>
      <c r="CW259" s="543" t="str">
        <f t="shared" si="476"/>
        <v/>
      </c>
      <c r="CX259" s="543" t="str">
        <f t="shared" si="476"/>
        <v/>
      </c>
      <c r="CY259" s="544" t="str">
        <f t="shared" si="476"/>
        <v/>
      </c>
      <c r="CZ259" s="544" t="str">
        <f t="shared" si="476"/>
        <v/>
      </c>
      <c r="DA259" s="544" t="str">
        <f t="shared" si="476"/>
        <v/>
      </c>
      <c r="DB259" s="543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43" t="str">
        <f t="shared" si="477"/>
        <v/>
      </c>
      <c r="DD259" s="543" t="str">
        <f t="shared" si="477"/>
        <v/>
      </c>
      <c r="DE259" s="543" t="str">
        <f t="shared" si="477"/>
        <v/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4">
        <v>1</v>
      </c>
      <c r="BW260" s="1104">
        <v>1</v>
      </c>
      <c r="BX260" s="1104">
        <v>1</v>
      </c>
      <c r="BY260" s="1104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 t="str">
        <f t="shared" si="476"/>
        <v/>
      </c>
      <c r="CW260" s="543" t="str">
        <f t="shared" si="476"/>
        <v/>
      </c>
      <c r="CX260" s="543" t="str">
        <f t="shared" si="476"/>
        <v/>
      </c>
      <c r="CY260" s="544" t="str">
        <f t="shared" si="476"/>
        <v/>
      </c>
      <c r="CZ260" s="544" t="str">
        <f t="shared" si="476"/>
        <v/>
      </c>
      <c r="DA260" s="544" t="str">
        <f t="shared" si="476"/>
        <v/>
      </c>
      <c r="DB260" s="543" t="str">
        <f t="shared" si="477"/>
        <v/>
      </c>
      <c r="DC260" s="543" t="str">
        <f t="shared" si="477"/>
        <v/>
      </c>
      <c r="DD260" s="543" t="str">
        <f t="shared" si="477"/>
        <v/>
      </c>
      <c r="DE260" s="543" t="str">
        <f t="shared" si="477"/>
        <v/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4">
        <v>12</v>
      </c>
      <c r="BW261" s="1104">
        <v>12</v>
      </c>
      <c r="BX261" s="1104">
        <v>12</v>
      </c>
      <c r="BY261" s="1104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 t="str">
        <f t="shared" si="476"/>
        <v/>
      </c>
      <c r="CW261" s="543" t="str">
        <f t="shared" si="476"/>
        <v/>
      </c>
      <c r="CX261" s="543" t="str">
        <f t="shared" si="476"/>
        <v/>
      </c>
      <c r="CY261" s="544" t="str">
        <f t="shared" si="476"/>
        <v/>
      </c>
      <c r="CZ261" s="544" t="str">
        <f t="shared" si="476"/>
        <v/>
      </c>
      <c r="DA261" s="544" t="str">
        <f t="shared" si="476"/>
        <v/>
      </c>
      <c r="DB261" s="543" t="str">
        <f t="shared" si="477"/>
        <v/>
      </c>
      <c r="DC261" s="543" t="str">
        <f t="shared" si="477"/>
        <v/>
      </c>
      <c r="DD261" s="543" t="str">
        <f t="shared" si="477"/>
        <v/>
      </c>
      <c r="DE261" s="543" t="str">
        <f t="shared" si="477"/>
        <v/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 t="str">
        <f t="shared" si="476"/>
        <v/>
      </c>
      <c r="CW262" s="543" t="str">
        <f t="shared" si="476"/>
        <v/>
      </c>
      <c r="CX262" s="543" t="str">
        <f t="shared" si="476"/>
        <v/>
      </c>
      <c r="CY262" s="544" t="str">
        <f t="shared" si="476"/>
        <v/>
      </c>
      <c r="CZ262" s="544" t="str">
        <f t="shared" si="476"/>
        <v/>
      </c>
      <c r="DA262" s="544" t="str">
        <f t="shared" si="476"/>
        <v/>
      </c>
      <c r="DB262" s="543" t="str">
        <f t="shared" si="477"/>
        <v/>
      </c>
      <c r="DC262" s="543" t="str">
        <f t="shared" si="477"/>
        <v/>
      </c>
      <c r="DD262" s="543" t="str">
        <f t="shared" si="477"/>
        <v/>
      </c>
      <c r="DE262" s="543" t="str">
        <f t="shared" si="477"/>
        <v/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7">
        <f t="shared" si="475"/>
        <v>3960</v>
      </c>
      <c r="CI263" s="147">
        <f t="shared" si="475"/>
        <v>3960</v>
      </c>
      <c r="CJ263" s="147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 t="str">
        <f t="shared" si="476"/>
        <v/>
      </c>
      <c r="CW263" s="543" t="str">
        <f t="shared" si="476"/>
        <v/>
      </c>
      <c r="CX263" s="543" t="str">
        <f t="shared" si="476"/>
        <v/>
      </c>
      <c r="CY263" s="544" t="str">
        <f t="shared" si="476"/>
        <v/>
      </c>
      <c r="CZ263" s="544" t="str">
        <f t="shared" si="476"/>
        <v/>
      </c>
      <c r="DA263" s="544" t="str">
        <f t="shared" si="476"/>
        <v/>
      </c>
      <c r="DB263" s="543" t="str">
        <f t="shared" si="477"/>
        <v/>
      </c>
      <c r="DC263" s="543" t="str">
        <f t="shared" si="477"/>
        <v/>
      </c>
      <c r="DD263" s="543" t="str">
        <f t="shared" si="477"/>
        <v/>
      </c>
      <c r="DE263" s="543" t="str">
        <f t="shared" si="477"/>
        <v/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 t="str">
        <f t="shared" si="482"/>
        <v/>
      </c>
      <c r="CI265" s="147" t="str">
        <f t="shared" si="482"/>
        <v/>
      </c>
      <c r="CJ265" s="147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 t="str">
        <f t="shared" si="484"/>
        <v/>
      </c>
      <c r="CY265" s="544" t="str">
        <f t="shared" si="484"/>
        <v/>
      </c>
      <c r="CZ265" s="544" t="str">
        <f t="shared" si="484"/>
        <v/>
      </c>
      <c r="DA265" s="544" t="str">
        <f t="shared" si="484"/>
        <v/>
      </c>
      <c r="DB265" s="543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43" t="str">
        <f t="shared" si="485"/>
        <v/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4">
        <v>1</v>
      </c>
      <c r="BW266" s="1104">
        <v>1</v>
      </c>
      <c r="BX266" s="1104">
        <v>1</v>
      </c>
      <c r="BY266" s="1104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 t="str">
        <f t="shared" si="483"/>
        <v/>
      </c>
      <c r="CI266" s="147" t="str">
        <f t="shared" si="483"/>
        <v/>
      </c>
      <c r="CJ266" s="147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 t="str">
        <f t="shared" si="484"/>
        <v/>
      </c>
      <c r="CY266" s="544" t="str">
        <f t="shared" si="484"/>
        <v/>
      </c>
      <c r="CZ266" s="544" t="str">
        <f t="shared" si="484"/>
        <v/>
      </c>
      <c r="DA266" s="544" t="str">
        <f t="shared" si="484"/>
        <v/>
      </c>
      <c r="DB266" s="543" t="str">
        <f t="shared" si="485"/>
        <v/>
      </c>
      <c r="DC266" s="543" t="str">
        <f t="shared" si="485"/>
        <v/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4">
        <v>12</v>
      </c>
      <c r="BW267" s="1104">
        <v>12</v>
      </c>
      <c r="BX267" s="1104">
        <v>12</v>
      </c>
      <c r="BY267" s="1104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 t="str">
        <f t="shared" si="483"/>
        <v/>
      </c>
      <c r="CI267" s="147" t="str">
        <f t="shared" si="483"/>
        <v/>
      </c>
      <c r="CJ267" s="147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 t="str">
        <f t="shared" si="484"/>
        <v/>
      </c>
      <c r="CY267" s="544" t="str">
        <f t="shared" si="484"/>
        <v/>
      </c>
      <c r="CZ267" s="544" t="str">
        <f t="shared" si="484"/>
        <v/>
      </c>
      <c r="DA267" s="544" t="str">
        <f t="shared" si="484"/>
        <v/>
      </c>
      <c r="DB267" s="543" t="str">
        <f t="shared" si="485"/>
        <v/>
      </c>
      <c r="DC267" s="543" t="str">
        <f t="shared" si="485"/>
        <v/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 t="str">
        <f t="shared" si="483"/>
        <v/>
      </c>
      <c r="CI268" s="147" t="str">
        <f t="shared" si="483"/>
        <v/>
      </c>
      <c r="CJ268" s="147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 t="str">
        <f t="shared" si="484"/>
        <v/>
      </c>
      <c r="CY268" s="544" t="str">
        <f t="shared" si="484"/>
        <v/>
      </c>
      <c r="CZ268" s="544" t="str">
        <f t="shared" si="484"/>
        <v/>
      </c>
      <c r="DA268" s="544" t="str">
        <f t="shared" si="484"/>
        <v/>
      </c>
      <c r="DB268" s="543" t="str">
        <f t="shared" si="485"/>
        <v/>
      </c>
      <c r="DC268" s="543" t="str">
        <f t="shared" si="485"/>
        <v/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 t="str">
        <f t="shared" si="483"/>
        <v/>
      </c>
      <c r="CI269" s="147" t="str">
        <f t="shared" si="483"/>
        <v/>
      </c>
      <c r="CJ269" s="147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 t="str">
        <f t="shared" si="484"/>
        <v/>
      </c>
      <c r="CY269" s="544" t="str">
        <f t="shared" si="484"/>
        <v/>
      </c>
      <c r="CZ269" s="544" t="str">
        <f t="shared" si="484"/>
        <v/>
      </c>
      <c r="DA269" s="544" t="str">
        <f t="shared" si="484"/>
        <v/>
      </c>
      <c r="DB269" s="543" t="str">
        <f t="shared" si="485"/>
        <v/>
      </c>
      <c r="DC269" s="543" t="str">
        <f t="shared" si="485"/>
        <v/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4">
        <v>0</v>
      </c>
      <c r="BW271" s="1374">
        <v>0</v>
      </c>
      <c r="BX271" s="1374">
        <f>0*WB!$R$322</f>
        <v>0</v>
      </c>
      <c r="BY271" s="1374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4">
        <v>1</v>
      </c>
      <c r="BW272" s="1104">
        <v>1</v>
      </c>
      <c r="BX272" s="1104">
        <v>1</v>
      </c>
      <c r="BY272" s="1104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4">
        <v>12</v>
      </c>
      <c r="BW273" s="1104">
        <v>12</v>
      </c>
      <c r="BX273" s="1104">
        <v>12</v>
      </c>
      <c r="BY273" s="1104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75">
        <v>0</v>
      </c>
      <c r="BW277" s="1375">
        <v>0</v>
      </c>
      <c r="BX277" s="1375">
        <f>0*WB!$R$324</f>
        <v>0</v>
      </c>
      <c r="BY277" s="1375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4">
        <v>1</v>
      </c>
      <c r="BW278" s="1104">
        <v>1</v>
      </c>
      <c r="BX278" s="1104">
        <v>1</v>
      </c>
      <c r="BY278" s="1104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4">
        <v>12</v>
      </c>
      <c r="BW279" s="1104">
        <v>12</v>
      </c>
      <c r="BX279" s="1104">
        <v>12</v>
      </c>
      <c r="BY279" s="1104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4">
        <v>1</v>
      </c>
      <c r="BW284" s="1104">
        <v>1</v>
      </c>
      <c r="BX284" s="1104">
        <v>1</v>
      </c>
      <c r="BY284" s="1104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4">
        <v>12</v>
      </c>
      <c r="BW285" s="1104">
        <v>12</v>
      </c>
      <c r="BX285" s="1104">
        <v>12</v>
      </c>
      <c r="BY285" s="1104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4">
        <v>1</v>
      </c>
      <c r="BW290" s="1104">
        <v>1</v>
      </c>
      <c r="BX290" s="1104">
        <v>1</v>
      </c>
      <c r="BY290" s="1104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4">
        <v>12</v>
      </c>
      <c r="BW291" s="1104">
        <v>12</v>
      </c>
      <c r="BX291" s="1104">
        <v>12</v>
      </c>
      <c r="BY291" s="1104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11880</v>
      </c>
      <c r="CI300" s="147">
        <f t="shared" si="527"/>
        <v>17040</v>
      </c>
      <c r="CJ300" s="147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3" t="str">
        <f t="shared" si="527"/>
        <v/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0</v>
      </c>
      <c r="CW300" s="543">
        <f t="shared" si="533"/>
        <v>0</v>
      </c>
      <c r="CX300" s="543">
        <f t="shared" si="534"/>
        <v>0</v>
      </c>
      <c r="CY300" s="544">
        <f t="shared" si="535"/>
        <v>0</v>
      </c>
      <c r="CZ300" s="544">
        <f t="shared" si="536"/>
        <v>0</v>
      </c>
      <c r="DA300" s="544">
        <f t="shared" si="537"/>
        <v>0</v>
      </c>
      <c r="DB300" s="543">
        <f t="shared" si="538"/>
        <v>17040</v>
      </c>
      <c r="DC300" s="543">
        <f t="shared" si="539"/>
        <v>17040</v>
      </c>
      <c r="DD300" s="543">
        <f t="shared" si="540"/>
        <v>17040</v>
      </c>
      <c r="DE300" s="543">
        <f t="shared" si="541"/>
        <v>17040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16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 t="str">
        <f t="shared" si="557"/>
        <v/>
      </c>
      <c r="CJ304" s="147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 t="str">
        <f t="shared" si="559"/>
        <v/>
      </c>
      <c r="CW304" s="543" t="str">
        <f t="shared" si="559"/>
        <v/>
      </c>
      <c r="CX304" s="543" t="str">
        <f t="shared" si="559"/>
        <v/>
      </c>
      <c r="CY304" s="544" t="str">
        <f t="shared" si="559"/>
        <v/>
      </c>
      <c r="CZ304" s="544" t="str">
        <f t="shared" si="559"/>
        <v/>
      </c>
      <c r="DA304" s="544" t="str">
        <f t="shared" si="559"/>
        <v/>
      </c>
      <c r="DB304" s="543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43" t="str">
        <f t="shared" si="560"/>
        <v/>
      </c>
      <c r="DD304" s="543" t="str">
        <f t="shared" si="560"/>
        <v/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 t="str">
        <f t="shared" si="558"/>
        <v/>
      </c>
      <c r="CJ305" s="147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 t="str">
        <f t="shared" si="559"/>
        <v/>
      </c>
      <c r="CW305" s="543" t="str">
        <f t="shared" si="559"/>
        <v/>
      </c>
      <c r="CX305" s="543" t="str">
        <f t="shared" si="559"/>
        <v/>
      </c>
      <c r="CY305" s="544" t="str">
        <f t="shared" si="559"/>
        <v/>
      </c>
      <c r="CZ305" s="544" t="str">
        <f t="shared" si="559"/>
        <v/>
      </c>
      <c r="DA305" s="544" t="str">
        <f t="shared" si="559"/>
        <v/>
      </c>
      <c r="DB305" s="543" t="str">
        <f t="shared" si="560"/>
        <v/>
      </c>
      <c r="DC305" s="543" t="str">
        <f t="shared" si="560"/>
        <v/>
      </c>
      <c r="DD305" s="543" t="str">
        <f t="shared" si="560"/>
        <v/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 t="str">
        <f t="shared" si="558"/>
        <v/>
      </c>
      <c r="CJ306" s="147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 t="str">
        <f t="shared" si="559"/>
        <v/>
      </c>
      <c r="CW306" s="543" t="str">
        <f t="shared" si="559"/>
        <v/>
      </c>
      <c r="CX306" s="543" t="str">
        <f t="shared" si="559"/>
        <v/>
      </c>
      <c r="CY306" s="544" t="str">
        <f t="shared" si="559"/>
        <v/>
      </c>
      <c r="CZ306" s="544" t="str">
        <f t="shared" si="559"/>
        <v/>
      </c>
      <c r="DA306" s="544" t="str">
        <f t="shared" si="559"/>
        <v/>
      </c>
      <c r="DB306" s="543" t="str">
        <f t="shared" si="560"/>
        <v/>
      </c>
      <c r="DC306" s="543" t="str">
        <f t="shared" si="560"/>
        <v/>
      </c>
      <c r="DD306" s="543" t="str">
        <f t="shared" si="560"/>
        <v/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 t="str">
        <f t="shared" si="558"/>
        <v/>
      </c>
      <c r="CJ307" s="147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 t="str">
        <f t="shared" si="559"/>
        <v/>
      </c>
      <c r="CW307" s="543" t="str">
        <f t="shared" si="559"/>
        <v/>
      </c>
      <c r="CX307" s="543" t="str">
        <f t="shared" si="559"/>
        <v/>
      </c>
      <c r="CY307" s="544" t="str">
        <f t="shared" si="559"/>
        <v/>
      </c>
      <c r="CZ307" s="544" t="str">
        <f t="shared" si="559"/>
        <v/>
      </c>
      <c r="DA307" s="544" t="str">
        <f t="shared" si="559"/>
        <v/>
      </c>
      <c r="DB307" s="543" t="str">
        <f t="shared" si="560"/>
        <v/>
      </c>
      <c r="DC307" s="543" t="str">
        <f t="shared" si="560"/>
        <v/>
      </c>
      <c r="DD307" s="543" t="str">
        <f t="shared" si="560"/>
        <v/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 t="str">
        <f t="shared" si="558"/>
        <v/>
      </c>
      <c r="CJ308" s="147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 t="str">
        <f t="shared" si="559"/>
        <v/>
      </c>
      <c r="CW308" s="543" t="str">
        <f t="shared" si="559"/>
        <v/>
      </c>
      <c r="CX308" s="543" t="str">
        <f t="shared" si="559"/>
        <v/>
      </c>
      <c r="CY308" s="544" t="str">
        <f t="shared" si="559"/>
        <v/>
      </c>
      <c r="CZ308" s="544" t="str">
        <f t="shared" si="559"/>
        <v/>
      </c>
      <c r="DA308" s="544" t="str">
        <f t="shared" si="559"/>
        <v/>
      </c>
      <c r="DB308" s="543" t="str">
        <f t="shared" si="560"/>
        <v/>
      </c>
      <c r="DC308" s="543" t="str">
        <f t="shared" si="560"/>
        <v/>
      </c>
      <c r="DD308" s="543" t="str">
        <f t="shared" si="560"/>
        <v/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931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 t="str">
        <f t="shared" si="567"/>
        <v/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 t="str">
        <f t="shared" si="567"/>
        <v/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 t="str">
        <f t="shared" si="567"/>
        <v/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 t="str">
        <f t="shared" si="567"/>
        <v/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 t="str">
        <f t="shared" si="567"/>
        <v/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929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 t="str">
        <f t="shared" si="575"/>
        <v/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 t="str">
        <f t="shared" si="575"/>
        <v/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 t="str">
        <f t="shared" si="575"/>
        <v/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 t="str">
        <f t="shared" si="575"/>
        <v/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 t="str">
        <f t="shared" si="575"/>
        <v/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4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4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 t="str">
        <f t="shared" si="594"/>
        <v/>
      </c>
      <c r="CZ323" s="544" t="str">
        <f t="shared" si="595"/>
        <v/>
      </c>
      <c r="DA323" s="544" t="str">
        <f t="shared" si="596"/>
        <v/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 t="str">
        <f t="shared" si="594"/>
        <v/>
      </c>
      <c r="CZ324" s="544" t="str">
        <f t="shared" si="595"/>
        <v/>
      </c>
      <c r="DA324" s="544" t="str">
        <f t="shared" si="596"/>
        <v/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 t="str">
        <f t="shared" si="594"/>
        <v/>
      </c>
      <c r="CZ325" s="544" t="str">
        <f t="shared" si="595"/>
        <v/>
      </c>
      <c r="DA325" s="544" t="str">
        <f t="shared" si="596"/>
        <v/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 t="str">
        <f t="shared" si="594"/>
        <v/>
      </c>
      <c r="CZ326" s="544" t="str">
        <f t="shared" si="595"/>
        <v/>
      </c>
      <c r="DA326" s="544" t="str">
        <f t="shared" si="596"/>
        <v/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3" t="str">
        <f t="shared" si="586"/>
        <v/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0</v>
      </c>
      <c r="CX327" s="543">
        <f t="shared" si="593"/>
        <v>0</v>
      </c>
      <c r="CY327" s="544">
        <f t="shared" si="594"/>
        <v>0</v>
      </c>
      <c r="CZ327" s="544">
        <f t="shared" si="595"/>
        <v>0</v>
      </c>
      <c r="DA327" s="544">
        <f t="shared" si="596"/>
        <v>0</v>
      </c>
      <c r="DB327" s="543">
        <f t="shared" si="597"/>
        <v>0</v>
      </c>
      <c r="DC327" s="543">
        <f t="shared" si="598"/>
        <v>0</v>
      </c>
      <c r="DD327" s="543">
        <f t="shared" si="599"/>
        <v>0</v>
      </c>
      <c r="DE327" s="543">
        <f t="shared" si="600"/>
        <v>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15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15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15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15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15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15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15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1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15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15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15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15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15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15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15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15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15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1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15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395" t="s">
        <v>725</v>
      </c>
      <c r="E1" s="1396"/>
      <c r="F1" s="1396"/>
      <c r="G1" s="1393">
        <f>Data!$G$1</f>
        <v>8800</v>
      </c>
      <c r="H1" s="139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61" t="s">
        <v>48</v>
      </c>
      <c r="CE6" s="17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62" t="s">
        <v>49</v>
      </c>
      <c r="CT6" s="1762"/>
      <c r="CU6" s="1758" t="s">
        <v>48</v>
      </c>
      <c r="CV6" s="17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9" t="s">
        <v>49</v>
      </c>
      <c r="DK6" s="175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40" width="8.6640625" customWidth="1"/>
    <col min="41" max="41" width="8.6640625" style="1507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1" t="s">
        <v>48</v>
      </c>
      <c r="CE6" s="17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62" t="s">
        <v>49</v>
      </c>
      <c r="CT6" s="1762"/>
      <c r="CU6" s="1758" t="s">
        <v>48</v>
      </c>
      <c r="CV6" s="17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9" t="s">
        <v>49</v>
      </c>
      <c r="DK6" s="175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16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1190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726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727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1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728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924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0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923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0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0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0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1" activePane="bottomRight" state="frozen"/>
      <selection pane="topRight" activeCell="B1" sqref="B1"/>
      <selection pane="bottomLeft" activeCell="A8" sqref="A8"/>
      <selection pane="bottomRight" activeCell="H661" sqref="H661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38" t="s">
        <v>1191</v>
      </c>
      <c r="K1" s="1739">
        <f>Data!$K$1</f>
        <v>4.1867999999999999</v>
      </c>
      <c r="L1" s="1023"/>
      <c r="M1" s="1397" t="s">
        <v>725</v>
      </c>
      <c r="N1" s="1398"/>
      <c r="O1" s="1398"/>
      <c r="P1" s="1399">
        <f>Data!$G$1</f>
        <v>8800</v>
      </c>
      <c r="Q1" s="140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0.91499843320286967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704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1"/>
      <c r="I11" s="1051"/>
      <c r="J11" s="1051"/>
      <c r="K11" s="1051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2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705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1"/>
      <c r="I12" s="1051"/>
      <c r="J12" s="1051"/>
      <c r="K12" s="1051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1"/>
      <c r="I13" s="1051"/>
      <c r="J13" s="1051"/>
      <c r="K13" s="1051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1"/>
      <c r="I14" s="1051"/>
      <c r="J14" s="1051"/>
      <c r="K14" s="1051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1"/>
      <c r="I15" s="1051"/>
      <c r="J15" s="1051"/>
      <c r="K15" s="1051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706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1"/>
      <c r="I16" s="1051"/>
      <c r="J16" s="1051"/>
      <c r="K16" s="1051"/>
      <c r="L16" s="41"/>
      <c r="M16" s="536">
        <f>SUM(M859:M864,M886)</f>
        <v>3.7103768201536172E-2</v>
      </c>
      <c r="N16" s="536">
        <f t="shared" ref="N16:P16" si="1">SUM(N859:N864,N886)</f>
        <v>4.7921778608936969E-2</v>
      </c>
      <c r="O16" s="536">
        <f t="shared" si="1"/>
        <v>-8.1726638923972916E-3</v>
      </c>
      <c r="P16" s="536">
        <f t="shared" si="1"/>
        <v>4.958372443708145E-2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707</v>
      </c>
      <c r="B17" s="41"/>
      <c r="C17" s="536">
        <f>SUM(C865:C885,C887:C888)</f>
        <v>0.25535308841843085</v>
      </c>
      <c r="D17" s="536">
        <f t="shared" ref="D17:F17" si="2">SUM(D865:D885,D887:D888)</f>
        <v>0.21523664897260275</v>
      </c>
      <c r="E17" s="536">
        <f t="shared" si="2"/>
        <v>0.31133971392990573</v>
      </c>
      <c r="F17" s="536">
        <f t="shared" si="2"/>
        <v>0.51695965535491906</v>
      </c>
      <c r="G17" s="41"/>
      <c r="H17" s="1051"/>
      <c r="I17" s="1051"/>
      <c r="J17" s="1051"/>
      <c r="K17" s="1051"/>
      <c r="L17" s="41"/>
      <c r="M17" s="536">
        <f>SUM(M865:M885,M887:M888)</f>
        <v>-9.6302154825660229E-3</v>
      </c>
      <c r="N17" s="536">
        <f t="shared" ref="N17:P17" si="3">SUM(N865:N885,N887:N888)</f>
        <v>3.048622396326213E-2</v>
      </c>
      <c r="O17" s="536">
        <f t="shared" si="3"/>
        <v>-6.5616840994040859E-2</v>
      </c>
      <c r="P17" s="536">
        <f t="shared" si="3"/>
        <v>-0.27123678241905419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1"/>
      <c r="I18" s="1051"/>
      <c r="J18" s="1051"/>
      <c r="K18" s="1051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1"/>
      <c r="I19" s="1051"/>
      <c r="J19" s="1051"/>
      <c r="K19" s="1051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2" t="s">
        <v>134</v>
      </c>
      <c r="B20" s="1053"/>
      <c r="C20" s="1054">
        <f>SUM(C21:C30)</f>
        <v>27845</v>
      </c>
      <c r="D20" s="1054">
        <f>SUM(D21:D30)</f>
        <v>53306</v>
      </c>
      <c r="E20" s="1054">
        <f>SUM(E21:E30)</f>
        <v>85870</v>
      </c>
      <c r="F20" s="1054">
        <f>SUM(F21:F30)</f>
        <v>214742</v>
      </c>
      <c r="G20" s="1053"/>
      <c r="H20" s="1055"/>
      <c r="I20" s="1055"/>
      <c r="J20" s="1055"/>
      <c r="K20" s="1055"/>
      <c r="L20" s="1053"/>
      <c r="M20" s="1054">
        <f>SUM(M21:M30)</f>
        <v>750</v>
      </c>
      <c r="N20" s="1054">
        <f>SUM(N21:N30)</f>
        <v>-1910</v>
      </c>
      <c r="O20" s="1054">
        <f>SUM(O21:O30)</f>
        <v>-900</v>
      </c>
      <c r="P20" s="1054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692" t="s">
        <v>135</v>
      </c>
      <c r="B21" s="1053"/>
      <c r="C21" s="1056">
        <f>SUM(C931:C960)</f>
        <v>0</v>
      </c>
      <c r="D21" s="1056">
        <f>SUM(D931:D960)</f>
        <v>1660</v>
      </c>
      <c r="E21" s="1056">
        <f>SUM(E931:E960)</f>
        <v>22150</v>
      </c>
      <c r="F21" s="1056">
        <f>SUM(F931:F960)</f>
        <v>10032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-160</v>
      </c>
      <c r="O21" s="1056">
        <f>SUM(O931:O960)</f>
        <v>-4900</v>
      </c>
      <c r="P21" s="1056">
        <f>SUM(P931:P960)</f>
        <v>-4032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692" t="s">
        <v>136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692" t="s">
        <v>137</v>
      </c>
      <c r="B23" s="1053"/>
      <c r="C23" s="1056">
        <f>SUM(C920:C930)</f>
        <v>1125</v>
      </c>
      <c r="D23" s="1056">
        <f>SUM(D920:D930)</f>
        <v>9750</v>
      </c>
      <c r="E23" s="1056">
        <f>SUM(E920:E930)</f>
        <v>24900</v>
      </c>
      <c r="F23" s="1056">
        <f>SUM(F920:F930)</f>
        <v>32750</v>
      </c>
      <c r="G23" s="1053"/>
      <c r="H23" s="1055"/>
      <c r="I23" s="1055"/>
      <c r="J23" s="1055"/>
      <c r="K23" s="1055"/>
      <c r="L23" s="1053"/>
      <c r="M23" s="1056">
        <f>SUM(M920:M930)</f>
        <v>0</v>
      </c>
      <c r="N23" s="1056">
        <f>SUM(N920:N930)</f>
        <v>-2500</v>
      </c>
      <c r="O23" s="1056">
        <f>SUM(O920:O930)</f>
        <v>4000</v>
      </c>
      <c r="P23" s="1056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5" t="s">
        <v>677</v>
      </c>
      <c r="B24" s="1053"/>
      <c r="C24" s="1056">
        <f>SUM(C965:C968)</f>
        <v>6500</v>
      </c>
      <c r="D24" s="1056">
        <f>SUM(D965:D968)</f>
        <v>4960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5" t="s">
        <v>678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19200</v>
      </c>
      <c r="F25" s="1056">
        <f>SUM(F969:F971)</f>
        <v>75600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73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692" t="s">
        <v>138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692" t="s">
        <v>139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62700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3"/>
      <c r="C28" s="1056">
        <f>SUM(C977:C980)</f>
        <v>20220</v>
      </c>
      <c r="D28" s="1056">
        <f>SUM(D977:D980)</f>
        <v>36936</v>
      </c>
      <c r="E28" s="1056">
        <f>SUM(E977:E980)</f>
        <v>7620</v>
      </c>
      <c r="F28" s="1056">
        <f>SUM(F977:F980)</f>
        <v>7620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12000</v>
      </c>
      <c r="F29" s="1056">
        <f>SUM(F981:F984)</f>
        <v>26040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750</v>
      </c>
      <c r="N30" s="1056">
        <f>SUM(N962:N964)</f>
        <v>750</v>
      </c>
      <c r="O30" s="1056">
        <f>SUM(O962:O964)</f>
        <v>0</v>
      </c>
      <c r="P30" s="1056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2" t="s">
        <v>143</v>
      </c>
      <c r="B31" s="1053"/>
      <c r="C31" s="1054">
        <f>SUM(C32:C41)</f>
        <v>25118</v>
      </c>
      <c r="D31" s="1054">
        <f>SUM(D32:D41)</f>
        <v>44450</v>
      </c>
      <c r="E31" s="1054">
        <f>SUM(E32:E41)</f>
        <v>97884</v>
      </c>
      <c r="F31" s="1054">
        <f>SUM(F32:F41)</f>
        <v>96490</v>
      </c>
      <c r="G31" s="1053"/>
      <c r="H31" s="1055"/>
      <c r="I31" s="1055"/>
      <c r="J31" s="1055"/>
      <c r="K31" s="1055"/>
      <c r="L31" s="1053"/>
      <c r="M31" s="1054">
        <f>SUM(M32:M41)</f>
        <v>11412.384954723697</v>
      </c>
      <c r="N31" s="1054">
        <f>SUM(N32:N41)</f>
        <v>-3051.2743374586353</v>
      </c>
      <c r="O31" s="1054">
        <f>SUM(O32:O41)</f>
        <v>-44166.615045276303</v>
      </c>
      <c r="P31" s="1054">
        <f>SUM(P32:P41)</f>
        <v>-48367.274337458628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93" t="s">
        <v>144</v>
      </c>
      <c r="B32" s="1059"/>
      <c r="C32" s="551">
        <f t="shared" ref="C32:F32" si="4">C988</f>
        <v>6220</v>
      </c>
      <c r="D32" s="551">
        <f t="shared" si="4"/>
        <v>6940</v>
      </c>
      <c r="E32" s="551">
        <f t="shared" si="4"/>
        <v>8680</v>
      </c>
      <c r="F32" s="551">
        <f t="shared" si="4"/>
        <v>8112</v>
      </c>
      <c r="G32" s="1059"/>
      <c r="H32" s="1060"/>
      <c r="I32" s="1060"/>
      <c r="J32" s="1060"/>
      <c r="K32" s="1060"/>
      <c r="L32" s="1059"/>
      <c r="M32" s="551">
        <f t="shared" ref="M32:P32" si="5">M988</f>
        <v>4240.0264889527953</v>
      </c>
      <c r="N32" s="551">
        <f t="shared" si="5"/>
        <v>4662.8874159460502</v>
      </c>
      <c r="O32" s="551">
        <f t="shared" si="5"/>
        <v>1640.0264889527953</v>
      </c>
      <c r="P32" s="551">
        <f t="shared" si="5"/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93" t="s">
        <v>145</v>
      </c>
      <c r="B33" s="1059"/>
      <c r="C33" s="551">
        <f t="shared" ref="C33:F33" si="6">SUM(C989:C991)</f>
        <v>4190</v>
      </c>
      <c r="D33" s="551">
        <f t="shared" si="6"/>
        <v>5285</v>
      </c>
      <c r="E33" s="551">
        <f t="shared" si="6"/>
        <v>12591</v>
      </c>
      <c r="F33" s="551">
        <f t="shared" si="6"/>
        <v>31966</v>
      </c>
      <c r="G33" s="1059"/>
      <c r="H33" s="1060"/>
      <c r="I33" s="1060"/>
      <c r="J33" s="1060"/>
      <c r="K33" s="1060"/>
      <c r="L33" s="1059"/>
      <c r="M33" s="551">
        <f t="shared" ref="M33:P33" si="7">SUM(M989:M991)</f>
        <v>8878.8584657709034</v>
      </c>
      <c r="N33" s="551">
        <f t="shared" si="7"/>
        <v>9650.8382465953164</v>
      </c>
      <c r="O33" s="551">
        <f t="shared" si="7"/>
        <v>477.85846577090081</v>
      </c>
      <c r="P33" s="551">
        <f t="shared" si="7"/>
        <v>-17030.161753404678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93" t="s">
        <v>146</v>
      </c>
      <c r="B34" s="1061"/>
      <c r="C34" s="551">
        <f t="shared" ref="C34:F41" si="8">C992</f>
        <v>600</v>
      </c>
      <c r="D34" s="551">
        <f t="shared" si="8"/>
        <v>2723</v>
      </c>
      <c r="E34" s="551">
        <f t="shared" si="8"/>
        <v>6477</v>
      </c>
      <c r="F34" s="551">
        <f t="shared" si="8"/>
        <v>3891</v>
      </c>
      <c r="G34" s="1061"/>
      <c r="H34" s="1062"/>
      <c r="I34" s="1062"/>
      <c r="J34" s="1062"/>
      <c r="K34" s="1062"/>
      <c r="L34" s="1061"/>
      <c r="M34" s="551">
        <f t="shared" ref="M34:P34" si="9">M992</f>
        <v>2252.5</v>
      </c>
      <c r="N34" s="551">
        <f t="shared" si="9"/>
        <v>537</v>
      </c>
      <c r="O34" s="551">
        <f t="shared" si="9"/>
        <v>-3624.5</v>
      </c>
      <c r="P34" s="551">
        <f t="shared" si="9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0</v>
      </c>
      <c r="E35" s="551">
        <f t="shared" si="8"/>
        <v>0</v>
      </c>
      <c r="F35" s="551">
        <f t="shared" si="8"/>
        <v>0</v>
      </c>
      <c r="G35" s="1061"/>
      <c r="H35" s="1062"/>
      <c r="I35" s="1062"/>
      <c r="J35" s="1062"/>
      <c r="K35" s="1062"/>
      <c r="L35" s="1061"/>
      <c r="M35" s="551">
        <f t="shared" ref="M35:P35" si="10">M993</f>
        <v>1400</v>
      </c>
      <c r="N35" s="551">
        <f t="shared" si="10"/>
        <v>1600</v>
      </c>
      <c r="O35" s="551">
        <f t="shared" si="10"/>
        <v>1400</v>
      </c>
      <c r="P35" s="551">
        <f t="shared" si="10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93" t="s">
        <v>147</v>
      </c>
      <c r="B36" s="1063"/>
      <c r="C36" s="551">
        <f t="shared" si="8"/>
        <v>3773</v>
      </c>
      <c r="D36" s="551">
        <f t="shared" si="8"/>
        <v>3931</v>
      </c>
      <c r="E36" s="551">
        <f t="shared" si="8"/>
        <v>20900</v>
      </c>
      <c r="F36" s="551">
        <f t="shared" si="8"/>
        <v>10200</v>
      </c>
      <c r="G36" s="1061"/>
      <c r="H36" s="1062"/>
      <c r="I36" s="1062"/>
      <c r="J36" s="1062"/>
      <c r="K36" s="1062"/>
      <c r="L36" s="1061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93" t="s">
        <v>148</v>
      </c>
      <c r="B37" s="1044"/>
      <c r="C37" s="551">
        <f t="shared" si="8"/>
        <v>1588</v>
      </c>
      <c r="D37" s="551">
        <f t="shared" si="8"/>
        <v>3275</v>
      </c>
      <c r="E37" s="551">
        <f t="shared" si="8"/>
        <v>4293</v>
      </c>
      <c r="F37" s="551">
        <f t="shared" si="8"/>
        <v>3271</v>
      </c>
      <c r="G37" s="1061"/>
      <c r="H37" s="1062"/>
      <c r="I37" s="1062"/>
      <c r="J37" s="1062"/>
      <c r="K37" s="1062"/>
      <c r="L37" s="1061"/>
      <c r="M37" s="551">
        <f t="shared" ref="M37:P37" si="12">M995</f>
        <v>-48</v>
      </c>
      <c r="N37" s="551">
        <f t="shared" si="12"/>
        <v>-1515</v>
      </c>
      <c r="O37" s="551">
        <f t="shared" si="12"/>
        <v>-2753</v>
      </c>
      <c r="P37" s="551">
        <f t="shared" si="12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93" t="s">
        <v>149</v>
      </c>
      <c r="B38" s="1064"/>
      <c r="C38" s="551">
        <f t="shared" si="8"/>
        <v>1200</v>
      </c>
      <c r="D38" s="551">
        <f t="shared" si="8"/>
        <v>2250</v>
      </c>
      <c r="E38" s="551">
        <f t="shared" si="8"/>
        <v>5500</v>
      </c>
      <c r="F38" s="551">
        <f t="shared" si="8"/>
        <v>3500</v>
      </c>
      <c r="G38" s="1061"/>
      <c r="H38" s="1062"/>
      <c r="I38" s="1062"/>
      <c r="J38" s="1062"/>
      <c r="K38" s="1062"/>
      <c r="L38" s="1061"/>
      <c r="M38" s="551">
        <f t="shared" ref="M38:P38" si="13">M996</f>
        <v>900</v>
      </c>
      <c r="N38" s="551">
        <f t="shared" si="13"/>
        <v>150</v>
      </c>
      <c r="O38" s="551">
        <f t="shared" si="13"/>
        <v>-3400</v>
      </c>
      <c r="P38" s="551">
        <f t="shared" si="13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93" t="s">
        <v>150</v>
      </c>
      <c r="B39" s="1064"/>
      <c r="C39" s="551">
        <f t="shared" si="8"/>
        <v>300</v>
      </c>
      <c r="D39" s="551">
        <f t="shared" si="8"/>
        <v>725</v>
      </c>
      <c r="E39" s="551">
        <f t="shared" si="8"/>
        <v>500</v>
      </c>
      <c r="F39" s="551">
        <f t="shared" si="8"/>
        <v>1000</v>
      </c>
      <c r="G39" s="1061"/>
      <c r="H39" s="1062"/>
      <c r="I39" s="1062"/>
      <c r="J39" s="1062"/>
      <c r="K39" s="1062"/>
      <c r="L39" s="1061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93" t="s">
        <v>151</v>
      </c>
      <c r="B40" s="1064"/>
      <c r="C40" s="551">
        <f t="shared" si="8"/>
        <v>938</v>
      </c>
      <c r="D40" s="551">
        <f t="shared" si="8"/>
        <v>918</v>
      </c>
      <c r="E40" s="551">
        <f t="shared" si="8"/>
        <v>5263</v>
      </c>
      <c r="F40" s="551">
        <f t="shared" si="8"/>
        <v>9600</v>
      </c>
      <c r="G40" s="1061"/>
      <c r="H40" s="1062"/>
      <c r="I40" s="1062"/>
      <c r="J40" s="1062"/>
      <c r="K40" s="1062"/>
      <c r="L40" s="1061"/>
      <c r="M40" s="551">
        <f t="shared" ref="M40:P40" si="15">M998</f>
        <v>98</v>
      </c>
      <c r="N40" s="551">
        <f t="shared" si="15"/>
        <v>266</v>
      </c>
      <c r="O40" s="551">
        <f t="shared" si="15"/>
        <v>-4227</v>
      </c>
      <c r="P40" s="551">
        <f t="shared" si="15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93" t="s">
        <v>152</v>
      </c>
      <c r="B41" s="1064"/>
      <c r="C41" s="551">
        <f t="shared" si="8"/>
        <v>6309</v>
      </c>
      <c r="D41" s="551">
        <f t="shared" si="8"/>
        <v>18403</v>
      </c>
      <c r="E41" s="551">
        <f t="shared" si="8"/>
        <v>33680</v>
      </c>
      <c r="F41" s="551">
        <f t="shared" si="8"/>
        <v>24950</v>
      </c>
      <c r="G41" s="1061"/>
      <c r="H41" s="1062"/>
      <c r="I41" s="1062"/>
      <c r="J41" s="1062"/>
      <c r="K41" s="1062"/>
      <c r="L41" s="1061"/>
      <c r="M41" s="551">
        <f t="shared" ref="M41:P41" si="16">M999</f>
        <v>-6309</v>
      </c>
      <c r="N41" s="551">
        <f t="shared" si="16"/>
        <v>-18403</v>
      </c>
      <c r="O41" s="551">
        <f t="shared" si="16"/>
        <v>-33680</v>
      </c>
      <c r="P41" s="551">
        <f t="shared" si="16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4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0.10108303249097472</v>
      </c>
      <c r="F42" s="536">
        <f>IF(F20=0,"",F32/F20)</f>
        <v>3.7775563234020357E-2</v>
      </c>
      <c r="G42" s="41"/>
      <c r="H42" s="1051"/>
      <c r="I42" s="1051"/>
      <c r="J42" s="1051"/>
      <c r="K42" s="1051"/>
      <c r="L42" s="41"/>
      <c r="M42" s="1065"/>
      <c r="N42" s="1065"/>
      <c r="O42" s="1065"/>
      <c r="P42" s="1065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66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-12014</v>
      </c>
      <c r="F43" s="556">
        <f>F20-F31</f>
        <v>118252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9"/>
      <c r="R43" s="868"/>
      <c r="S43" s="833"/>
      <c r="T43" s="833"/>
      <c r="U43" s="1049">
        <v>43</v>
      </c>
      <c r="V43" s="833"/>
    </row>
    <row r="44" spans="1:36" s="1072" customFormat="1" ht="15.75" customHeight="1">
      <c r="A44" s="1069" t="s">
        <v>59</v>
      </c>
      <c r="B44" s="930"/>
      <c r="C44" s="1045"/>
      <c r="D44" s="1045"/>
      <c r="E44" s="1045"/>
      <c r="F44" s="1045"/>
      <c r="G44" s="1044"/>
      <c r="H44" s="1070"/>
      <c r="I44" s="1070"/>
      <c r="J44" s="1070"/>
      <c r="K44" s="1070"/>
      <c r="L44" s="1044"/>
      <c r="M44" s="1045"/>
      <c r="N44" s="1045"/>
      <c r="O44" s="1045"/>
      <c r="P44" s="1045"/>
      <c r="Q44" s="1071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2" customFormat="1" ht="15.75" customHeight="1">
      <c r="A45" s="929" t="s">
        <v>520</v>
      </c>
      <c r="B45" s="930"/>
      <c r="C45" s="1073">
        <f>IF(WB!CK9="","",WB!CK9)</f>
        <v>0.5</v>
      </c>
      <c r="D45" s="1073">
        <f>IF(WB!CK10="","",WB!CK10)</f>
        <v>0.25</v>
      </c>
      <c r="E45" s="1073">
        <f>IF(WB!CK11="","",WB!CK11)</f>
        <v>0.15</v>
      </c>
      <c r="F45" s="1073">
        <f>IF(WB!CK12="","",WB!CK12)</f>
        <v>0.1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2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4"/>
      <c r="H46" s="1074">
        <f>SUM(C46)</f>
        <v>7</v>
      </c>
      <c r="I46" s="1074">
        <f>SUM(D46)</f>
        <v>8</v>
      </c>
      <c r="J46" s="1074">
        <f>SUM(E46)</f>
        <v>7</v>
      </c>
      <c r="K46" s="1074">
        <f>SUM(F46)</f>
        <v>8</v>
      </c>
      <c r="L46" s="1064"/>
      <c r="M46" s="1075"/>
      <c r="N46" s="1075"/>
      <c r="O46" s="1075"/>
      <c r="P46" s="1075"/>
      <c r="Q46" s="1071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2" customFormat="1" ht="15.75" customHeight="1">
      <c r="A47" s="929" t="s">
        <v>521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2" customFormat="1" ht="15.75" customHeight="1">
      <c r="A48" s="929" t="s">
        <v>522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2" customFormat="1" ht="15.75" customHeight="1">
      <c r="A49" s="929" t="s">
        <v>523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2" customFormat="1" ht="15.75" customHeight="1">
      <c r="A50" s="929" t="s">
        <v>524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2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4"/>
      <c r="H51" s="1076">
        <f t="shared" ref="H51:K52" si="17">SUM(C51)</f>
        <v>0</v>
      </c>
      <c r="I51" s="1076">
        <f t="shared" si="17"/>
        <v>0</v>
      </c>
      <c r="J51" s="1076">
        <f t="shared" si="17"/>
        <v>0</v>
      </c>
      <c r="K51" s="1076">
        <f t="shared" si="17"/>
        <v>0</v>
      </c>
      <c r="L51" s="1064"/>
      <c r="M51" s="1075"/>
      <c r="N51" s="1075"/>
      <c r="O51" s="1075"/>
      <c r="P51" s="1075"/>
      <c r="Q51" s="1071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2" customFormat="1" ht="15.75" customHeight="1">
      <c r="A52" s="1077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76">
        <f t="shared" si="17"/>
        <v>0</v>
      </c>
      <c r="I52" s="1076">
        <f t="shared" si="17"/>
        <v>8</v>
      </c>
      <c r="J52" s="1076">
        <f t="shared" si="17"/>
        <v>25</v>
      </c>
      <c r="K52" s="1076">
        <f t="shared" si="17"/>
        <v>30</v>
      </c>
      <c r="L52" s="930"/>
      <c r="M52" s="951"/>
      <c r="N52" s="951"/>
      <c r="O52" s="951"/>
      <c r="P52" s="951"/>
      <c r="Q52" s="1071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2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76"/>
      <c r="I53" s="1076"/>
      <c r="J53" s="1076"/>
      <c r="K53" s="1076"/>
      <c r="L53" s="930"/>
      <c r="M53" s="951"/>
      <c r="N53" s="951"/>
      <c r="O53" s="951"/>
      <c r="P53" s="951"/>
      <c r="Q53" s="1071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2" customFormat="1" ht="15.75" customHeight="1">
      <c r="A54" s="1077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76">
        <f t="shared" ref="H54:K55" si="18">SUM(C54)</f>
        <v>3</v>
      </c>
      <c r="I54" s="1076">
        <f t="shared" si="18"/>
        <v>10</v>
      </c>
      <c r="J54" s="1076">
        <f t="shared" si="18"/>
        <v>30</v>
      </c>
      <c r="K54" s="1076">
        <f t="shared" si="18"/>
        <v>50</v>
      </c>
      <c r="L54" s="930"/>
      <c r="M54" s="951"/>
      <c r="N54" s="951"/>
      <c r="O54" s="951"/>
      <c r="P54" s="951"/>
      <c r="Q54" s="1071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2" customFormat="1" ht="15.75" customHeight="1">
      <c r="A55" s="1077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76">
        <f t="shared" si="18"/>
        <v>0</v>
      </c>
      <c r="I55" s="1076">
        <f t="shared" si="18"/>
        <v>0</v>
      </c>
      <c r="J55" s="1076">
        <f t="shared" si="18"/>
        <v>15</v>
      </c>
      <c r="K55" s="1076">
        <f t="shared" si="18"/>
        <v>20</v>
      </c>
      <c r="L55" s="930"/>
      <c r="M55" s="951"/>
      <c r="N55" s="951"/>
      <c r="O55" s="951"/>
      <c r="P55" s="951"/>
      <c r="Q55" s="1071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2" customFormat="1" ht="15.75" customHeight="1">
      <c r="A56" s="1077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76"/>
      <c r="I56" s="1076"/>
      <c r="J56" s="1076"/>
      <c r="K56" s="1076"/>
      <c r="L56" s="930"/>
      <c r="M56" s="951"/>
      <c r="N56" s="951"/>
      <c r="O56" s="951"/>
      <c r="P56" s="951"/>
      <c r="Q56" s="1071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2" customFormat="1" ht="15.75" customHeight="1">
      <c r="A57" s="1078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76"/>
      <c r="I57" s="1076"/>
      <c r="J57" s="1076"/>
      <c r="K57" s="1076"/>
      <c r="L57" s="930"/>
      <c r="M57" s="951"/>
      <c r="N57" s="951"/>
      <c r="O57" s="951"/>
      <c r="P57" s="951"/>
      <c r="Q57" s="1071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2" customFormat="1" ht="15.75" customHeight="1">
      <c r="A58" s="1079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76"/>
      <c r="I58" s="1076"/>
      <c r="J58" s="1076"/>
      <c r="K58" s="1076"/>
      <c r="L58" s="930"/>
      <c r="M58" s="951"/>
      <c r="N58" s="951"/>
      <c r="O58" s="951"/>
      <c r="P58" s="951"/>
      <c r="Q58" s="1071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2" customFormat="1" ht="15.75" customHeight="1">
      <c r="A59" s="1077" t="str">
        <f>WB!A178</f>
        <v>Other: Donkey or Ox Carts</v>
      </c>
      <c r="B59" s="1080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76"/>
      <c r="I59" s="1076"/>
      <c r="J59" s="1076"/>
      <c r="K59" s="1076"/>
      <c r="L59" s="930"/>
      <c r="M59" s="951"/>
      <c r="N59" s="951"/>
      <c r="O59" s="951"/>
      <c r="P59" s="951"/>
      <c r="Q59" s="1071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2" customFormat="1" ht="15.75" customHeight="1">
      <c r="A60" s="1077" t="str">
        <f>WB!A182</f>
        <v>Other: Ploughs</v>
      </c>
      <c r="B60" s="1064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76"/>
      <c r="I60" s="1076"/>
      <c r="J60" s="1076"/>
      <c r="K60" s="1076"/>
      <c r="L60" s="930"/>
      <c r="M60" s="951"/>
      <c r="N60" s="951"/>
      <c r="O60" s="951"/>
      <c r="P60" s="951"/>
      <c r="Q60" s="1071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2" customFormat="1" ht="15.75" customHeight="1">
      <c r="A61" s="1077" t="str">
        <f>WB!A186</f>
        <v>Other: Vehicles</v>
      </c>
      <c r="B61" s="1081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76"/>
      <c r="I61" s="1076"/>
      <c r="J61" s="1076"/>
      <c r="K61" s="1076"/>
      <c r="L61" s="930"/>
      <c r="M61" s="951"/>
      <c r="N61" s="951"/>
      <c r="O61" s="951"/>
      <c r="P61" s="951"/>
      <c r="Q61" s="1071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2" customFormat="1" ht="15.75" customHeight="1">
      <c r="A62" s="1077" t="str">
        <f>WB!A190</f>
        <v>Other: Spaza Shop</v>
      </c>
      <c r="B62" s="1082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6"/>
      <c r="I62" s="1076"/>
      <c r="J62" s="1076"/>
      <c r="K62" s="1076"/>
      <c r="L62" s="930"/>
      <c r="M62" s="951"/>
      <c r="N62" s="951"/>
      <c r="O62" s="951"/>
      <c r="P62" s="951"/>
      <c r="Q62" s="1071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2" customFormat="1" ht="15.75" customHeight="1">
      <c r="A63" s="1083" t="str">
        <f>WB!A194</f>
        <v>Other: Tractors</v>
      </c>
      <c r="B63" s="1084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85"/>
      <c r="I63" s="1085"/>
      <c r="J63" s="1085"/>
      <c r="K63" s="1085"/>
      <c r="L63" s="930"/>
      <c r="M63" s="1086"/>
      <c r="N63" s="1086"/>
      <c r="O63" s="1086"/>
      <c r="P63" s="1086"/>
      <c r="Q63" s="1071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2" customFormat="1" ht="15.75" customHeight="1">
      <c r="A64" s="1087" t="s">
        <v>167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2" customFormat="1" ht="15.75" hidden="1" customHeight="1">
      <c r="A65" s="1364" t="s">
        <v>168</v>
      </c>
      <c r="B65" s="1084"/>
      <c r="C65" s="1091"/>
      <c r="D65" s="1091"/>
      <c r="E65" s="1091"/>
      <c r="F65" s="1027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2" customFormat="1" ht="15.75" hidden="1" customHeight="1">
      <c r="A66" s="1077" t="s">
        <v>170</v>
      </c>
      <c r="B66" s="1093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1"/>
      <c r="H66" s="951"/>
      <c r="I66" s="951"/>
      <c r="J66" s="951"/>
      <c r="K66" s="951"/>
      <c r="L66" s="1081"/>
      <c r="M66" s="951"/>
      <c r="N66" s="951"/>
      <c r="O66" s="951"/>
      <c r="P66" s="951"/>
      <c r="Q66" s="1071"/>
      <c r="R66" s="1094"/>
      <c r="S66" s="1095"/>
      <c r="T66" s="1095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2" customFormat="1" ht="15.75" hidden="1" customHeight="1">
      <c r="A67" s="1096" t="s">
        <v>172</v>
      </c>
      <c r="B67" s="1081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1"/>
      <c r="H67" s="951"/>
      <c r="I67" s="951"/>
      <c r="J67" s="951"/>
      <c r="K67" s="951"/>
      <c r="L67" s="1081"/>
      <c r="M67" s="951"/>
      <c r="N67" s="951"/>
      <c r="O67" s="951"/>
      <c r="P67" s="951"/>
      <c r="Q67" s="1071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2" customFormat="1" ht="15.75" hidden="1" customHeight="1">
      <c r="A68" s="1078" t="s">
        <v>174</v>
      </c>
      <c r="B68" s="1084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4"/>
      <c r="H68" s="951"/>
      <c r="I68" s="951"/>
      <c r="J68" s="951"/>
      <c r="K68" s="951"/>
      <c r="L68" s="1084"/>
      <c r="M68" s="1097"/>
      <c r="N68" s="1097"/>
      <c r="O68" s="1097"/>
      <c r="P68" s="1097"/>
      <c r="Q68" s="1071"/>
      <c r="R68" s="1094"/>
      <c r="S68" s="1095"/>
      <c r="T68" s="1095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2" customFormat="1" ht="15.75" hidden="1" customHeight="1">
      <c r="A69" s="1078" t="s">
        <v>178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1"/>
      <c r="I69" s="951"/>
      <c r="J69" s="951"/>
      <c r="K69" s="951"/>
      <c r="L69" s="1082"/>
      <c r="M69" s="1097"/>
      <c r="N69" s="1097"/>
      <c r="O69" s="1097"/>
      <c r="P69" s="1097"/>
      <c r="Q69" s="1071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2" customFormat="1" ht="15.75" hidden="1" customHeight="1">
      <c r="A70" s="1078" t="s">
        <v>180</v>
      </c>
      <c r="B70" s="1084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4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5"/>
      <c r="S70" s="1017"/>
      <c r="T70" s="1017"/>
      <c r="U70" s="1049">
        <v>70</v>
      </c>
      <c r="V70" s="465"/>
    </row>
    <row r="71" spans="1:36" s="1072" customFormat="1" ht="15.75" hidden="1" customHeight="1">
      <c r="A71" s="1078" t="s">
        <v>182</v>
      </c>
      <c r="B71" s="1084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4"/>
      <c r="H71" s="951"/>
      <c r="I71" s="951"/>
      <c r="J71" s="951"/>
      <c r="K71" s="951"/>
      <c r="L71" s="1084"/>
      <c r="M71" s="1097"/>
      <c r="N71" s="1097"/>
      <c r="O71" s="1097"/>
      <c r="P71" s="1097"/>
      <c r="Q71" s="1071"/>
      <c r="R71" s="1094"/>
      <c r="S71" s="1095"/>
      <c r="T71" s="1095"/>
      <c r="U71" s="1049">
        <v>71</v>
      </c>
      <c r="V71" s="465"/>
    </row>
    <row r="72" spans="1:36" s="1072" customFormat="1" ht="15.75" hidden="1" customHeight="1">
      <c r="A72" s="1078" t="s">
        <v>184</v>
      </c>
      <c r="B72" s="1100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5"/>
      <c r="S72" s="1017"/>
      <c r="T72" s="1017"/>
      <c r="U72" s="1049">
        <v>72</v>
      </c>
      <c r="V72" s="465"/>
    </row>
    <row r="73" spans="1:36" s="1072" customFormat="1" ht="15.75" hidden="1" customHeight="1">
      <c r="A73" s="1102" t="s">
        <v>186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1"/>
      <c r="I73" s="951"/>
      <c r="J73" s="951"/>
      <c r="K73" s="951"/>
      <c r="L73" s="1093"/>
      <c r="M73" s="951"/>
      <c r="N73" s="951"/>
      <c r="O73" s="951"/>
      <c r="P73" s="951"/>
      <c r="Q73" s="1071"/>
      <c r="R73" s="885"/>
      <c r="S73" s="1017"/>
      <c r="T73" s="1017"/>
      <c r="U73" s="1049">
        <v>73</v>
      </c>
      <c r="V73" s="465"/>
    </row>
    <row r="74" spans="1:36" s="1072" customFormat="1" ht="15.75" hidden="1" customHeight="1">
      <c r="A74" s="1102" t="s">
        <v>188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43"/>
      <c r="I74" s="643"/>
      <c r="J74" s="643"/>
      <c r="K74" s="643"/>
      <c r="L74" s="1093"/>
      <c r="M74" s="951"/>
      <c r="N74" s="951"/>
      <c r="O74" s="951"/>
      <c r="P74" s="951"/>
      <c r="Q74" s="1071"/>
      <c r="R74" s="885"/>
      <c r="S74" s="1017"/>
      <c r="T74" s="1017"/>
      <c r="U74" s="1049">
        <v>74</v>
      </c>
      <c r="V74" s="465"/>
    </row>
    <row r="75" spans="1:36" s="1072" customFormat="1" ht="15.75" hidden="1" customHeight="1">
      <c r="A75" s="1096" t="s">
        <v>190</v>
      </c>
      <c r="B75" s="1105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1"/>
      <c r="H75" s="951"/>
      <c r="I75" s="951"/>
      <c r="J75" s="951"/>
      <c r="K75" s="951"/>
      <c r="L75" s="1081"/>
      <c r="M75" s="951"/>
      <c r="N75" s="951"/>
      <c r="O75" s="951"/>
      <c r="P75" s="951"/>
      <c r="Q75" s="1071"/>
      <c r="R75" s="885"/>
      <c r="S75" s="1017"/>
      <c r="T75" s="1017"/>
      <c r="U75" s="1049">
        <v>75</v>
      </c>
      <c r="V75" s="465"/>
    </row>
    <row r="76" spans="1:36" s="1072" customFormat="1" ht="15.75" hidden="1" customHeight="1">
      <c r="A76" s="1078" t="s">
        <v>174</v>
      </c>
      <c r="B76" s="1105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4"/>
      <c r="H76" s="951"/>
      <c r="I76" s="951"/>
      <c r="J76" s="951"/>
      <c r="K76" s="951"/>
      <c r="L76" s="1084"/>
      <c r="M76" s="1097"/>
      <c r="N76" s="1097"/>
      <c r="O76" s="1097"/>
      <c r="P76" s="1097"/>
      <c r="Q76" s="1071"/>
      <c r="R76" s="1094"/>
      <c r="S76" s="1095"/>
      <c r="T76" s="1095"/>
      <c r="U76" s="1049">
        <v>76</v>
      </c>
      <c r="V76" s="465"/>
    </row>
    <row r="77" spans="1:36" s="1072" customFormat="1" ht="15.75" hidden="1" customHeight="1">
      <c r="A77" s="1078" t="s">
        <v>178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1"/>
      <c r="I77" s="951"/>
      <c r="J77" s="951"/>
      <c r="K77" s="951"/>
      <c r="L77" s="1084"/>
      <c r="M77" s="1097"/>
      <c r="N77" s="1097"/>
      <c r="O77" s="1097"/>
      <c r="P77" s="1097"/>
      <c r="Q77" s="1071"/>
      <c r="R77" s="885"/>
      <c r="S77" s="1017"/>
      <c r="T77" s="1017"/>
      <c r="U77" s="1049">
        <v>77</v>
      </c>
      <c r="V77" s="465"/>
    </row>
    <row r="78" spans="1:36" s="1072" customFormat="1" ht="15.75" hidden="1" customHeight="1">
      <c r="A78" s="1078" t="s">
        <v>180</v>
      </c>
      <c r="B78" s="1107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4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5"/>
      <c r="S78" s="1017"/>
      <c r="T78" s="1017"/>
      <c r="U78" s="1049">
        <v>78</v>
      </c>
      <c r="V78" s="465"/>
    </row>
    <row r="79" spans="1:36" s="1072" customFormat="1" ht="15.75" hidden="1" customHeight="1">
      <c r="A79" s="1078" t="s">
        <v>182</v>
      </c>
      <c r="B79" s="1108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4"/>
      <c r="H79" s="951"/>
      <c r="I79" s="951"/>
      <c r="J79" s="951"/>
      <c r="K79" s="951"/>
      <c r="L79" s="1084"/>
      <c r="M79" s="1097"/>
      <c r="N79" s="1097"/>
      <c r="O79" s="1097"/>
      <c r="P79" s="1097"/>
      <c r="Q79" s="1071"/>
      <c r="R79" s="1094"/>
      <c r="S79" s="1095"/>
      <c r="T79" s="1095"/>
      <c r="U79" s="1049">
        <v>79</v>
      </c>
      <c r="V79" s="465"/>
    </row>
    <row r="80" spans="1:36" s="1072" customFormat="1" ht="15.75" hidden="1" customHeight="1">
      <c r="A80" s="1109" t="s">
        <v>184</v>
      </c>
      <c r="B80" s="1093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0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5"/>
      <c r="S80" s="1017"/>
      <c r="T80" s="1017"/>
      <c r="U80" s="1049">
        <v>80</v>
      </c>
      <c r="V80" s="465"/>
    </row>
    <row r="81" spans="1:22" ht="15.75" hidden="1" customHeight="1">
      <c r="A81" s="1102" t="s">
        <v>186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1"/>
      <c r="I81" s="951"/>
      <c r="J81" s="951"/>
      <c r="K81" s="951"/>
      <c r="L81" s="1103"/>
      <c r="M81" s="951"/>
      <c r="N81" s="951"/>
      <c r="O81" s="951"/>
      <c r="P81" s="951"/>
      <c r="Q81" s="1110"/>
      <c r="R81" s="885"/>
      <c r="S81" s="1017"/>
      <c r="T81" s="1017"/>
      <c r="U81" s="1049">
        <v>81</v>
      </c>
      <c r="V81" s="465"/>
    </row>
    <row r="82" spans="1:22" ht="15.75" hidden="1" customHeight="1">
      <c r="A82" s="1102" t="s">
        <v>188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43"/>
      <c r="I82" s="643"/>
      <c r="J82" s="643"/>
      <c r="K82" s="643"/>
      <c r="L82" s="1103"/>
      <c r="M82" s="1097"/>
      <c r="N82" s="1097"/>
      <c r="O82" s="1097"/>
      <c r="P82" s="1097"/>
      <c r="Q82" s="1110"/>
      <c r="R82" s="885"/>
      <c r="S82" s="1017"/>
      <c r="T82" s="1017"/>
      <c r="U82" s="1049">
        <v>82</v>
      </c>
      <c r="V82" s="465"/>
    </row>
    <row r="83" spans="1:22" ht="15.75" hidden="1" customHeight="1">
      <c r="A83" s="1102" t="s">
        <v>195</v>
      </c>
      <c r="B83" s="1064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8"/>
      <c r="S83" s="1010"/>
      <c r="T83" s="1010"/>
      <c r="U83" s="1049">
        <v>83</v>
      </c>
      <c r="V83" s="465"/>
    </row>
    <row r="84" spans="1:22" ht="15.75" hidden="1" customHeight="1">
      <c r="A84" s="1102" t="s">
        <v>197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5"/>
      <c r="S84" s="1017"/>
      <c r="T84" s="1017"/>
      <c r="U84" s="1049">
        <v>84</v>
      </c>
      <c r="V84" s="465"/>
    </row>
    <row r="85" spans="1:22" ht="15.75" hidden="1" customHeight="1">
      <c r="A85" s="1077" t="s">
        <v>198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9">
        <v>85</v>
      </c>
      <c r="V85" s="465"/>
    </row>
    <row r="86" spans="1:22" ht="15.75" hidden="1" customHeight="1">
      <c r="A86" s="1102" t="s">
        <v>199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9">
        <v>86</v>
      </c>
      <c r="V86" s="465"/>
    </row>
    <row r="87" spans="1:22" ht="15.75" hidden="1" customHeight="1">
      <c r="A87" s="1078" t="s">
        <v>201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1"/>
      <c r="I87" s="951"/>
      <c r="J87" s="951"/>
      <c r="K87" s="951"/>
      <c r="L87" s="1107"/>
      <c r="M87" s="1122"/>
      <c r="N87" s="1122"/>
      <c r="O87" s="1122"/>
      <c r="P87" s="1122"/>
      <c r="Q87" s="1123"/>
      <c r="R87" s="1094"/>
      <c r="S87" s="1095"/>
      <c r="T87" s="1095"/>
      <c r="U87" s="1049">
        <v>87</v>
      </c>
      <c r="V87" s="465"/>
    </row>
    <row r="88" spans="1:22" s="1127" customFormat="1" ht="15.75" hidden="1" customHeight="1">
      <c r="A88" s="1077" t="s">
        <v>203</v>
      </c>
      <c r="B88" s="1093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19">IF(H88="","",SUM(H88)-SUM(C88))</f>
        <v/>
      </c>
      <c r="N88" s="1101" t="str">
        <f t="shared" si="19"/>
        <v/>
      </c>
      <c r="O88" s="1101" t="str">
        <f t="shared" si="19"/>
        <v/>
      </c>
      <c r="P88" s="1101" t="str">
        <f t="shared" si="19"/>
        <v/>
      </c>
      <c r="Q88" s="1125"/>
      <c r="R88" s="885"/>
      <c r="S88" s="1017"/>
      <c r="T88" s="1017"/>
      <c r="U88" s="1049">
        <v>88</v>
      </c>
      <c r="V88" s="1126"/>
    </row>
    <row r="89" spans="1:22" ht="15.75" hidden="1" customHeight="1">
      <c r="A89" s="1077" t="s">
        <v>214</v>
      </c>
      <c r="B89" s="1081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2" t="str">
        <f>IF(F84="","",(SUM(F69)*2973-SUM(F70,F74)*(2973-1549*(F73=0))-SUM(F85,F86)*32930)/$P$1/365/F$46)</f>
        <v/>
      </c>
      <c r="G89" s="1093"/>
      <c r="H89" s="112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3"/>
      <c r="M89" s="1129" t="str">
        <f t="shared" si="19"/>
        <v/>
      </c>
      <c r="N89" s="1129" t="str">
        <f t="shared" si="19"/>
        <v/>
      </c>
      <c r="O89" s="1129" t="str">
        <f t="shared" si="19"/>
        <v/>
      </c>
      <c r="P89" s="1129" t="str">
        <f t="shared" si="19"/>
        <v/>
      </c>
      <c r="Q89" s="1110"/>
      <c r="R89" s="1048"/>
      <c r="S89" s="1010"/>
      <c r="T89" s="1010"/>
      <c r="U89" s="1049">
        <v>89</v>
      </c>
      <c r="V89" s="465"/>
    </row>
    <row r="90" spans="1:22" ht="15.75" hidden="1" customHeight="1">
      <c r="A90" s="1077" t="s">
        <v>215</v>
      </c>
      <c r="B90" s="1081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2" t="str">
        <f>IF(F84="","",(SUM(F77)*2973-SUM(F78,F82)*(2973-1549*(F81=0)))/$P$1/365/F$46)</f>
        <v/>
      </c>
      <c r="G90" s="1093"/>
      <c r="H90" s="1128" t="str">
        <f>IF(AND(H70="",H74="",H78="",H82="",H86=""),"",(SUM(C77)*2973-(SUM(H78,H82)+SUM(C78)*(H78="")+SUM(C82)*(H82=""))*(2973-1549*(C81=0)))/$P$1/365/C$46)</f>
        <v/>
      </c>
      <c r="I90" s="1128" t="str">
        <f>IF(AND(I70="",I74="",I78="",I82="",I86=""),"",(SUM(D77)*2973-(SUM(I78,I82)+SUM(D78)*(I78="")+SUM(D82)*(I82=""))*(2973-1549*(D81=0)))/$P$1/365/D$46)</f>
        <v/>
      </c>
      <c r="J90" s="1128" t="str">
        <f>IF(AND(J70="",J74="",J78="",J82="",J86=""),"",(SUM(E77)*2973-(SUM(J78,J82)+SUM(E78)*(J78="")+SUM(E82)*(J82=""))*(2973-1549*(E81=0)))/$P$1/365/E$46)</f>
        <v/>
      </c>
      <c r="K90" s="1128" t="str">
        <f>IF(AND(K70="",K74="",K78="",K82="",K86=""),"",(SUM(F77)*2973-(SUM(K78,K82)+SUM(F78)*(K78="")+SUM(F82)*(K82=""))*(2973-1549*(F81=0)))/$P$1/365/F$46)</f>
        <v/>
      </c>
      <c r="L90" s="1093"/>
      <c r="M90" s="1129" t="str">
        <f t="shared" si="19"/>
        <v/>
      </c>
      <c r="N90" s="1129" t="str">
        <f t="shared" si="19"/>
        <v/>
      </c>
      <c r="O90" s="1129" t="str">
        <f t="shared" si="19"/>
        <v/>
      </c>
      <c r="P90" s="1129" t="str">
        <f t="shared" si="19"/>
        <v/>
      </c>
      <c r="Q90" s="1110"/>
      <c r="R90" s="1048"/>
      <c r="S90" s="1010"/>
      <c r="T90" s="1010"/>
      <c r="U90" s="1049">
        <v>90</v>
      </c>
      <c r="V90" s="465"/>
    </row>
    <row r="91" spans="1:22" ht="15.75" hidden="1" customHeight="1">
      <c r="A91" s="1130" t="s">
        <v>207</v>
      </c>
      <c r="B91" s="1081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1"/>
      <c r="N91" s="951"/>
      <c r="O91" s="951"/>
      <c r="P91" s="951"/>
      <c r="Q91" s="1110"/>
      <c r="R91" s="1048"/>
      <c r="S91" s="1010"/>
      <c r="T91" s="1010"/>
      <c r="U91" s="1049">
        <v>91</v>
      </c>
      <c r="V91" s="465"/>
    </row>
    <row r="92" spans="1:22" s="1072" customFormat="1" ht="15.75" customHeight="1">
      <c r="A92" s="1365" t="s">
        <v>208</v>
      </c>
      <c r="B92" s="1082"/>
      <c r="C92" s="1091"/>
      <c r="D92" s="1091"/>
      <c r="E92" s="1091"/>
      <c r="F92" s="1091"/>
      <c r="G92" s="1064"/>
      <c r="H92" s="951"/>
      <c r="I92" s="951"/>
      <c r="J92" s="951"/>
      <c r="K92" s="951"/>
      <c r="L92" s="1064"/>
      <c r="M92" s="1075"/>
      <c r="N92" s="1075"/>
      <c r="O92" s="1075"/>
      <c r="P92" s="1075"/>
      <c r="Q92" s="1071"/>
      <c r="R92" s="846"/>
      <c r="S92" s="846"/>
      <c r="T92" s="846"/>
      <c r="U92" s="1049">
        <v>92</v>
      </c>
      <c r="V92" s="465"/>
    </row>
    <row r="93" spans="1:22" s="1072" customFormat="1" ht="15.75" customHeight="1">
      <c r="A93" s="1077" t="s">
        <v>170</v>
      </c>
      <c r="B93" s="1081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1"/>
      <c r="H93" s="951"/>
      <c r="I93" s="951"/>
      <c r="J93" s="951"/>
      <c r="K93" s="951"/>
      <c r="L93" s="1081"/>
      <c r="M93" s="951"/>
      <c r="N93" s="951"/>
      <c r="O93" s="951"/>
      <c r="P93" s="951"/>
      <c r="Q93" s="1071"/>
      <c r="R93" s="1094"/>
      <c r="S93" s="1095"/>
      <c r="T93" s="1095"/>
      <c r="U93" s="1049">
        <v>93</v>
      </c>
      <c r="V93" s="465"/>
    </row>
    <row r="94" spans="1:22" s="1072" customFormat="1" ht="15.75" customHeight="1">
      <c r="A94" s="1096" t="s">
        <v>172</v>
      </c>
      <c r="B94" s="1093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1"/>
      <c r="H94" s="951"/>
      <c r="I94" s="951"/>
      <c r="J94" s="951"/>
      <c r="K94" s="951"/>
      <c r="L94" s="1081"/>
      <c r="M94" s="951"/>
      <c r="N94" s="951"/>
      <c r="O94" s="951"/>
      <c r="P94" s="951"/>
      <c r="Q94" s="1071"/>
      <c r="R94" s="885"/>
      <c r="S94" s="1017"/>
      <c r="T94" s="1017"/>
      <c r="U94" s="1049">
        <v>94</v>
      </c>
      <c r="V94" s="465"/>
    </row>
    <row r="95" spans="1:22" s="1072" customFormat="1" ht="15.75" customHeight="1">
      <c r="A95" s="1078" t="s">
        <v>174</v>
      </c>
      <c r="B95" s="1081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4"/>
      <c r="H95" s="951"/>
      <c r="I95" s="951"/>
      <c r="J95" s="951"/>
      <c r="K95" s="951"/>
      <c r="L95" s="1084"/>
      <c r="M95" s="1097"/>
      <c r="N95" s="1097"/>
      <c r="O95" s="1097"/>
      <c r="P95" s="1097"/>
      <c r="Q95" s="1071"/>
      <c r="R95" s="1094"/>
      <c r="S95" s="1095"/>
      <c r="T95" s="1095"/>
      <c r="U95" s="1049">
        <v>95</v>
      </c>
      <c r="V95" s="465"/>
    </row>
    <row r="96" spans="1:22" s="1072" customFormat="1" ht="15.75" customHeight="1">
      <c r="A96" s="1078" t="s">
        <v>178</v>
      </c>
      <c r="B96" s="1081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4">
        <f>IF(F95="","",F93*F94*F95)</f>
        <v>810</v>
      </c>
      <c r="G96" s="1082"/>
      <c r="H96" s="951"/>
      <c r="I96" s="951"/>
      <c r="J96" s="951"/>
      <c r="K96" s="951"/>
      <c r="L96" s="1082"/>
      <c r="M96" s="1097"/>
      <c r="N96" s="1097"/>
      <c r="O96" s="1097"/>
      <c r="P96" s="1097"/>
      <c r="Q96" s="1071"/>
      <c r="R96" s="885"/>
      <c r="S96" s="1017"/>
      <c r="T96" s="1017"/>
      <c r="U96" s="1049">
        <v>96</v>
      </c>
      <c r="V96" s="465"/>
    </row>
    <row r="97" spans="1:22" s="1072" customFormat="1" ht="15.75" customHeight="1">
      <c r="A97" s="1078" t="s">
        <v>180</v>
      </c>
      <c r="B97" s="1093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4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5"/>
      <c r="S97" s="1017"/>
      <c r="T97" s="1017"/>
      <c r="U97" s="1049">
        <v>97</v>
      </c>
      <c r="V97" s="465"/>
    </row>
    <row r="98" spans="1:22" s="1072" customFormat="1" ht="15.75" customHeight="1">
      <c r="A98" s="1078" t="s">
        <v>182</v>
      </c>
      <c r="B98" s="1081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4"/>
      <c r="H98" s="951"/>
      <c r="I98" s="951"/>
      <c r="J98" s="951"/>
      <c r="K98" s="951"/>
      <c r="L98" s="1084"/>
      <c r="M98" s="1097"/>
      <c r="N98" s="1097"/>
      <c r="O98" s="1097"/>
      <c r="P98" s="1097"/>
      <c r="Q98" s="1071"/>
      <c r="R98" s="1094"/>
      <c r="S98" s="1095"/>
      <c r="T98" s="1095"/>
      <c r="U98" s="1049">
        <v>98</v>
      </c>
      <c r="V98" s="465"/>
    </row>
    <row r="99" spans="1:22" s="1072" customFormat="1" ht="15.75" customHeight="1">
      <c r="A99" s="1078" t="s">
        <v>184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5"/>
      <c r="S99" s="1017"/>
      <c r="T99" s="1017"/>
      <c r="U99" s="1049">
        <v>99</v>
      </c>
      <c r="V99" s="465"/>
    </row>
    <row r="100" spans="1:22" s="1072" customFormat="1" ht="15.75" customHeight="1">
      <c r="A100" s="1102" t="s">
        <v>186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1"/>
      <c r="I100" s="951"/>
      <c r="J100" s="951"/>
      <c r="K100" s="951"/>
      <c r="L100" s="1093"/>
      <c r="M100" s="951"/>
      <c r="N100" s="951"/>
      <c r="O100" s="951"/>
      <c r="P100" s="951"/>
      <c r="Q100" s="1071"/>
      <c r="R100" s="885"/>
      <c r="S100" s="1017"/>
      <c r="T100" s="1017"/>
      <c r="U100" s="1049">
        <v>100</v>
      </c>
      <c r="V100" s="465"/>
    </row>
    <row r="101" spans="1:22" s="1072" customFormat="1" ht="15.75" customHeight="1">
      <c r="A101" s="1102" t="s">
        <v>188</v>
      </c>
      <c r="B101" s="1103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4" t="str">
        <f>IF(Data!BY101="","",Data!BY101)</f>
        <v/>
      </c>
      <c r="G101" s="1093"/>
      <c r="H101" s="643"/>
      <c r="I101" s="643"/>
      <c r="J101" s="643"/>
      <c r="K101" s="643"/>
      <c r="L101" s="1093"/>
      <c r="M101" s="951"/>
      <c r="N101" s="951"/>
      <c r="O101" s="951"/>
      <c r="P101" s="951"/>
      <c r="Q101" s="1071"/>
      <c r="R101" s="885"/>
      <c r="S101" s="1017"/>
      <c r="T101" s="1017"/>
      <c r="U101" s="1049">
        <v>101</v>
      </c>
      <c r="V101" s="465"/>
    </row>
    <row r="102" spans="1:22" s="1072" customFormat="1" ht="15.75" customHeight="1">
      <c r="A102" s="1096" t="s">
        <v>190</v>
      </c>
      <c r="B102" s="1081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1"/>
      <c r="H102" s="951"/>
      <c r="I102" s="951"/>
      <c r="J102" s="951"/>
      <c r="K102" s="951"/>
      <c r="L102" s="1081"/>
      <c r="M102" s="951"/>
      <c r="N102" s="951"/>
      <c r="O102" s="951"/>
      <c r="P102" s="951"/>
      <c r="Q102" s="1071"/>
      <c r="R102" s="885"/>
      <c r="S102" s="1017"/>
      <c r="T102" s="1017"/>
      <c r="U102" s="1049">
        <v>102</v>
      </c>
      <c r="V102" s="465"/>
    </row>
    <row r="103" spans="1:22" s="1072" customFormat="1" ht="15.75" customHeight="1">
      <c r="A103" s="1078" t="s">
        <v>174</v>
      </c>
      <c r="B103" s="1081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4"/>
      <c r="H103" s="951"/>
      <c r="I103" s="951"/>
      <c r="J103" s="951"/>
      <c r="K103" s="951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9">
        <v>103</v>
      </c>
      <c r="V103" s="465"/>
    </row>
    <row r="104" spans="1:22" s="1072" customFormat="1" ht="15.75" customHeight="1">
      <c r="A104" s="1078" t="s">
        <v>178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1"/>
      <c r="I104" s="951"/>
      <c r="J104" s="951"/>
      <c r="K104" s="951"/>
      <c r="L104" s="1084"/>
      <c r="M104" s="1097"/>
      <c r="N104" s="1097"/>
      <c r="O104" s="1097"/>
      <c r="P104" s="1097"/>
      <c r="Q104" s="1071"/>
      <c r="R104" s="885"/>
      <c r="S104" s="1017"/>
      <c r="T104" s="1017"/>
      <c r="U104" s="1049">
        <v>104</v>
      </c>
      <c r="V104" s="465"/>
    </row>
    <row r="105" spans="1:22" s="1072" customFormat="1" ht="15.75" customHeight="1">
      <c r="A105" s="1078" t="s">
        <v>180</v>
      </c>
      <c r="B105" s="1084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4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5"/>
      <c r="S105" s="1017"/>
      <c r="T105" s="1017"/>
      <c r="U105" s="1049">
        <v>105</v>
      </c>
      <c r="V105" s="465"/>
    </row>
    <row r="106" spans="1:22" s="1072" customFormat="1" ht="15.75" customHeight="1">
      <c r="A106" s="1078" t="s">
        <v>182</v>
      </c>
      <c r="B106" s="1081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4"/>
      <c r="H106" s="951"/>
      <c r="I106" s="951"/>
      <c r="J106" s="951"/>
      <c r="K106" s="951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9">
        <v>106</v>
      </c>
      <c r="V106" s="465"/>
    </row>
    <row r="107" spans="1:22" s="1072" customFormat="1" ht="15.75" customHeight="1">
      <c r="A107" s="1109" t="s">
        <v>184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5"/>
      <c r="S107" s="1017"/>
      <c r="T107" s="1017"/>
      <c r="U107" s="1049">
        <v>107</v>
      </c>
      <c r="V107" s="465"/>
    </row>
    <row r="108" spans="1:22" ht="15.75" customHeight="1">
      <c r="A108" s="1102" t="s">
        <v>186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1"/>
      <c r="I108" s="951"/>
      <c r="J108" s="951"/>
      <c r="K108" s="951"/>
      <c r="L108" s="1103"/>
      <c r="M108" s="951"/>
      <c r="N108" s="951"/>
      <c r="O108" s="951"/>
      <c r="P108" s="951"/>
      <c r="Q108" s="1110"/>
      <c r="R108" s="885"/>
      <c r="S108" s="1017"/>
      <c r="T108" s="1017"/>
      <c r="U108" s="1049">
        <v>108</v>
      </c>
      <c r="V108" s="465"/>
    </row>
    <row r="109" spans="1:22" s="1072" customFormat="1" ht="15.75" customHeight="1">
      <c r="A109" s="1102" t="s">
        <v>188</v>
      </c>
      <c r="B109" s="1103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3"/>
      <c r="H109" s="643"/>
      <c r="I109" s="643"/>
      <c r="J109" s="643"/>
      <c r="K109" s="643"/>
      <c r="L109" s="1093"/>
      <c r="M109" s="951"/>
      <c r="N109" s="951"/>
      <c r="O109" s="951"/>
      <c r="P109" s="951"/>
      <c r="Q109" s="1071"/>
      <c r="R109" s="885"/>
      <c r="S109" s="1017"/>
      <c r="T109" s="1017"/>
      <c r="U109" s="1049">
        <v>109</v>
      </c>
      <c r="V109" s="465"/>
    </row>
    <row r="110" spans="1:22" ht="15.75" customHeight="1">
      <c r="A110" s="1102" t="s">
        <v>213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>
        <f>IF(SUM(E96,E104)&gt;0,SUM(E97,E105)/SUM(E96,E104),"")</f>
        <v>0</v>
      </c>
      <c r="F110" s="1113">
        <f>IF(SUM(F96,F104)&gt;0,SUM(F97,F105)/SUM(F96,F104),"")</f>
        <v>0</v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>
        <f>IF(SUM(E96,E104)&gt;0,SUM(J97,SUM(E97)*(SUM(J97)=0),J105,SUM(E105)*(SUM(J105)=0))/SUM(E96,E104),"")</f>
        <v>0</v>
      </c>
      <c r="K110" s="1113">
        <f>IF(SUM(F96,F104)&gt;0,SUM(K97,SUM(F97)*(SUM(K97)=0),K105,SUM(F105)*(SUM(K105)=0))/SUM(F96,F104),"")</f>
        <v>0</v>
      </c>
      <c r="L110" s="1103"/>
      <c r="M110" s="1097"/>
      <c r="N110" s="1097"/>
      <c r="O110" s="1097"/>
      <c r="P110" s="1097"/>
      <c r="Q110" s="1110"/>
      <c r="R110" s="1048"/>
      <c r="S110" s="1010"/>
      <c r="T110" s="1010"/>
      <c r="U110" s="1049">
        <v>110</v>
      </c>
      <c r="V110" s="465"/>
    </row>
    <row r="111" spans="1:22" ht="15.75" customHeight="1">
      <c r="A111" s="1102" t="s">
        <v>197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9</v>
      </c>
      <c r="E111" s="1116">
        <f>IF(SUM(E96,E104)=0,"",SUM(E96,-SUM(E97)*E100,-SUM(E101)*E100,E104,-SUM(E105)*E108,-SUM(E109)*E108)*0.04)</f>
        <v>27</v>
      </c>
      <c r="F111" s="1116">
        <f>IF(SUM(F96,F104)=0,"",SUM(F96,-SUM(F97)*F100,-SUM(F101)*F100,F104,-SUM(F105)*F108,-SUM(F109)*F108)*0.04)</f>
        <v>32.4</v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9</v>
      </c>
      <c r="J111" s="1116">
        <f>IF(SUM(E96,E104)=0,"",(SUM(E96)-(SUM(E97)*(J97="")+SUM(E101)*(J101="")+SUM(J97,J101))*E100+SUM(E104)-(SUM(E105)*(J105="")+SUM(E109)*(J109="")+SUM(J105,J109))*E108)*0.04)</f>
        <v>27</v>
      </c>
      <c r="K111" s="1116">
        <f>IF(SUM(F96,F104)=0,"",(SUM(F96)-(SUM(F97)*(K97="")+SUM(F101)*(K101="")+SUM(K97,K101))*F100+SUM(F104)-(SUM(F105)*(K105="")+SUM(F109)*(K109="")+SUM(K105,K109))*F108)*0.04)</f>
        <v>32.4</v>
      </c>
      <c r="L111" s="1105"/>
      <c r="M111" s="1097"/>
      <c r="N111" s="1097"/>
      <c r="O111" s="1097"/>
      <c r="P111" s="1097"/>
      <c r="Q111" s="1110"/>
      <c r="R111" s="885"/>
      <c r="S111" s="1017"/>
      <c r="T111" s="1017"/>
      <c r="U111" s="1049">
        <v>111</v>
      </c>
      <c r="V111" s="465"/>
    </row>
    <row r="112" spans="1:22" ht="15.75" customHeight="1">
      <c r="A112" s="1077" t="s">
        <v>198</v>
      </c>
      <c r="B112" s="1084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9">
        <v>112</v>
      </c>
      <c r="V112" s="465"/>
    </row>
    <row r="113" spans="1:22" ht="15.75" customHeight="1">
      <c r="A113" s="1102" t="s">
        <v>199</v>
      </c>
      <c r="B113" s="1084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9">
        <v>113</v>
      </c>
      <c r="V113" s="465"/>
    </row>
    <row r="114" spans="1:22" ht="15.75" customHeight="1">
      <c r="A114" s="1078" t="s">
        <v>201</v>
      </c>
      <c r="B114" s="1084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7"/>
      <c r="H114" s="951"/>
      <c r="I114" s="951"/>
      <c r="J114" s="951"/>
      <c r="K114" s="951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9">
        <v>114</v>
      </c>
      <c r="V114" s="465"/>
    </row>
    <row r="115" spans="1:22" s="1127" customFormat="1" ht="15.75" customHeight="1">
      <c r="A115" s="1077" t="s">
        <v>203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08"/>
      <c r="M115" s="1101" t="str">
        <f t="shared" ref="M115:P117" si="20">IF(H115="","",SUM(H115)-SUM(C115))</f>
        <v/>
      </c>
      <c r="N115" s="1101" t="str">
        <f t="shared" si="20"/>
        <v/>
      </c>
      <c r="O115" s="1101" t="str">
        <f t="shared" si="20"/>
        <v/>
      </c>
      <c r="P115" s="1101" t="str">
        <f t="shared" si="20"/>
        <v/>
      </c>
      <c r="Q115" s="1125"/>
      <c r="R115" s="885"/>
      <c r="S115" s="1017"/>
      <c r="T115" s="1017"/>
      <c r="U115" s="1049">
        <v>115</v>
      </c>
      <c r="V115" s="1126"/>
    </row>
    <row r="116" spans="1:22" ht="15.75" customHeight="1">
      <c r="A116" s="1077" t="s">
        <v>214</v>
      </c>
      <c r="B116" s="1081"/>
      <c r="C116" s="1128" t="str">
        <f>IF(C111="","",(SUM(C96)*2680-SUM(C97,C101)*(2680-1256*(C100=0))-SUM(C112,C113)*32930)/$P$1/365/C$46)</f>
        <v/>
      </c>
      <c r="D116" s="1128">
        <f>IF(D111="","",(SUM(D96)*2680-SUM(D97,D101)*(2680-1256*(D100=0))-SUM(D112,D113)*32930)/$P$1/365/D$46)</f>
        <v>2.3466687422166871E-2</v>
      </c>
      <c r="E116" s="1128">
        <f>IF(E111="","",(SUM(E96)*2680-SUM(E97,E101)*(2680-1256*(E100=0))-SUM(E112,E113)*32930)/$P$1/365/E$46)</f>
        <v>8.0457214018857859E-2</v>
      </c>
      <c r="F116" s="1128">
        <f>IF(F111="","",(SUM(F96)*2680-SUM(F97,F101)*(2680-1256*(F100=0))-SUM(F112,F113)*32930)/$P$1/365/F$46)</f>
        <v>8.4480074719800749E-2</v>
      </c>
      <c r="G116" s="1093"/>
      <c r="H116" s="112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3"/>
      <c r="M116" s="1129" t="str">
        <f t="shared" si="20"/>
        <v/>
      </c>
      <c r="N116" s="1129" t="str">
        <f t="shared" si="20"/>
        <v/>
      </c>
      <c r="O116" s="1129" t="str">
        <f t="shared" si="20"/>
        <v/>
      </c>
      <c r="P116" s="1129" t="str">
        <f t="shared" si="20"/>
        <v/>
      </c>
      <c r="Q116" s="1110"/>
      <c r="R116" s="1048"/>
      <c r="S116" s="1010"/>
      <c r="T116" s="1010"/>
      <c r="U116" s="1049">
        <v>116</v>
      </c>
      <c r="V116" s="465"/>
    </row>
    <row r="117" spans="1:22" ht="15.75" customHeight="1">
      <c r="A117" s="1077" t="s">
        <v>215</v>
      </c>
      <c r="B117" s="1081"/>
      <c r="C117" s="1128" t="str">
        <f>IF(C111="","",(SUM(C104)*2680-SUM(C105,C109)*(2680-1256*(C108=0)))/$P$1/365/C$46)</f>
        <v/>
      </c>
      <c r="D117" s="1128">
        <f>IF(D111="","",(SUM(D104)*2680-SUM(D105,D109)*(2680-1256*(D108=0)))/$P$1/365/D$46)</f>
        <v>0</v>
      </c>
      <c r="E117" s="1128">
        <f>IF(E111="","",(SUM(E104)*2680-SUM(E105,E109)*(2680-1256*(E108=0)))/$P$1/365/E$46)</f>
        <v>0</v>
      </c>
      <c r="F117" s="1128">
        <f>IF(F111="","",(SUM(F104)*2680-SUM(F105,F109)*(2680-1256*(F108=0)))/$P$1/365/F$46)</f>
        <v>0</v>
      </c>
      <c r="G117" s="1093"/>
      <c r="H117" s="1128" t="str">
        <f>IF(AND(H97="",H101="",H105="",H109="",H113=""),"",(SUM(C104)*2680-(SUM(H105,H109)+SUM(C105)*(H105="")+SUM(C109)*(H109=""))*(2680-1256*(C108=0)))/$P$1/365/C$46)</f>
        <v/>
      </c>
      <c r="I117" s="1128" t="str">
        <f>IF(AND(I97="",I101="",I105="",I109="",I113=""),"",(SUM(D104)*2680-(SUM(I105,I109)+SUM(D105)*(I105="")+SUM(D109)*(I109=""))*(2680-1256*(D108=0)))/$P$1/365/D$46)</f>
        <v/>
      </c>
      <c r="J117" s="1128" t="str">
        <f>IF(AND(J97="",J101="",J105="",J109="",J113=""),"",(SUM(E104)*2680-(SUM(J105,J109)+SUM(E105)*(J105="")+SUM(E109)*(J109=""))*(2680-1256*(E108=0)))/$P$1/365/E$46)</f>
        <v/>
      </c>
      <c r="K117" s="1128" t="str">
        <f>IF(AND(K97="",K101="",K105="",K109="",K113=""),"",(SUM(F104)*2680-(SUM(K105,K109)+SUM(F105)*(K105="")+SUM(F109)*(K109=""))*(2680-1256*(F108=0)))/$P$1/365/F$46)</f>
        <v/>
      </c>
      <c r="L117" s="1093"/>
      <c r="M117" s="1129" t="str">
        <f t="shared" si="20"/>
        <v/>
      </c>
      <c r="N117" s="1129" t="str">
        <f t="shared" si="20"/>
        <v/>
      </c>
      <c r="O117" s="1129" t="str">
        <f t="shared" si="20"/>
        <v/>
      </c>
      <c r="P117" s="1129" t="str">
        <f t="shared" si="20"/>
        <v/>
      </c>
      <c r="Q117" s="1110"/>
      <c r="R117" s="1048"/>
      <c r="S117" s="1010"/>
      <c r="T117" s="1010"/>
      <c r="U117" s="1049">
        <v>117</v>
      </c>
      <c r="V117" s="465"/>
    </row>
    <row r="118" spans="1:22" ht="15.75" customHeight="1">
      <c r="A118" s="1130" t="s">
        <v>216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>
        <f>IF(SUM(E111)&gt;0,SUM(E113)/E111,"")</f>
        <v>0</v>
      </c>
      <c r="F118" s="1113">
        <f>IF(SUM(F111)&gt;0,SUM(F113)/F111,"")</f>
        <v>0</v>
      </c>
      <c r="G118" s="1093"/>
      <c r="H118" s="1113" t="str">
        <f>IF(H111="","",SUM(H113)/H111)</f>
        <v/>
      </c>
      <c r="I118" s="1113">
        <f>IF(I111="","",SUM(I113)/I111)</f>
        <v>0</v>
      </c>
      <c r="J118" s="1113">
        <f>IF(J111="","",SUM(J113)/J111)</f>
        <v>0</v>
      </c>
      <c r="K118" s="1113">
        <f>IF(K111="","",SUM(K113)/K111)</f>
        <v>0</v>
      </c>
      <c r="L118" s="1093"/>
      <c r="M118" s="951"/>
      <c r="N118" s="951"/>
      <c r="O118" s="951"/>
      <c r="P118" s="951"/>
      <c r="Q118" s="1110"/>
      <c r="R118" s="1048"/>
      <c r="S118" s="1010"/>
      <c r="T118" s="1010"/>
      <c r="U118" s="1049">
        <v>118</v>
      </c>
      <c r="V118" s="465"/>
    </row>
    <row r="119" spans="1:22" s="1072" customFormat="1" ht="15.75" hidden="1" customHeight="1">
      <c r="A119" s="1364" t="s">
        <v>217</v>
      </c>
      <c r="B119" s="1081"/>
      <c r="C119" s="1131"/>
      <c r="D119" s="1131"/>
      <c r="E119" s="1131"/>
      <c r="F119" s="1132"/>
      <c r="G119" s="1064"/>
      <c r="H119" s="951"/>
      <c r="I119" s="951"/>
      <c r="J119" s="951"/>
      <c r="K119" s="951"/>
      <c r="L119" s="1064"/>
      <c r="M119" s="1075"/>
      <c r="N119" s="1075"/>
      <c r="O119" s="1075"/>
      <c r="P119" s="1075"/>
      <c r="Q119" s="1071"/>
      <c r="R119" s="846"/>
      <c r="S119" s="846"/>
      <c r="T119" s="846"/>
      <c r="U119" s="1049">
        <v>119</v>
      </c>
      <c r="V119" s="465"/>
    </row>
    <row r="120" spans="1:22" s="1072" customFormat="1" ht="15.75" hidden="1" customHeight="1">
      <c r="A120" s="1096" t="s">
        <v>218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7</v>
      </c>
      <c r="F120" s="1132">
        <f>IF(Data!BY120="","",Data!BY120)</f>
        <v>5</v>
      </c>
      <c r="G120" s="1081"/>
      <c r="H120" s="951"/>
      <c r="I120" s="951"/>
      <c r="J120" s="951"/>
      <c r="K120" s="951"/>
      <c r="L120" s="1081"/>
      <c r="M120" s="951"/>
      <c r="N120" s="951"/>
      <c r="O120" s="951"/>
      <c r="P120" s="951"/>
      <c r="Q120" s="1071"/>
      <c r="R120" s="1094"/>
      <c r="S120" s="1095"/>
      <c r="T120" s="1095"/>
      <c r="U120" s="1049">
        <v>120</v>
      </c>
      <c r="V120" s="465"/>
    </row>
    <row r="121" spans="1:22" s="1072" customFormat="1" ht="15.75" hidden="1" customHeight="1">
      <c r="A121" s="1077" t="s">
        <v>219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1"/>
      <c r="I121" s="951"/>
      <c r="J121" s="951"/>
      <c r="K121" s="951"/>
      <c r="L121" s="1081"/>
      <c r="M121" s="951"/>
      <c r="N121" s="951"/>
      <c r="O121" s="951"/>
      <c r="P121" s="951"/>
      <c r="Q121" s="1071"/>
      <c r="R121" s="885"/>
      <c r="S121" s="1017"/>
      <c r="T121" s="1017"/>
      <c r="U121" s="1049">
        <v>121</v>
      </c>
      <c r="V121" s="465"/>
    </row>
    <row r="122" spans="1:22" s="1072" customFormat="1" ht="15.75" hidden="1" customHeight="1">
      <c r="A122" s="1078" t="s">
        <v>174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1"/>
      <c r="I122" s="951"/>
      <c r="J122" s="951"/>
      <c r="K122" s="951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9">
        <v>122</v>
      </c>
      <c r="V122" s="465"/>
    </row>
    <row r="123" spans="1:22" s="1072" customFormat="1" ht="15.75" hidden="1" customHeight="1">
      <c r="A123" s="1078" t="s">
        <v>178</v>
      </c>
      <c r="B123" s="1093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4" t="str">
        <f>IF(F122="","",F120*F121*F122)</f>
        <v/>
      </c>
      <c r="G123" s="1082"/>
      <c r="H123" s="951"/>
      <c r="I123" s="951"/>
      <c r="J123" s="951"/>
      <c r="K123" s="951"/>
      <c r="L123" s="1082"/>
      <c r="M123" s="1097"/>
      <c r="N123" s="1097"/>
      <c r="O123" s="1097"/>
      <c r="P123" s="1097"/>
      <c r="Q123" s="1071"/>
      <c r="R123" s="885"/>
      <c r="S123" s="1017"/>
      <c r="T123" s="1017"/>
      <c r="U123" s="1049">
        <v>123</v>
      </c>
      <c r="V123" s="465"/>
    </row>
    <row r="124" spans="1:22" s="1072" customFormat="1" ht="15.75" hidden="1" customHeight="1">
      <c r="A124" s="1078" t="s">
        <v>180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5"/>
      <c r="S124" s="1017"/>
      <c r="T124" s="1017"/>
      <c r="U124" s="1049">
        <v>124</v>
      </c>
      <c r="V124" s="465"/>
    </row>
    <row r="125" spans="1:22" s="1072" customFormat="1" ht="15.75" hidden="1" customHeight="1">
      <c r="A125" s="1078" t="s">
        <v>182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1"/>
      <c r="I125" s="951"/>
      <c r="J125" s="951"/>
      <c r="K125" s="951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9">
        <v>125</v>
      </c>
      <c r="V125" s="465"/>
    </row>
    <row r="126" spans="1:22" s="1072" customFormat="1" ht="15.75" hidden="1" customHeight="1">
      <c r="A126" s="1078" t="s">
        <v>184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5"/>
      <c r="S126" s="1017"/>
      <c r="T126" s="1017"/>
      <c r="U126" s="1049">
        <v>126</v>
      </c>
      <c r="V126" s="465"/>
    </row>
    <row r="127" spans="1:22" s="1072" customFormat="1" ht="15.75" hidden="1" customHeight="1">
      <c r="A127" s="1102" t="s">
        <v>186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1"/>
      <c r="I127" s="951"/>
      <c r="J127" s="951"/>
      <c r="K127" s="951"/>
      <c r="L127" s="1093"/>
      <c r="M127" s="951"/>
      <c r="N127" s="951"/>
      <c r="O127" s="951"/>
      <c r="P127" s="951"/>
      <c r="Q127" s="1071"/>
      <c r="R127" s="885"/>
      <c r="S127" s="1017"/>
      <c r="T127" s="1017"/>
      <c r="U127" s="1049">
        <v>127</v>
      </c>
      <c r="V127" s="465"/>
    </row>
    <row r="128" spans="1:22" s="1072" customFormat="1" ht="15.75" hidden="1" customHeight="1">
      <c r="A128" s="1102" t="s">
        <v>188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43"/>
      <c r="I128" s="643"/>
      <c r="J128" s="643"/>
      <c r="K128" s="643"/>
      <c r="L128" s="1093"/>
      <c r="M128" s="951"/>
      <c r="N128" s="951"/>
      <c r="O128" s="951"/>
      <c r="P128" s="951"/>
      <c r="Q128" s="1071"/>
      <c r="R128" s="885"/>
      <c r="S128" s="1017"/>
      <c r="T128" s="1017"/>
      <c r="U128" s="1049">
        <v>128</v>
      </c>
      <c r="V128" s="465"/>
    </row>
    <row r="129" spans="1:22" s="1072" customFormat="1" ht="15.75" hidden="1" customHeight="1">
      <c r="A129" s="1096" t="s">
        <v>220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1"/>
      <c r="I129" s="951"/>
      <c r="J129" s="951"/>
      <c r="K129" s="951"/>
      <c r="L129" s="1093"/>
      <c r="M129" s="951"/>
      <c r="N129" s="951"/>
      <c r="O129" s="951"/>
      <c r="P129" s="951"/>
      <c r="Q129" s="1071"/>
      <c r="R129" s="1094"/>
      <c r="S129" s="1095"/>
      <c r="T129" s="1095"/>
      <c r="U129" s="1049">
        <v>129</v>
      </c>
      <c r="V129" s="465"/>
    </row>
    <row r="130" spans="1:22" s="1072" customFormat="1" ht="15.75" hidden="1" customHeight="1">
      <c r="A130" s="1077" t="s">
        <v>219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1"/>
      <c r="I130" s="951"/>
      <c r="J130" s="951"/>
      <c r="K130" s="951"/>
      <c r="L130" s="1081"/>
      <c r="M130" s="951"/>
      <c r="N130" s="951"/>
      <c r="O130" s="951"/>
      <c r="P130" s="951"/>
      <c r="Q130" s="1071"/>
      <c r="R130" s="885"/>
      <c r="S130" s="1017"/>
      <c r="T130" s="1017"/>
      <c r="U130" s="1049">
        <v>130</v>
      </c>
      <c r="V130" s="465"/>
    </row>
    <row r="131" spans="1:22" s="1072" customFormat="1" ht="15.75" hidden="1" customHeight="1">
      <c r="A131" s="1078" t="s">
        <v>174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1"/>
      <c r="I131" s="951"/>
      <c r="J131" s="951"/>
      <c r="K131" s="951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9">
        <v>131</v>
      </c>
      <c r="V131" s="465"/>
    </row>
    <row r="132" spans="1:22" s="1072" customFormat="1" ht="15.75" hidden="1" customHeight="1">
      <c r="A132" s="1078" t="s">
        <v>178</v>
      </c>
      <c r="B132" s="1064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4"/>
      <c r="H132" s="951"/>
      <c r="I132" s="951"/>
      <c r="J132" s="951"/>
      <c r="K132" s="951"/>
      <c r="L132" s="1084"/>
      <c r="M132" s="1097"/>
      <c r="N132" s="1097"/>
      <c r="O132" s="1097"/>
      <c r="P132" s="1097"/>
      <c r="Q132" s="1071"/>
      <c r="R132" s="885"/>
      <c r="S132" s="1017"/>
      <c r="T132" s="1017"/>
      <c r="U132" s="1049">
        <v>132</v>
      </c>
      <c r="V132" s="465"/>
    </row>
    <row r="133" spans="1:22" s="1072" customFormat="1" ht="15.75" hidden="1" customHeight="1">
      <c r="A133" s="1078" t="s">
        <v>180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5"/>
      <c r="S133" s="1017"/>
      <c r="T133" s="1017"/>
      <c r="U133" s="1049">
        <v>133</v>
      </c>
      <c r="V133" s="465"/>
    </row>
    <row r="134" spans="1:22" s="1072" customFormat="1" ht="15.75" hidden="1" customHeight="1">
      <c r="A134" s="1078" t="s">
        <v>182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1"/>
      <c r="I134" s="951"/>
      <c r="J134" s="951"/>
      <c r="K134" s="951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9">
        <v>134</v>
      </c>
      <c r="V134" s="465"/>
    </row>
    <row r="135" spans="1:22" s="1072" customFormat="1" ht="15.75" hidden="1" customHeight="1">
      <c r="A135" s="1109" t="s">
        <v>184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2" t="s">
        <v>186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1"/>
      <c r="I136" s="951"/>
      <c r="J136" s="951"/>
      <c r="K136" s="951"/>
      <c r="L136" s="1103"/>
      <c r="M136" s="951"/>
      <c r="N136" s="951"/>
      <c r="O136" s="951"/>
      <c r="P136" s="951"/>
      <c r="Q136" s="1110"/>
      <c r="R136" s="885"/>
      <c r="S136" s="1017"/>
      <c r="T136" s="1017"/>
      <c r="U136" s="1049">
        <v>136</v>
      </c>
      <c r="V136" s="465"/>
    </row>
    <row r="137" spans="1:22" s="1072" customFormat="1" ht="15.75" hidden="1" customHeight="1">
      <c r="A137" s="1102" t="s">
        <v>188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43"/>
      <c r="I137" s="643"/>
      <c r="J137" s="643"/>
      <c r="K137" s="643"/>
      <c r="L137" s="1093"/>
      <c r="M137" s="951"/>
      <c r="N137" s="951"/>
      <c r="O137" s="951"/>
      <c r="P137" s="951"/>
      <c r="Q137" s="1071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2" t="s">
        <v>221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2" t="s">
        <v>197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77" t="s">
        <v>198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9">
        <v>140</v>
      </c>
      <c r="V140" s="465"/>
    </row>
    <row r="141" spans="1:22" ht="15.75" hidden="1" customHeight="1">
      <c r="A141" s="1102" t="s">
        <v>199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9">
        <v>141</v>
      </c>
      <c r="V141" s="465"/>
    </row>
    <row r="142" spans="1:22" ht="15.75" hidden="1" customHeight="1">
      <c r="A142" s="1078" t="s">
        <v>201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1"/>
      <c r="I142" s="951"/>
      <c r="J142" s="951"/>
      <c r="K142" s="951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9">
        <v>142</v>
      </c>
      <c r="V142" s="465"/>
    </row>
    <row r="143" spans="1:22" s="1127" customFormat="1" ht="15.75" hidden="1" customHeight="1">
      <c r="A143" s="1077" t="s">
        <v>203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08"/>
      <c r="M143" s="1101" t="str">
        <f t="shared" ref="M143:P145" si="21">IF(H143="","",SUM(H143)-SUM(C143))</f>
        <v/>
      </c>
      <c r="N143" s="1101" t="str">
        <f t="shared" si="21"/>
        <v/>
      </c>
      <c r="O143" s="1101" t="str">
        <f t="shared" si="21"/>
        <v/>
      </c>
      <c r="P143" s="1101" t="str">
        <f t="shared" si="21"/>
        <v/>
      </c>
      <c r="Q143" s="1125"/>
      <c r="R143" s="885"/>
      <c r="S143" s="1017"/>
      <c r="T143" s="1017"/>
      <c r="U143" s="1049">
        <v>143</v>
      </c>
      <c r="V143" s="1126"/>
    </row>
    <row r="144" spans="1:22" ht="15.75" hidden="1" customHeight="1">
      <c r="A144" s="1077" t="s">
        <v>214</v>
      </c>
      <c r="B144" s="1081"/>
      <c r="C144" s="1128" t="str">
        <f>IF(C139="","",(SUM(C123)*4522-SUM(C124,C128)*(4522-3098*(C127=0))-SUM(C140,C141)*32930)/$P$1/365/C$46)</f>
        <v/>
      </c>
      <c r="D144" s="1128" t="str">
        <f>IF(D139="","",(SUM(D123)*4522-SUM(D124,D128)*(4522-3098*(D127=0))-SUM(D140,D141)*32930)/$P$1/365/D$46)</f>
        <v/>
      </c>
      <c r="E144" s="1128" t="str">
        <f>IF(E139="","",(SUM(E123)*4522-SUM(E124,E128)*(4522-3098*(E127=0))-SUM(E140,E141)*32930)/$P$1/365/E$46)</f>
        <v/>
      </c>
      <c r="F144" s="1128" t="str">
        <f>IF(F139="","",(SUM(F123)*4522-SUM(F124,F128)*(4522-3098*(F127=0))-SUM(F140,F141)*32930)/$P$1/365/F$46)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3"/>
      <c r="M144" s="1129" t="str">
        <f t="shared" si="21"/>
        <v/>
      </c>
      <c r="N144" s="1129" t="str">
        <f t="shared" si="21"/>
        <v/>
      </c>
      <c r="O144" s="1129" t="str">
        <f t="shared" si="21"/>
        <v/>
      </c>
      <c r="P144" s="1129" t="str">
        <f t="shared" si="21"/>
        <v/>
      </c>
      <c r="Q144" s="1110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77" t="s">
        <v>215</v>
      </c>
      <c r="B145" s="1081"/>
      <c r="C145" s="1128" t="str">
        <f>IF(C139="","",(SUM(C132)*4522-SUM(C133,C137)*(4522-3098*(C136=0)))/$P$1/365/C$46)</f>
        <v/>
      </c>
      <c r="D145" s="1128" t="str">
        <f>IF(D139="","",(SUM(D132)*4522-SUM(D133,D137)*(4522-3098*(D136=0)))/$P$1/365/D$46)</f>
        <v/>
      </c>
      <c r="E145" s="1128" t="str">
        <f>IF(E139="","",(SUM(E132)*4522-SUM(E133,E137)*(4522-3098*(E136=0)))/$P$1/365/E$46)</f>
        <v/>
      </c>
      <c r="F145" s="1128" t="str">
        <f>IF(F139="","",(SUM(F132)*4522-SUM(F133,F137)*(4522-3098*(F136=0)))/$P$1/365/F$46)</f>
        <v/>
      </c>
      <c r="G145" s="1093"/>
      <c r="H145" s="1128" t="str">
        <f>IF(AND(H124="",H128="",H133="",H137="",H141=""),"",(SUM(C132)*4522-(SUM(H133,H137)+SUM(C133)*(H133="")+SUM(C137)*(H137=""))*(4522-3098*(C136=0)))/$P$1/365/C$46)</f>
        <v/>
      </c>
      <c r="I145" s="1128" t="str">
        <f>IF(AND(I124="",I128="",I133="",I137="",I141=""),"",(SUM(D132)*4522-(SUM(I133,I137)+SUM(D133)*(I133="")+SUM(D137)*(I137=""))*(4522-3098*(D136=0)))/$P$1/365/D$46)</f>
        <v/>
      </c>
      <c r="J145" s="1128" t="str">
        <f>IF(AND(J124="",J128="",J133="",J137="",J141=""),"",(SUM(E132)*4522-(SUM(J133,J137)+SUM(E133)*(J133="")+SUM(E137)*(J137=""))*(4522-3098*(E136=0)))/$P$1/365/E$46)</f>
        <v/>
      </c>
      <c r="K145" s="1128" t="str">
        <f>IF(AND(K124="",K128="",K133="",K137="",K141=""),"",(SUM(F132)*4522-(SUM(K133,K137)+SUM(F133)*(K133="")+SUM(F137)*(K137=""))*(4522-3098*(F136=0)))/$P$1/365/F$46)</f>
        <v/>
      </c>
      <c r="L145" s="1093"/>
      <c r="M145" s="1129" t="str">
        <f t="shared" si="21"/>
        <v/>
      </c>
      <c r="N145" s="1129" t="str">
        <f t="shared" si="21"/>
        <v/>
      </c>
      <c r="O145" s="1129" t="str">
        <f t="shared" si="21"/>
        <v/>
      </c>
      <c r="P145" s="1129" t="str">
        <f t="shared" si="21"/>
        <v/>
      </c>
      <c r="Q145" s="1110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0" t="s">
        <v>222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1"/>
      <c r="N146" s="951"/>
      <c r="O146" s="951"/>
      <c r="P146" s="951"/>
      <c r="Q146" s="1110"/>
      <c r="R146" s="1048"/>
      <c r="S146" s="1010"/>
      <c r="T146" s="1010"/>
      <c r="U146" s="1049">
        <v>146</v>
      </c>
      <c r="V146" s="465"/>
    </row>
    <row r="147" spans="1:22" s="1072" customFormat="1" ht="15.75" hidden="1" customHeight="1">
      <c r="A147" s="1365" t="s">
        <v>223</v>
      </c>
      <c r="B147" s="1064"/>
      <c r="C147" s="1091"/>
      <c r="D147" s="1091"/>
      <c r="E147" s="1091"/>
      <c r="F147" s="993"/>
      <c r="G147" s="1064"/>
      <c r="H147" s="951"/>
      <c r="I147" s="951"/>
      <c r="J147" s="951"/>
      <c r="K147" s="951"/>
      <c r="L147" s="1064"/>
      <c r="M147" s="1075"/>
      <c r="N147" s="1075"/>
      <c r="O147" s="1075"/>
      <c r="P147" s="1075"/>
      <c r="Q147" s="1071"/>
      <c r="R147" s="846"/>
      <c r="S147" s="846"/>
      <c r="T147" s="846"/>
      <c r="U147" s="1049">
        <v>147</v>
      </c>
      <c r="V147" s="465"/>
    </row>
    <row r="148" spans="1:22" s="1072" customFormat="1" ht="15.75" hidden="1" customHeight="1">
      <c r="A148" s="1096" t="s">
        <v>218</v>
      </c>
      <c r="B148" s="1064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1"/>
      <c r="H148" s="951"/>
      <c r="I148" s="951"/>
      <c r="J148" s="951"/>
      <c r="K148" s="951"/>
      <c r="L148" s="1081"/>
      <c r="M148" s="951"/>
      <c r="N148" s="951"/>
      <c r="O148" s="951"/>
      <c r="P148" s="951"/>
      <c r="Q148" s="1071"/>
      <c r="R148" s="1094"/>
      <c r="S148" s="1095"/>
      <c r="T148" s="1095"/>
      <c r="U148" s="1049">
        <v>148</v>
      </c>
      <c r="V148" s="465"/>
    </row>
    <row r="149" spans="1:22" s="1072" customFormat="1" ht="15.75" hidden="1" customHeight="1">
      <c r="A149" s="1077" t="s">
        <v>219</v>
      </c>
      <c r="B149" s="1084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1"/>
      <c r="H149" s="951"/>
      <c r="I149" s="951"/>
      <c r="J149" s="951"/>
      <c r="K149" s="951"/>
      <c r="L149" s="1081"/>
      <c r="M149" s="951"/>
      <c r="N149" s="951"/>
      <c r="O149" s="951"/>
      <c r="P149" s="951"/>
      <c r="Q149" s="1071"/>
      <c r="R149" s="885"/>
      <c r="S149" s="1017"/>
      <c r="T149" s="1017"/>
      <c r="U149" s="1049">
        <v>149</v>
      </c>
      <c r="V149" s="465"/>
    </row>
    <row r="150" spans="1:22" s="1072" customFormat="1" ht="15.75" hidden="1" customHeight="1">
      <c r="A150" s="1078" t="s">
        <v>174</v>
      </c>
      <c r="B150" s="1082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4"/>
      <c r="H150" s="951"/>
      <c r="I150" s="951"/>
      <c r="J150" s="951"/>
      <c r="K150" s="951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9">
        <v>150</v>
      </c>
      <c r="V150" s="465"/>
    </row>
    <row r="151" spans="1:22" s="1072" customFormat="1" ht="15.75" hidden="1" customHeight="1">
      <c r="A151" s="1078" t="s">
        <v>178</v>
      </c>
      <c r="B151" s="1084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4" t="str">
        <f>IF(F150="","",F148*F149*F150)</f>
        <v/>
      </c>
      <c r="G151" s="1082"/>
      <c r="H151" s="951"/>
      <c r="I151" s="951"/>
      <c r="J151" s="951"/>
      <c r="K151" s="951"/>
      <c r="L151" s="1082"/>
      <c r="M151" s="1097"/>
      <c r="N151" s="1097"/>
      <c r="O151" s="1097"/>
      <c r="P151" s="1097"/>
      <c r="Q151" s="1071"/>
      <c r="R151" s="885"/>
      <c r="S151" s="1017"/>
      <c r="T151" s="1017"/>
      <c r="U151" s="1049">
        <v>151</v>
      </c>
      <c r="V151" s="465"/>
    </row>
    <row r="152" spans="1:22" s="1072" customFormat="1" ht="15.75" hidden="1" customHeight="1">
      <c r="A152" s="1078" t="s">
        <v>180</v>
      </c>
      <c r="B152" s="1093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4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5"/>
      <c r="S152" s="1017"/>
      <c r="T152" s="1017"/>
      <c r="U152" s="1049">
        <v>152</v>
      </c>
      <c r="V152" s="465"/>
    </row>
    <row r="153" spans="1:22" s="1072" customFormat="1" ht="15.75" hidden="1" customHeight="1">
      <c r="A153" s="1078" t="s">
        <v>182</v>
      </c>
      <c r="B153" s="1111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4"/>
      <c r="H153" s="951"/>
      <c r="I153" s="951"/>
      <c r="J153" s="951"/>
      <c r="K153" s="951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9">
        <v>153</v>
      </c>
      <c r="V153" s="465"/>
    </row>
    <row r="154" spans="1:22" s="1072" customFormat="1" ht="15.75" hidden="1" customHeight="1">
      <c r="A154" s="1078" t="s">
        <v>184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5"/>
      <c r="S154" s="1017"/>
      <c r="T154" s="1017"/>
      <c r="U154" s="1049">
        <v>154</v>
      </c>
      <c r="V154" s="465"/>
    </row>
    <row r="155" spans="1:22" s="1072" customFormat="1" ht="15.75" hidden="1" customHeight="1">
      <c r="A155" s="1102" t="s">
        <v>186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1"/>
      <c r="I155" s="951"/>
      <c r="J155" s="951"/>
      <c r="K155" s="951"/>
      <c r="L155" s="1093"/>
      <c r="M155" s="951"/>
      <c r="N155" s="951"/>
      <c r="O155" s="951"/>
      <c r="P155" s="951"/>
      <c r="Q155" s="1071"/>
      <c r="R155" s="885"/>
      <c r="S155" s="1017"/>
      <c r="T155" s="1017"/>
      <c r="U155" s="1049">
        <v>155</v>
      </c>
      <c r="V155" s="465"/>
    </row>
    <row r="156" spans="1:22" s="1072" customFormat="1" ht="15.75" hidden="1" customHeight="1">
      <c r="A156" s="1102" t="s">
        <v>188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5" t="str">
        <f>IF(Data!BY156="","",Data!BY156)</f>
        <v/>
      </c>
      <c r="G156" s="1093"/>
      <c r="H156" s="643"/>
      <c r="I156" s="643"/>
      <c r="J156" s="643"/>
      <c r="K156" s="643"/>
      <c r="L156" s="1093"/>
      <c r="M156" s="951"/>
      <c r="N156" s="951"/>
      <c r="O156" s="951"/>
      <c r="P156" s="951"/>
      <c r="Q156" s="1071"/>
      <c r="R156" s="885"/>
      <c r="S156" s="1017"/>
      <c r="T156" s="1017"/>
      <c r="U156" s="1049">
        <v>156</v>
      </c>
      <c r="V156" s="465"/>
    </row>
    <row r="157" spans="1:22" s="1072" customFormat="1" ht="15.75" hidden="1" customHeight="1">
      <c r="A157" s="1096" t="s">
        <v>220</v>
      </c>
      <c r="B157" s="1111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3"/>
      <c r="H157" s="951"/>
      <c r="I157" s="951"/>
      <c r="J157" s="951"/>
      <c r="K157" s="951"/>
      <c r="L157" s="1093"/>
      <c r="M157" s="951"/>
      <c r="N157" s="951"/>
      <c r="O157" s="951"/>
      <c r="P157" s="951"/>
      <c r="Q157" s="1071"/>
      <c r="R157" s="1094"/>
      <c r="S157" s="1095"/>
      <c r="T157" s="1095"/>
      <c r="U157" s="1049">
        <v>157</v>
      </c>
      <c r="V157" s="465"/>
    </row>
    <row r="158" spans="1:22" s="1072" customFormat="1" ht="15.75" hidden="1" customHeight="1">
      <c r="A158" s="1077" t="s">
        <v>219</v>
      </c>
      <c r="B158" s="1064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1"/>
      <c r="H158" s="951"/>
      <c r="I158" s="951"/>
      <c r="J158" s="951"/>
      <c r="K158" s="951"/>
      <c r="L158" s="1081"/>
      <c r="M158" s="951"/>
      <c r="N158" s="951"/>
      <c r="O158" s="951"/>
      <c r="P158" s="951"/>
      <c r="Q158" s="1071"/>
      <c r="R158" s="885"/>
      <c r="S158" s="1017"/>
      <c r="T158" s="1017"/>
      <c r="U158" s="1049">
        <v>158</v>
      </c>
      <c r="V158" s="465"/>
    </row>
    <row r="159" spans="1:22" s="1072" customFormat="1" ht="15.75" hidden="1" customHeight="1">
      <c r="A159" s="1078" t="s">
        <v>174</v>
      </c>
      <c r="B159" s="1081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4"/>
      <c r="H159" s="951"/>
      <c r="I159" s="951"/>
      <c r="J159" s="951"/>
      <c r="K159" s="951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9">
        <v>159</v>
      </c>
      <c r="V159" s="465"/>
    </row>
    <row r="160" spans="1:22" s="1072" customFormat="1" ht="15.75" hidden="1" customHeight="1">
      <c r="A160" s="1078" t="s">
        <v>178</v>
      </c>
      <c r="B160" s="1064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4"/>
      <c r="H160" s="951"/>
      <c r="I160" s="951"/>
      <c r="J160" s="951"/>
      <c r="K160" s="951"/>
      <c r="L160" s="1084"/>
      <c r="M160" s="1097"/>
      <c r="N160" s="1097"/>
      <c r="O160" s="1097"/>
      <c r="P160" s="1097"/>
      <c r="Q160" s="1071"/>
      <c r="R160" s="885"/>
      <c r="S160" s="1017"/>
      <c r="T160" s="1017"/>
      <c r="U160" s="1049">
        <v>160</v>
      </c>
      <c r="V160" s="465"/>
    </row>
    <row r="161" spans="1:22" s="1072" customFormat="1" ht="15.75" hidden="1" customHeight="1">
      <c r="A161" s="1078" t="s">
        <v>180</v>
      </c>
      <c r="B161" s="1084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4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5"/>
      <c r="S161" s="1017"/>
      <c r="T161" s="1017"/>
      <c r="U161" s="1049">
        <v>161</v>
      </c>
      <c r="V161" s="465"/>
    </row>
    <row r="162" spans="1:22" s="1072" customFormat="1" ht="15.75" hidden="1" customHeight="1">
      <c r="A162" s="1078" t="s">
        <v>182</v>
      </c>
      <c r="B162" s="1084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4"/>
      <c r="H162" s="951"/>
      <c r="I162" s="951"/>
      <c r="J162" s="951"/>
      <c r="K162" s="951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9">
        <v>162</v>
      </c>
      <c r="V162" s="465"/>
    </row>
    <row r="163" spans="1:22" s="1072" customFormat="1" ht="15.75" hidden="1" customHeight="1">
      <c r="A163" s="1109" t="s">
        <v>184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2" t="s">
        <v>186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1"/>
      <c r="I164" s="951"/>
      <c r="J164" s="951"/>
      <c r="K164" s="951"/>
      <c r="L164" s="1103"/>
      <c r="M164" s="951"/>
      <c r="N164" s="951"/>
      <c r="O164" s="951"/>
      <c r="P164" s="951"/>
      <c r="Q164" s="1110"/>
      <c r="R164" s="885"/>
      <c r="S164" s="1017"/>
      <c r="T164" s="1017"/>
      <c r="U164" s="1049">
        <v>164</v>
      </c>
      <c r="V164" s="465"/>
    </row>
    <row r="165" spans="1:22" s="1072" customFormat="1" ht="15.75" hidden="1" customHeight="1">
      <c r="A165" s="1102" t="s">
        <v>188</v>
      </c>
      <c r="B165" s="1103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3"/>
      <c r="H165" s="643"/>
      <c r="I165" s="643"/>
      <c r="J165" s="643"/>
      <c r="K165" s="643"/>
      <c r="L165" s="1093"/>
      <c r="M165" s="951"/>
      <c r="N165" s="951"/>
      <c r="O165" s="951"/>
      <c r="P165" s="951"/>
      <c r="Q165" s="1071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2" t="s">
        <v>224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2" t="s">
        <v>197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77" t="s">
        <v>198</v>
      </c>
      <c r="B168" s="1064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9">
        <v>168</v>
      </c>
      <c r="V168" s="465"/>
    </row>
    <row r="169" spans="1:22" ht="15.75" hidden="1" customHeight="1">
      <c r="A169" s="1102" t="s">
        <v>199</v>
      </c>
      <c r="B169" s="1064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9">
        <v>169</v>
      </c>
      <c r="V169" s="465"/>
    </row>
    <row r="170" spans="1:22" ht="15.75" hidden="1" customHeight="1">
      <c r="A170" s="1078" t="s">
        <v>201</v>
      </c>
      <c r="B170" s="1081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7"/>
      <c r="H170" s="951"/>
      <c r="I170" s="951"/>
      <c r="J170" s="951"/>
      <c r="K170" s="951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9">
        <v>170</v>
      </c>
      <c r="V170" s="465"/>
    </row>
    <row r="171" spans="1:22" s="1127" customFormat="1" ht="15.75" hidden="1" customHeight="1">
      <c r="A171" s="1077" t="s">
        <v>203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08"/>
      <c r="M171" s="1101" t="str">
        <f t="shared" ref="M171:P173" si="22">IF(H171="","",SUM(H171)-SUM(C171))</f>
        <v/>
      </c>
      <c r="N171" s="1101" t="str">
        <f t="shared" si="22"/>
        <v/>
      </c>
      <c r="O171" s="1101" t="str">
        <f t="shared" si="22"/>
        <v/>
      </c>
      <c r="P171" s="1101" t="str">
        <f t="shared" si="22"/>
        <v/>
      </c>
      <c r="Q171" s="1125"/>
      <c r="R171" s="885"/>
      <c r="S171" s="1017"/>
      <c r="T171" s="1017"/>
      <c r="U171" s="1049">
        <v>171</v>
      </c>
      <c r="V171" s="1126"/>
    </row>
    <row r="172" spans="1:22" ht="15.75" hidden="1" customHeight="1">
      <c r="A172" s="1077" t="s">
        <v>214</v>
      </c>
      <c r="B172" s="1081"/>
      <c r="C172" s="1128" t="str">
        <f>IF(C167="","",(SUM(C151)*2973-SUM(C152,C156)*(2973-1549*(C155=0))-SUM(C168,C169)*32930)/$P$1/365/C$46)</f>
        <v/>
      </c>
      <c r="D172" s="1128" t="str">
        <f>IF(D167="","",(SUM(D151)*2973-SUM(D152,D156)*(2973-1549*(D155=0))-SUM(D168,D169)*32930)/$P$1/365/D$46)</f>
        <v/>
      </c>
      <c r="E172" s="1128" t="str">
        <f>IF(E167="","",(SUM(E151)*2973-SUM(E152,E156)*(2973-1549*(E155=0))-SUM(E168,E169)*32930)/$P$1/365/E$46)</f>
        <v/>
      </c>
      <c r="F172" s="1128" t="str">
        <f>IF(F167="","",(SUM(F151)*2973-SUM(F152,F156)*(2973-1549*(F155=0))-SUM(F168,F169)*32930)/$P$1/365/F$46)</f>
        <v/>
      </c>
      <c r="G172" s="1093"/>
      <c r="H172" s="112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3"/>
      <c r="M172" s="1129" t="str">
        <f t="shared" si="22"/>
        <v/>
      </c>
      <c r="N172" s="1129" t="str">
        <f t="shared" si="22"/>
        <v/>
      </c>
      <c r="O172" s="1129" t="str">
        <f t="shared" si="22"/>
        <v/>
      </c>
      <c r="P172" s="1129" t="str">
        <f t="shared" si="22"/>
        <v/>
      </c>
      <c r="Q172" s="1110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77" t="s">
        <v>215</v>
      </c>
      <c r="B173" s="1081"/>
      <c r="C173" s="1128" t="str">
        <f>IF(C167="","",(SUM(C160)*2973-SUM(C161,C165)*(2973-1549*(C164=0)))/$P$1/365/C$46)</f>
        <v/>
      </c>
      <c r="D173" s="1128" t="str">
        <f>IF(D167="","",(SUM(D160)*2973-SUM(D161,D165)*(2973-1549*(D164=0)))/$P$1/365/D$46)</f>
        <v/>
      </c>
      <c r="E173" s="1128" t="str">
        <f>IF(E167="","",(SUM(E160)*2973-SUM(E161,E165)*(2973-1549*(E164=0)))/$P$1/365/E$46)</f>
        <v/>
      </c>
      <c r="F173" s="1128" t="str">
        <f>IF(F167="","",(SUM(F160)*2973-SUM(F161,F165)*(2973-1549*(F164=0)))/$P$1/365/F$46)</f>
        <v/>
      </c>
      <c r="G173" s="1093"/>
      <c r="H173" s="1128" t="str">
        <f>IF(AND(H152="",H156="",H161="",H165="",H169=""),"",(SUM(C160)*2973-(SUM(H161,H165)+SUM(C161)*(H161="")+SUM(C165)*(H165=""))*(2973-1549*(C164=0)))/$P$1/365/C$46)</f>
        <v/>
      </c>
      <c r="I173" s="1128" t="str">
        <f>IF(AND(I152="",I156="",I161="",I165="",I169=""),"",(SUM(D160)*2973-(SUM(I161,I165)+SUM(D161)*(I161="")+SUM(D165)*(I165=""))*(2973-1549*(D164=0)))/$P$1/365/D$46)</f>
        <v/>
      </c>
      <c r="J173" s="1128" t="str">
        <f>IF(AND(J152="",J156="",J161="",J165="",J169=""),"",(SUM(E160)*2973-(SUM(J161,J165)+SUM(E161)*(J161="")+SUM(E165)*(J165=""))*(2973-1549*(E164=0)))/$P$1/365/E$46)</f>
        <v/>
      </c>
      <c r="K173" s="1128" t="str">
        <f>IF(AND(K152="",K156="",K161="",K165="",K169=""),"",(SUM(F160)*2973-(SUM(K161,K165)+SUM(F161)*(K161="")+SUM(F165)*(K165=""))*(2973-1549*(F164=0)))/$P$1/365/F$46)</f>
        <v/>
      </c>
      <c r="L173" s="1093"/>
      <c r="M173" s="1129" t="str">
        <f t="shared" si="22"/>
        <v/>
      </c>
      <c r="N173" s="1129" t="str">
        <f t="shared" si="22"/>
        <v/>
      </c>
      <c r="O173" s="1129" t="str">
        <f t="shared" si="22"/>
        <v/>
      </c>
      <c r="P173" s="1129" t="str">
        <f t="shared" si="22"/>
        <v/>
      </c>
      <c r="Q173" s="1110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0" t="s">
        <v>225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1"/>
      <c r="N174" s="951"/>
      <c r="O174" s="951"/>
      <c r="P174" s="951"/>
      <c r="Q174" s="1110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66" t="s">
        <v>226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88"/>
      <c r="I175" s="288"/>
      <c r="J175" s="288"/>
      <c r="K175" s="288"/>
      <c r="L175" s="1081"/>
      <c r="M175" s="951"/>
      <c r="N175" s="951"/>
      <c r="O175" s="951"/>
      <c r="P175" s="951"/>
      <c r="Q175" s="1110"/>
      <c r="R175" s="1094"/>
      <c r="S175" s="1095"/>
      <c r="T175" s="1095"/>
      <c r="U175" s="1049">
        <v>175</v>
      </c>
      <c r="V175" s="465"/>
    </row>
    <row r="176" spans="1:22" ht="15.75" hidden="1" customHeight="1">
      <c r="A176" s="1102" t="s">
        <v>227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1"/>
      <c r="I176" s="951"/>
      <c r="J176" s="951"/>
      <c r="K176" s="951"/>
      <c r="L176" s="1081"/>
      <c r="M176" s="951"/>
      <c r="N176" s="951"/>
      <c r="O176" s="951"/>
      <c r="P176" s="951"/>
      <c r="Q176" s="1110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2" t="s">
        <v>253</v>
      </c>
      <c r="B177" s="1136"/>
      <c r="C177" s="1128" t="str">
        <f>IF(C176="","",C175*C176*9839/$P$1/365/C$46)</f>
        <v/>
      </c>
      <c r="D177" s="1128" t="str">
        <f>IF(D176="","",D175*D176*9839/$P$1/365/D$46)</f>
        <v/>
      </c>
      <c r="E177" s="1128" t="str">
        <f>IF(E176="","",E175*E176*9839/$P$1/365/E$46)</f>
        <v/>
      </c>
      <c r="F177" s="1128" t="str">
        <f>IF(F176="","",F175*F176*9839/$P$1/365/F$46)</f>
        <v/>
      </c>
      <c r="G177" s="1093"/>
      <c r="H177" s="1128" t="str">
        <f>IF(H175="","",H175*C176*9839/$P$1/365/H$46)</f>
        <v/>
      </c>
      <c r="I177" s="1128" t="str">
        <f>IF(I175="","",I175*D176*9839/$P$1/365/I$46)</f>
        <v/>
      </c>
      <c r="J177" s="1128" t="str">
        <f>IF(J175="","",J175*E176*9839/$P$1/365/J$46)</f>
        <v/>
      </c>
      <c r="K177" s="1128" t="str">
        <f>IF(K175="","",K175*F176*9839/$P$1/365/K$46)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36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1"/>
      <c r="H178" s="288"/>
      <c r="I178" s="288"/>
      <c r="J178" s="288"/>
      <c r="K178" s="288"/>
      <c r="L178" s="1081"/>
      <c r="M178" s="951"/>
      <c r="N178" s="951"/>
      <c r="O178" s="951"/>
      <c r="P178" s="951"/>
      <c r="Q178" s="1110"/>
      <c r="R178" s="1094"/>
      <c r="S178" s="1095"/>
      <c r="T178" s="1095"/>
      <c r="U178" s="1049">
        <v>178</v>
      </c>
      <c r="V178" s="465"/>
    </row>
    <row r="179" spans="1:22" ht="15.75" customHeight="1">
      <c r="A179" s="1102" t="s">
        <v>227</v>
      </c>
      <c r="B179" s="1064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1"/>
      <c r="H179" s="951"/>
      <c r="I179" s="951"/>
      <c r="J179" s="951"/>
      <c r="K179" s="951"/>
      <c r="L179" s="1081"/>
      <c r="M179" s="951"/>
      <c r="N179" s="951"/>
      <c r="O179" s="951"/>
      <c r="P179" s="951"/>
      <c r="Q179" s="1110"/>
      <c r="R179" s="885"/>
      <c r="S179" s="1017"/>
      <c r="T179" s="1017"/>
      <c r="U179" s="1049">
        <v>179</v>
      </c>
      <c r="V179" s="465"/>
    </row>
    <row r="180" spans="1:22" ht="15.75" customHeight="1">
      <c r="A180" s="1102" t="s">
        <v>253</v>
      </c>
      <c r="B180" s="1064"/>
      <c r="C180" s="1128">
        <f t="shared" ref="C180:E180" si="23">IF(C179="","",C178*C179*2350*$K$1/$P$1/365/C$46)</f>
        <v>0</v>
      </c>
      <c r="D180" s="1128">
        <f t="shared" si="23"/>
        <v>7.2750863947696138E-3</v>
      </c>
      <c r="E180" s="1128">
        <f t="shared" si="23"/>
        <v>3.3257537804661091E-2</v>
      </c>
      <c r="F180" s="1128">
        <f>IF(F179="","",F178*F179*2350*$K$1/$P$1/365/F$46)</f>
        <v>2.9100345579078455E-2</v>
      </c>
      <c r="G180" s="1093"/>
      <c r="H180" s="1751" t="str">
        <f>IF(H178="","",H178*C179*2350*$K$1/$P$1/365/H$46)</f>
        <v/>
      </c>
      <c r="I180" s="1751" t="str">
        <f t="shared" ref="I180:K180" si="24">IF(I178="","",I178*D179*2350*$K$1/$P$1/365/I$46)</f>
        <v/>
      </c>
      <c r="J180" s="1751" t="str">
        <f t="shared" si="24"/>
        <v/>
      </c>
      <c r="K180" s="1751" t="str">
        <f t="shared" si="24"/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1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1"/>
      <c r="H181" s="1586"/>
      <c r="I181" s="1586"/>
      <c r="J181" s="1586"/>
      <c r="K181" s="1586"/>
      <c r="L181" s="1081"/>
      <c r="M181" s="951"/>
      <c r="N181" s="951"/>
      <c r="O181" s="951"/>
      <c r="P181" s="951"/>
      <c r="Q181" s="1110"/>
      <c r="R181" s="1094"/>
      <c r="S181" s="1095"/>
      <c r="T181" s="1095"/>
      <c r="U181" s="1049">
        <v>181</v>
      </c>
      <c r="V181" s="465"/>
    </row>
    <row r="182" spans="1:22" ht="15.75" customHeight="1">
      <c r="A182" s="1102" t="s">
        <v>227</v>
      </c>
      <c r="B182" s="1084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1"/>
      <c r="H182" s="1747"/>
      <c r="I182" s="1747"/>
      <c r="J182" s="1747"/>
      <c r="K182" s="1747"/>
      <c r="L182" s="1081"/>
      <c r="M182" s="951"/>
      <c r="N182" s="951"/>
      <c r="O182" s="951"/>
      <c r="P182" s="951"/>
      <c r="Q182" s="1110"/>
      <c r="R182" s="885"/>
      <c r="S182" s="1017"/>
      <c r="T182" s="1017"/>
      <c r="U182" s="1049">
        <v>182</v>
      </c>
      <c r="V182" s="465"/>
    </row>
    <row r="183" spans="1:22" ht="15.75" customHeight="1">
      <c r="A183" s="1102" t="s">
        <v>253</v>
      </c>
      <c r="B183" s="1084"/>
      <c r="C183" s="1128">
        <f t="shared" ref="C183:E183" si="25">IF(C182="","",C181*C182*1450*$K$1/$P$1/365/C$46)</f>
        <v>1.0125300213485146E-2</v>
      </c>
      <c r="D183" s="1128">
        <f t="shared" si="25"/>
        <v>1.7719275373599006E-2</v>
      </c>
      <c r="E183" s="1128">
        <f t="shared" si="25"/>
        <v>2.7000800569293718E-2</v>
      </c>
      <c r="F183" s="1128">
        <f>IF(F182="","",F181*F182*1450*$K$1/$P$1/365/F$46)</f>
        <v>5.9064251245330011E-2</v>
      </c>
      <c r="G183" s="1093"/>
      <c r="H183" s="1751" t="str">
        <f>IF(H181="","",H181*C182*1450*$K$1/$P$1/365/H$46)</f>
        <v/>
      </c>
      <c r="I183" s="1751" t="str">
        <f t="shared" ref="I183:K183" si="26">IF(I181="","",I181*D182*1450*$K$1/$P$1/365/I$46)</f>
        <v/>
      </c>
      <c r="J183" s="1751" t="str">
        <f t="shared" si="26"/>
        <v/>
      </c>
      <c r="K183" s="1751" t="str">
        <f t="shared" si="26"/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78" t="s">
        <v>231</v>
      </c>
      <c r="B184" s="1084"/>
      <c r="C184" s="1132" t="str">
        <f>IF(Data!BV184="","",Data!BV184)</f>
        <v/>
      </c>
      <c r="D184" s="1132" t="str">
        <f>IF(Data!BW184="","",Data!BW184)</f>
        <v/>
      </c>
      <c r="E184" s="1132" t="str">
        <f>IF(Data!BX184="","",Data!BX184)</f>
        <v/>
      </c>
      <c r="F184" s="1132" t="str">
        <f>IF(Data!BY184="","",Data!BY184)</f>
        <v/>
      </c>
      <c r="G184" s="1081"/>
      <c r="H184" s="288"/>
      <c r="I184" s="288"/>
      <c r="J184" s="288"/>
      <c r="K184" s="288"/>
      <c r="L184" s="1081"/>
      <c r="M184" s="951"/>
      <c r="N184" s="951"/>
      <c r="O184" s="951"/>
      <c r="P184" s="951"/>
      <c r="Q184" s="1110"/>
      <c r="R184" s="1094"/>
      <c r="S184" s="1095"/>
      <c r="T184" s="1095"/>
      <c r="U184" s="1049">
        <v>184</v>
      </c>
      <c r="V184" s="465"/>
    </row>
    <row r="185" spans="1:22" ht="15.75" hidden="1" customHeight="1">
      <c r="A185" s="1078" t="s">
        <v>182</v>
      </c>
      <c r="B185" s="1093"/>
      <c r="C185" s="1132" t="str">
        <f>IF(Data!BV185="","",Data!BV185)</f>
        <v/>
      </c>
      <c r="D185" s="1132" t="str">
        <f>IF(Data!BW185="","",Data!BW185)</f>
        <v/>
      </c>
      <c r="E185" s="1132" t="str">
        <f>IF(Data!BX185="","",Data!BX185)</f>
        <v/>
      </c>
      <c r="F185" s="1132" t="str">
        <f>IF(Data!BY185="","",Data!BY185)</f>
        <v/>
      </c>
      <c r="G185" s="1081"/>
      <c r="H185" s="951"/>
      <c r="I185" s="951"/>
      <c r="J185" s="951"/>
      <c r="K185" s="951"/>
      <c r="L185" s="1081"/>
      <c r="M185" s="951"/>
      <c r="N185" s="951"/>
      <c r="O185" s="951"/>
      <c r="P185" s="951"/>
      <c r="Q185" s="1110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78" t="s">
        <v>184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37" t="s">
        <v>232</v>
      </c>
      <c r="B187" s="1064"/>
      <c r="C187" s="1132">
        <f>IF(Data!BV187="","",Data!BV187)</f>
        <v>0</v>
      </c>
      <c r="D187" s="1132">
        <f>IF(Data!BW187="","",Data!BW187)</f>
        <v>0</v>
      </c>
      <c r="E187" s="1132">
        <f>IF(Data!BX187="","",Data!BX187)</f>
        <v>0</v>
      </c>
      <c r="F187" s="1132">
        <f>IF(Data!BY187="","",Data!BY187)</f>
        <v>0</v>
      </c>
      <c r="G187" s="1081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1"/>
      <c r="M187" s="951"/>
      <c r="N187" s="951"/>
      <c r="O187" s="951"/>
      <c r="P187" s="951"/>
      <c r="Q187" s="1110"/>
      <c r="R187" s="1094"/>
      <c r="S187" s="1095"/>
      <c r="T187" s="1095"/>
      <c r="U187" s="1049">
        <v>187</v>
      </c>
      <c r="V187" s="465"/>
    </row>
    <row r="188" spans="1:22" ht="15.75" hidden="1" customHeight="1">
      <c r="A188" s="1078" t="s">
        <v>182</v>
      </c>
      <c r="B188" s="1081"/>
      <c r="C188" s="1132" t="str">
        <f>IF(Data!BV188="","",Data!BV188)</f>
        <v/>
      </c>
      <c r="D188" s="1132" t="str">
        <f>IF(Data!BW188="","",Data!BW188)</f>
        <v/>
      </c>
      <c r="E188" s="1132" t="str">
        <f>IF(Data!BX188="","",Data!BX188)</f>
        <v/>
      </c>
      <c r="F188" s="1132" t="str">
        <f>IF(Data!BY188="","",Data!BY188)</f>
        <v/>
      </c>
      <c r="G188" s="1081"/>
      <c r="H188" s="951"/>
      <c r="I188" s="951"/>
      <c r="J188" s="951"/>
      <c r="K188" s="951"/>
      <c r="L188" s="1081"/>
      <c r="M188" s="951"/>
      <c r="N188" s="951"/>
      <c r="O188" s="951"/>
      <c r="P188" s="951"/>
      <c r="Q188" s="1110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78" t="s">
        <v>184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38" t="s">
        <v>233</v>
      </c>
      <c r="B190" s="1082"/>
      <c r="C190" s="1113" t="str">
        <f>IF(SUM(C51)=0,"",SUM(C175,C184,C187)/C51)</f>
        <v/>
      </c>
      <c r="D190" s="1113" t="str">
        <f>IF(SUM(D51)=0,"",SUM(D175,D184,D187)/D51)</f>
        <v/>
      </c>
      <c r="E190" s="1113" t="str">
        <f>IF(SUM(E51)=0,"",SUM(E175,E184,E187)/E51)</f>
        <v/>
      </c>
      <c r="F190" s="1113" t="str">
        <f>IF(SUM(F51)=0,"",SUM(F175,F184,F187)/F51)</f>
        <v/>
      </c>
      <c r="G190" s="1084"/>
      <c r="H190" s="1113" t="str">
        <f>IF(H51=0,"",SUM(H175,SUM(C175)*(H175=""),H184,SUM(C184)*(H184=""),H187)/H51)</f>
        <v/>
      </c>
      <c r="I190" s="1113" t="str">
        <f>IF(I51=0,"",SUM(I175,SUM(D175)*(I175=""),I184,SUM(D184)*(I184=""),I187)/I51)</f>
        <v/>
      </c>
      <c r="J190" s="1113" t="str">
        <f>IF(J51=0,"",SUM(J175,SUM(E175)*(J175=""),J184,SUM(E184)*(J184=""),J187)/J51)</f>
        <v/>
      </c>
      <c r="K190" s="1113" t="str">
        <f>IF(K51=0,"",SUM(K175,SUM(F175)*(K175=""),K184,SUM(F184)*(K184=""),K187)/K51)</f>
        <v/>
      </c>
      <c r="L190" s="1084"/>
      <c r="M190" s="951"/>
      <c r="N190" s="951"/>
      <c r="O190" s="951"/>
      <c r="P190" s="951"/>
      <c r="Q190" s="1110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4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1"/>
      <c r="H191" s="951"/>
      <c r="I191" s="951"/>
      <c r="J191" s="951"/>
      <c r="K191" s="951"/>
      <c r="L191" s="1081"/>
      <c r="M191" s="951"/>
      <c r="N191" s="951"/>
      <c r="O191" s="951"/>
      <c r="P191" s="951"/>
      <c r="Q191" s="1110"/>
      <c r="R191" s="1094"/>
      <c r="S191" s="1095"/>
      <c r="T191" s="1095"/>
      <c r="U191" s="1049">
        <v>191</v>
      </c>
      <c r="V191" s="465"/>
    </row>
    <row r="192" spans="1:22" ht="15.75" customHeight="1">
      <c r="A192" s="1139" t="s">
        <v>235</v>
      </c>
      <c r="B192" s="109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1"/>
      <c r="H192" s="951"/>
      <c r="I192" s="951"/>
      <c r="J192" s="951"/>
      <c r="K192" s="951"/>
      <c r="L192" s="1081"/>
      <c r="M192" s="951"/>
      <c r="N192" s="951"/>
      <c r="O192" s="951"/>
      <c r="P192" s="951"/>
      <c r="Q192" s="1110"/>
      <c r="R192" s="885"/>
      <c r="S192" s="1017"/>
      <c r="T192" s="1017"/>
      <c r="U192" s="1049">
        <v>192</v>
      </c>
      <c r="V192" s="465"/>
    </row>
    <row r="193" spans="1:22" ht="15.75" customHeight="1">
      <c r="A193" s="1078" t="s">
        <v>236</v>
      </c>
      <c r="B193" s="1136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1"/>
      <c r="H193" s="951"/>
      <c r="I193" s="951"/>
      <c r="J193" s="951"/>
      <c r="K193" s="951"/>
      <c r="L193" s="1081"/>
      <c r="M193" s="951"/>
      <c r="N193" s="951"/>
      <c r="O193" s="951"/>
      <c r="P193" s="951"/>
      <c r="Q193" s="1110"/>
      <c r="R193" s="885"/>
      <c r="S193" s="1017"/>
      <c r="T193" s="1017"/>
      <c r="U193" s="1049">
        <v>193</v>
      </c>
      <c r="V193" s="465"/>
    </row>
    <row r="194" spans="1:22" ht="15.75" customHeight="1">
      <c r="A194" s="1078" t="s">
        <v>184</v>
      </c>
      <c r="B194" s="1064"/>
      <c r="C194" s="1101" t="str">
        <f>IF(SUM(C191)=0,"",C191*(SUM(C193)-SUM(C192)))</f>
        <v/>
      </c>
      <c r="D194" s="1101" t="str">
        <f>IF(SUM(D191)=0,"",D191*(SUM(D193)-SUM(D192)))</f>
        <v/>
      </c>
      <c r="E194" s="1101" t="str">
        <f>IF(SUM(E191)=0,"",E191*(SUM(E193)-SUM(E192)))</f>
        <v/>
      </c>
      <c r="F194" s="1101" t="str">
        <f>IF(SUM(F191)=0,"",F191*(SUM(F193)-SUM(F192)))</f>
        <v/>
      </c>
      <c r="G194" s="1084"/>
      <c r="H194" s="951"/>
      <c r="I194" s="951"/>
      <c r="J194" s="951"/>
      <c r="K194" s="951"/>
      <c r="L194" s="1084"/>
      <c r="M194" s="951"/>
      <c r="N194" s="951"/>
      <c r="O194" s="951"/>
      <c r="P194" s="951"/>
      <c r="Q194" s="1110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1"/>
      <c r="H195" s="288"/>
      <c r="I195" s="288"/>
      <c r="J195" s="288"/>
      <c r="K195" s="288"/>
      <c r="L195" s="1081"/>
      <c r="M195" s="951"/>
      <c r="N195" s="951"/>
      <c r="O195" s="951"/>
      <c r="P195" s="951"/>
      <c r="Q195" s="1110"/>
      <c r="R195" s="1094"/>
      <c r="S195" s="1095"/>
      <c r="T195" s="1095"/>
      <c r="U195" s="1049">
        <v>195</v>
      </c>
      <c r="V195" s="465"/>
    </row>
    <row r="196" spans="1:22" ht="15.75" customHeight="1">
      <c r="A196" s="1078" t="s">
        <v>182</v>
      </c>
      <c r="B196" s="1084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1"/>
      <c r="H196" s="951"/>
      <c r="I196" s="951"/>
      <c r="J196" s="951"/>
      <c r="K196" s="951"/>
      <c r="L196" s="1081"/>
      <c r="M196" s="951"/>
      <c r="N196" s="951"/>
      <c r="O196" s="951"/>
      <c r="P196" s="951"/>
      <c r="Q196" s="1110"/>
      <c r="R196" s="885"/>
      <c r="S196" s="1017"/>
      <c r="T196" s="1017"/>
      <c r="U196" s="1049">
        <v>196</v>
      </c>
      <c r="V196" s="465"/>
    </row>
    <row r="197" spans="1:22" ht="15.75" customHeight="1">
      <c r="A197" s="1078" t="s">
        <v>184</v>
      </c>
      <c r="B197" s="1084"/>
      <c r="C197" s="1101" t="str">
        <f>IF(SUM(C195)=0,"",C195*C196)</f>
        <v/>
      </c>
      <c r="D197" s="1101" t="str">
        <f>IF(SUM(D195)=0,"",D195*D196)</f>
        <v/>
      </c>
      <c r="E197" s="1101" t="str">
        <f>IF(SUM(E195)=0,"",E195*E196)</f>
        <v/>
      </c>
      <c r="F197" s="1101" t="str">
        <f>IF(SUM(F195)=0,"",F195*F196)</f>
        <v/>
      </c>
      <c r="G197" s="1084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4"/>
      <c r="M197" s="1101" t="str">
        <f>IF(H197="","",SUM(H197)-SUM(C197))</f>
        <v/>
      </c>
      <c r="N197" s="1101" t="str">
        <f>IF(I197="","",SUM(I197)-SUM(D197))</f>
        <v/>
      </c>
      <c r="O197" s="1101" t="str">
        <f>IF(J197="","",SUM(J197)-SUM(E197))</f>
        <v/>
      </c>
      <c r="P197" s="1101" t="str">
        <f>IF(K197="","",SUM(K197)-SUM(F197))</f>
        <v/>
      </c>
      <c r="Q197" s="1110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4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1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1"/>
      <c r="M198" s="951"/>
      <c r="N198" s="951"/>
      <c r="O198" s="951"/>
      <c r="P198" s="951"/>
      <c r="Q198" s="1110"/>
      <c r="R198" s="1094"/>
      <c r="S198" s="1095"/>
      <c r="T198" s="1095"/>
      <c r="U198" s="1049">
        <v>198</v>
      </c>
      <c r="V198" s="465"/>
    </row>
    <row r="199" spans="1:22" ht="15.75" customHeight="1">
      <c r="A199" s="1078" t="s">
        <v>182</v>
      </c>
      <c r="B199" s="1093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1"/>
      <c r="H199" s="951"/>
      <c r="I199" s="951"/>
      <c r="J199" s="951"/>
      <c r="K199" s="951"/>
      <c r="L199" s="1081"/>
      <c r="M199" s="951"/>
      <c r="N199" s="951"/>
      <c r="O199" s="951"/>
      <c r="P199" s="951"/>
      <c r="Q199" s="1110"/>
      <c r="R199" s="885"/>
      <c r="S199" s="1017"/>
      <c r="T199" s="1017"/>
      <c r="U199" s="1049">
        <v>199</v>
      </c>
      <c r="V199" s="465"/>
    </row>
    <row r="200" spans="1:22" ht="15.75" customHeight="1">
      <c r="A200" s="1078" t="s">
        <v>184</v>
      </c>
      <c r="B200" s="1136"/>
      <c r="C200" s="1101" t="str">
        <f>IF(SUM(C198)=0,"",C198*C199)</f>
        <v/>
      </c>
      <c r="D200" s="1101">
        <f>IF(SUM(D198)=0,"",D198*D199)</f>
        <v>6750</v>
      </c>
      <c r="E200" s="1101">
        <f>IF(SUM(E198)=0,"",E198*E199)</f>
        <v>16000</v>
      </c>
      <c r="F200" s="1101">
        <f>IF(SUM(F198)=0,"",F198*F199)</f>
        <v>22350</v>
      </c>
      <c r="G200" s="1084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4"/>
      <c r="M200" s="1101" t="str">
        <f>IF(H200="","",SUM(H200)-SUM(C200))</f>
        <v/>
      </c>
      <c r="N200" s="1101">
        <f>IF(I200="","",SUM(I200)-SUM(D200))</f>
        <v>0</v>
      </c>
      <c r="O200" s="1101">
        <f>IF(J200="","",SUM(J200)-SUM(E200))</f>
        <v>0</v>
      </c>
      <c r="P200" s="1101">
        <f>IF(K200="","",SUM(K200)-SUM(F200))</f>
        <v>0</v>
      </c>
      <c r="Q200" s="1110"/>
      <c r="R200" s="885"/>
      <c r="S200" s="1017"/>
      <c r="T200" s="1017"/>
      <c r="U200" s="1049">
        <v>200</v>
      </c>
      <c r="V200" s="465"/>
    </row>
    <row r="201" spans="1:22" ht="15.75" customHeight="1">
      <c r="A201" s="1138" t="s">
        <v>239</v>
      </c>
      <c r="B201" s="1064"/>
      <c r="C201" s="1113" t="str">
        <f>IF(SUM(C52)=0,"",SUM(C178,SUM(C191)*(C192=""),C195,C198)/C52)</f>
        <v/>
      </c>
      <c r="D201" s="1113">
        <f>IF(SUM(D52)=0,"",SUM(D178,SUM(D191)*(D192=""),D195,D198)/D52)</f>
        <v>0.1875</v>
      </c>
      <c r="E201" s="1113">
        <f>IF(SUM(E52)=0,"",SUM(E178,SUM(E191)*(E192=""),E195,E198)/E52)</f>
        <v>0.16</v>
      </c>
      <c r="F201" s="1113">
        <f>IF(SUM(F52)=0,"",SUM(F178,SUM(F191)*(F192=""),F195,F198)/F52)</f>
        <v>0.16666666666666666</v>
      </c>
      <c r="G201" s="1084"/>
      <c r="H201" s="1113" t="str">
        <f>IF(H52=0,"",SUM(H178,SUM(C178)*(H178=""),SUM(C191)*(SUM(C192)=0),H195,SUM(C195)*(H195=""),H198)/H52)</f>
        <v/>
      </c>
      <c r="I201" s="1113">
        <f>IF(I52=0,"",SUM(I178,SUM(D178)*(I178=""),SUM(D191)*(SUM(D192)=0),I195,SUM(D195)*(I195=""),I198)/I52)</f>
        <v>0.1875</v>
      </c>
      <c r="J201" s="1113">
        <f>IF(J52=0,"",SUM(J178,SUM(E178)*(J178=""),SUM(E191)*(SUM(E192)=0),J195,SUM(E195)*(J195=""),J198)/J52)</f>
        <v>0.16</v>
      </c>
      <c r="K201" s="1113">
        <f>IF(K52=0,"",SUM(K178,SUM(F178)*(K178=""),SUM(F191)*(SUM(F192)=0),K195,SUM(F195)*(K195=""),K198)/K52)</f>
        <v>0.16666666666666666</v>
      </c>
      <c r="L201" s="1084"/>
      <c r="M201" s="951"/>
      <c r="N201" s="951"/>
      <c r="O201" s="951"/>
      <c r="P201" s="951"/>
      <c r="Q201" s="1110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1"/>
      <c r="H202" s="288"/>
      <c r="I202" s="288"/>
      <c r="J202" s="288"/>
      <c r="K202" s="288"/>
      <c r="L202" s="1081"/>
      <c r="M202" s="951"/>
      <c r="N202" s="951"/>
      <c r="O202" s="951"/>
      <c r="P202" s="951"/>
      <c r="Q202" s="1110"/>
      <c r="R202" s="1094"/>
      <c r="S202" s="1095"/>
      <c r="T202" s="1095"/>
      <c r="U202" s="1049">
        <v>202</v>
      </c>
      <c r="V202" s="465"/>
    </row>
    <row r="203" spans="1:22" ht="15.75" customHeight="1">
      <c r="A203" s="1078" t="s">
        <v>182</v>
      </c>
      <c r="B203" s="1084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1"/>
      <c r="H203" s="951"/>
      <c r="I203" s="951"/>
      <c r="J203" s="951"/>
      <c r="K203" s="951"/>
      <c r="L203" s="1081"/>
      <c r="M203" s="951"/>
      <c r="N203" s="951"/>
      <c r="O203" s="951"/>
      <c r="P203" s="951"/>
      <c r="Q203" s="1110"/>
      <c r="R203" s="885"/>
      <c r="S203" s="1017"/>
      <c r="T203" s="1017"/>
      <c r="U203" s="1049">
        <v>203</v>
      </c>
      <c r="V203" s="465"/>
    </row>
    <row r="204" spans="1:22" ht="15.75" customHeight="1">
      <c r="A204" s="1078" t="s">
        <v>184</v>
      </c>
      <c r="B204" s="1084"/>
      <c r="C204" s="1101" t="str">
        <f>IF(SUM(C202)=0,"",C202*C203)</f>
        <v/>
      </c>
      <c r="D204" s="1101" t="str">
        <f>IF(SUM(D202)=0,"",D202*D203)</f>
        <v/>
      </c>
      <c r="E204" s="1101" t="str">
        <f>IF(SUM(E202)=0,"",E202*E203)</f>
        <v/>
      </c>
      <c r="F204" s="1101" t="str">
        <f>IF(SUM(F202)=0,"",F202*F203)</f>
        <v/>
      </c>
      <c r="G204" s="1084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4"/>
      <c r="M204" s="1101" t="str">
        <f>IF(H204="","",SUM(H204)-SUM(C204))</f>
        <v/>
      </c>
      <c r="N204" s="1101" t="str">
        <f>IF(I204="","",SUM(I204)-SUM(D204))</f>
        <v/>
      </c>
      <c r="O204" s="1101" t="str">
        <f>IF(J204="","",SUM(J204)-SUM(E204))</f>
        <v/>
      </c>
      <c r="P204" s="1101" t="str">
        <f>IF(K204="","",SUM(K204)-SUM(F204))</f>
        <v/>
      </c>
      <c r="Q204" s="1110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4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1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1"/>
      <c r="M205" s="951"/>
      <c r="N205" s="951"/>
      <c r="O205" s="951"/>
      <c r="P205" s="951"/>
      <c r="Q205" s="1110"/>
      <c r="R205" s="1094"/>
      <c r="S205" s="1095"/>
      <c r="T205" s="1095"/>
      <c r="U205" s="1049">
        <v>205</v>
      </c>
      <c r="V205" s="465"/>
    </row>
    <row r="206" spans="1:22" ht="15.75" customHeight="1">
      <c r="A206" s="1078" t="s">
        <v>182</v>
      </c>
      <c r="B206" s="1084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1"/>
      <c r="H206" s="951"/>
      <c r="I206" s="951"/>
      <c r="J206" s="951"/>
      <c r="K206" s="951"/>
      <c r="L206" s="1081"/>
      <c r="M206" s="951"/>
      <c r="N206" s="951"/>
      <c r="O206" s="951"/>
      <c r="P206" s="951"/>
      <c r="Q206" s="1110"/>
      <c r="R206" s="885"/>
      <c r="S206" s="1017"/>
      <c r="T206" s="1017"/>
      <c r="U206" s="1049">
        <v>206</v>
      </c>
      <c r="V206" s="465"/>
    </row>
    <row r="207" spans="1:22" ht="15.75" customHeight="1">
      <c r="A207" s="1078" t="s">
        <v>184</v>
      </c>
      <c r="B207" s="1136"/>
      <c r="C207" s="1101">
        <f>IF(SUM(C205)=0,"",C205*C206)</f>
        <v>1125</v>
      </c>
      <c r="D207" s="1101">
        <f>IF(SUM(D205)=0,"",D205*D206)</f>
        <v>3000</v>
      </c>
      <c r="E207" s="1101">
        <f>IF(SUM(E205)=0,"",E205*E206)</f>
        <v>6000</v>
      </c>
      <c r="F207" s="1101">
        <f>IF(SUM(F205)=0,"",F205*F206)</f>
        <v>8000</v>
      </c>
      <c r="G207" s="1084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4"/>
      <c r="M207" s="1101" t="str">
        <f>IF(H207="","",SUM(H207)-SUM(C207))</f>
        <v/>
      </c>
      <c r="N207" s="1101">
        <f>IF(I207="","",SUM(I207)-SUM(D207))</f>
        <v>-2500</v>
      </c>
      <c r="O207" s="1101">
        <f>IF(J207="","",SUM(J207)-SUM(E207))</f>
        <v>4000</v>
      </c>
      <c r="P207" s="1101">
        <f>IF(K207="","",SUM(K207)-SUM(F207))</f>
        <v>2500</v>
      </c>
      <c r="Q207" s="1110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4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1"/>
      <c r="H208" s="288"/>
      <c r="I208" s="288"/>
      <c r="J208" s="288"/>
      <c r="K208" s="288"/>
      <c r="L208" s="1081"/>
      <c r="M208" s="951"/>
      <c r="N208" s="951"/>
      <c r="O208" s="951"/>
      <c r="P208" s="951"/>
      <c r="Q208" s="1110"/>
      <c r="R208" s="1094"/>
      <c r="S208" s="1095"/>
      <c r="T208" s="1095"/>
      <c r="U208" s="1049">
        <v>208</v>
      </c>
      <c r="V208" s="465"/>
    </row>
    <row r="209" spans="1:22" ht="15.75" customHeight="1">
      <c r="A209" s="1078" t="s">
        <v>182</v>
      </c>
      <c r="B209" s="1081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1"/>
      <c r="H209" s="951"/>
      <c r="I209" s="951"/>
      <c r="J209" s="951"/>
      <c r="K209" s="951"/>
      <c r="L209" s="1081"/>
      <c r="M209" s="951"/>
      <c r="N209" s="951"/>
      <c r="O209" s="951"/>
      <c r="P209" s="951"/>
      <c r="Q209" s="1110"/>
      <c r="R209" s="885"/>
      <c r="S209" s="1017"/>
      <c r="T209" s="1017"/>
      <c r="U209" s="1049">
        <v>209</v>
      </c>
      <c r="V209" s="465"/>
    </row>
    <row r="210" spans="1:22" ht="15.75" customHeight="1">
      <c r="A210" s="1078" t="s">
        <v>184</v>
      </c>
      <c r="B210" s="1084"/>
      <c r="C210" s="1101" t="str">
        <f>IF(SUM(C208)=0,"",C208*C209)</f>
        <v/>
      </c>
      <c r="D210" s="1101" t="str">
        <f>IF(SUM(D208)=0,"",D208*D209)</f>
        <v/>
      </c>
      <c r="E210" s="1101" t="str">
        <f>IF(SUM(E208)=0,"",E208*E209)</f>
        <v/>
      </c>
      <c r="F210" s="1101" t="str">
        <f>IF(SUM(F208)=0,"",F208*F209)</f>
        <v/>
      </c>
      <c r="G210" s="1084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4"/>
      <c r="M210" s="1101" t="str">
        <f>IF(H210="","",SUM(H210)-SUM(C210))</f>
        <v/>
      </c>
      <c r="N210" s="1101" t="str">
        <f>IF(I210="","",SUM(I210)-SUM(D210))</f>
        <v/>
      </c>
      <c r="O210" s="1101" t="str">
        <f>IF(J210="","",SUM(J210)-SUM(E210))</f>
        <v/>
      </c>
      <c r="P210" s="1101" t="str">
        <f>IF(K210="","",SUM(K210)-SUM(F210))</f>
        <v/>
      </c>
      <c r="Q210" s="1110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4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1"/>
      <c r="H211" s="288"/>
      <c r="I211" s="288"/>
      <c r="J211" s="288"/>
      <c r="K211" s="288"/>
      <c r="L211" s="1081"/>
      <c r="M211" s="951"/>
      <c r="N211" s="951"/>
      <c r="O211" s="951"/>
      <c r="P211" s="951"/>
      <c r="Q211" s="1110"/>
      <c r="R211" s="1094"/>
      <c r="S211" s="1095"/>
      <c r="T211" s="1095"/>
      <c r="U211" s="1049">
        <v>211</v>
      </c>
      <c r="V211" s="465"/>
    </row>
    <row r="212" spans="1:22" ht="15.75" customHeight="1">
      <c r="A212" s="1078" t="s">
        <v>182</v>
      </c>
      <c r="B212" s="1084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1"/>
      <c r="H212" s="951"/>
      <c r="I212" s="951"/>
      <c r="J212" s="951"/>
      <c r="K212" s="951"/>
      <c r="L212" s="1081"/>
      <c r="M212" s="951"/>
      <c r="N212" s="951"/>
      <c r="O212" s="951"/>
      <c r="P212" s="951"/>
      <c r="Q212" s="1110"/>
      <c r="R212" s="885"/>
      <c r="S212" s="1017"/>
      <c r="T212" s="1017"/>
      <c r="U212" s="1049">
        <v>212</v>
      </c>
      <c r="V212" s="465"/>
    </row>
    <row r="213" spans="1:22" ht="15.75" customHeight="1">
      <c r="A213" s="1078" t="s">
        <v>184</v>
      </c>
      <c r="B213" s="1093"/>
      <c r="C213" s="1101" t="str">
        <f>IF(SUM(C211)=0,"",C211*C212)</f>
        <v/>
      </c>
      <c r="D213" s="1101" t="str">
        <f>IF(SUM(D211)=0,"",D211*D212)</f>
        <v/>
      </c>
      <c r="E213" s="1101">
        <f>IF(SUM(E211)=0,"",E211*E212)</f>
        <v>1600</v>
      </c>
      <c r="F213" s="1101">
        <f>IF(SUM(F211)=0,"",F211*F212)</f>
        <v>2400</v>
      </c>
      <c r="G213" s="1084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4"/>
      <c r="M213" s="1101" t="str">
        <f>IF(H213="","",SUM(H213)-SUM(C213))</f>
        <v/>
      </c>
      <c r="N213" s="1101" t="str">
        <f>IF(I213="","",SUM(I213)-SUM(D213))</f>
        <v/>
      </c>
      <c r="O213" s="1101" t="str">
        <f>IF(J213="","",SUM(J213)-SUM(E213))</f>
        <v/>
      </c>
      <c r="P213" s="1101" t="str">
        <f>IF(K213="","",SUM(K213)-SUM(F213))</f>
        <v/>
      </c>
      <c r="Q213" s="1110"/>
      <c r="R213" s="885"/>
      <c r="S213" s="1017"/>
      <c r="T213" s="1017"/>
      <c r="U213" s="1049">
        <v>213</v>
      </c>
      <c r="V213" s="465"/>
    </row>
    <row r="214" spans="1:22" ht="15.75" customHeight="1">
      <c r="A214" s="1138" t="s">
        <v>244</v>
      </c>
      <c r="B214" s="1136"/>
      <c r="C214" s="1113">
        <f>IF(SUM(C54,C55)=0,"",SUM(C181,C202,C205,C208,C211)/SUM(C54,C55))</f>
        <v>1</v>
      </c>
      <c r="D214" s="1113">
        <f>IF(SUM(D54,D55)=0,"",SUM(D181,D202,D205,D208,D211)/SUM(D54,D55))</f>
        <v>0.6</v>
      </c>
      <c r="E214" s="1113">
        <f>IF(SUM(E54,E55)=0,"",SUM(E181,E202,E205,E208,E211)/SUM(E54,E55))</f>
        <v>0.26666666666666666</v>
      </c>
      <c r="F214" s="1113">
        <f>IF(SUM(F54,F55)=0,"",SUM(F181,F202,F205,F208,F211)/SUM(F54,F55))</f>
        <v>0.2857142857142857</v>
      </c>
      <c r="G214" s="1084"/>
      <c r="H214" s="1113">
        <f>IF(H54+H55=0,"",SUM(H181,SUM(C181)*(H181=""),H202,SUM(C202)*(H202=""),H208,SUM(C208)*(H208=""),H211,SUM(C211)*(H211=""),H205)/(H54+H55))</f>
        <v>0.5</v>
      </c>
      <c r="I214" s="1113">
        <f>IF(I54+I55=0,"",SUM(I181,SUM(D181)*(I181=""),I202,SUM(D202)*(I202=""),I208,SUM(D208)*(I208=""),I211,SUM(D211)*(I211=""),I205)/(I54+I55))</f>
        <v>0.35</v>
      </c>
      <c r="J214" s="1113">
        <f>IF(J54+J55=0,"",SUM(J181,SUM(E181)*(J181=""),J202,SUM(E202)*(J202=""),J208,SUM(E208)*(J208=""),J211,SUM(E211)*(J211=""),J205)/(J54+J55))</f>
        <v>0.35555555555555557</v>
      </c>
      <c r="K214" s="1113">
        <f>IF(K54+K55=0,"",SUM(K181,SUM(F181)*(K181=""),K202,SUM(F202)*(K202=""),K208,SUM(F208)*(K208=""),K211,SUM(F211)*(K211=""),K205)/(K54+K55))</f>
        <v>0.32142857142857145</v>
      </c>
      <c r="L214" s="1084"/>
      <c r="M214" s="1097"/>
      <c r="N214" s="1097"/>
      <c r="O214" s="1097"/>
      <c r="P214" s="1097"/>
      <c r="Q214" s="1110"/>
      <c r="R214" s="1048"/>
      <c r="S214" s="1010"/>
      <c r="T214" s="1010"/>
      <c r="U214" s="1049">
        <v>214</v>
      </c>
      <c r="V214" s="465"/>
    </row>
    <row r="215" spans="1:22" ht="15.75" customHeight="1">
      <c r="A215" s="1140" t="str">
        <f>IF(Data!A215="","",Data!A215)</f>
        <v>Chicken sales: no. sold</v>
      </c>
      <c r="B215" s="1064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1"/>
      <c r="H215" s="288"/>
      <c r="I215" s="288"/>
      <c r="J215" s="288"/>
      <c r="K215" s="288"/>
      <c r="L215" s="1081"/>
      <c r="M215" s="951"/>
      <c r="N215" s="951"/>
      <c r="O215" s="951"/>
      <c r="P215" s="951"/>
      <c r="Q215" s="1110"/>
      <c r="R215" s="1094"/>
      <c r="S215" s="1095"/>
      <c r="T215" s="1095"/>
      <c r="U215" s="1049">
        <v>215</v>
      </c>
      <c r="V215" s="465"/>
    </row>
    <row r="216" spans="1:22" ht="15.75" customHeight="1">
      <c r="A216" s="1078" t="s">
        <v>182</v>
      </c>
      <c r="B216" s="1081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1"/>
      <c r="H216" s="951"/>
      <c r="I216" s="951"/>
      <c r="J216" s="951"/>
      <c r="K216" s="951"/>
      <c r="L216" s="1081"/>
      <c r="M216" s="951"/>
      <c r="N216" s="951"/>
      <c r="O216" s="951"/>
      <c r="P216" s="951"/>
      <c r="Q216" s="1110"/>
      <c r="R216" s="885"/>
      <c r="S216" s="1017"/>
      <c r="T216" s="1017"/>
      <c r="U216" s="1049">
        <v>216</v>
      </c>
      <c r="V216" s="465"/>
    </row>
    <row r="217" spans="1:22" ht="15.75" customHeight="1">
      <c r="A217" s="1078" t="s">
        <v>184</v>
      </c>
      <c r="B217" s="1084"/>
      <c r="C217" s="1101" t="str">
        <f>IF(SUM(C215)=0,"",C215*C216)</f>
        <v/>
      </c>
      <c r="D217" s="1101" t="str">
        <f>IF(SUM(D215)=0,"",D215*D216)</f>
        <v/>
      </c>
      <c r="E217" s="1101">
        <f>IF(SUM(E215)=0,"",E215*E216)</f>
        <v>1300</v>
      </c>
      <c r="F217" s="1101" t="str">
        <f>IF(SUM(F215)=0,"",F215*F216)</f>
        <v/>
      </c>
      <c r="G217" s="1082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2"/>
      <c r="M217" s="1101" t="str">
        <f>IF(H217="","",SUM(H217)-SUM(C217))</f>
        <v/>
      </c>
      <c r="N217" s="1101" t="str">
        <f>IF(I217="","",SUM(I217)-SUM(D217))</f>
        <v/>
      </c>
      <c r="O217" s="1101" t="str">
        <f>IF(J217="","",SUM(J217)-SUM(E217))</f>
        <v/>
      </c>
      <c r="P217" s="1101" t="str">
        <f>IF(K217="","",SUM(K217)-SUM(F217))</f>
        <v/>
      </c>
      <c r="Q217" s="1110"/>
      <c r="R217" s="885"/>
      <c r="S217" s="1017"/>
      <c r="T217" s="1017"/>
      <c r="U217" s="1049">
        <v>217</v>
      </c>
      <c r="V217" s="465"/>
    </row>
    <row r="218" spans="1:22" ht="15.75" customHeight="1">
      <c r="A218" s="1140" t="str">
        <f>IF(Data!A218="","",Data!A218)</f>
        <v>Egg sales: no. sold</v>
      </c>
      <c r="B218" s="1084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1"/>
      <c r="H218" s="951"/>
      <c r="I218" s="951"/>
      <c r="J218" s="951"/>
      <c r="K218" s="951"/>
      <c r="L218" s="1081"/>
      <c r="M218" s="951"/>
      <c r="N218" s="951"/>
      <c r="O218" s="951"/>
      <c r="P218" s="951"/>
      <c r="Q218" s="1110"/>
      <c r="R218" s="1094"/>
      <c r="S218" s="1095"/>
      <c r="T218" s="1095"/>
      <c r="U218" s="1049">
        <v>218</v>
      </c>
      <c r="V218" s="465"/>
    </row>
    <row r="219" spans="1:22" ht="15.75" customHeight="1">
      <c r="A219" s="1078" t="s">
        <v>182</v>
      </c>
      <c r="B219" s="1084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1"/>
      <c r="H219" s="951"/>
      <c r="I219" s="951"/>
      <c r="J219" s="951"/>
      <c r="K219" s="951"/>
      <c r="L219" s="1081"/>
      <c r="M219" s="951"/>
      <c r="N219" s="951"/>
      <c r="O219" s="951"/>
      <c r="P219" s="951"/>
      <c r="Q219" s="1110"/>
      <c r="R219" s="1094"/>
      <c r="S219" s="1095"/>
      <c r="T219" s="1095"/>
      <c r="U219" s="1049">
        <v>219</v>
      </c>
      <c r="V219" s="465"/>
    </row>
    <row r="220" spans="1:22" ht="15.75" customHeight="1">
      <c r="A220" s="1078" t="s">
        <v>184</v>
      </c>
      <c r="B220" s="1093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2"/>
      <c r="H220" s="951"/>
      <c r="I220" s="951"/>
      <c r="J220" s="951"/>
      <c r="K220" s="951"/>
      <c r="L220" s="1082"/>
      <c r="M220" s="951"/>
      <c r="N220" s="951"/>
      <c r="O220" s="951"/>
      <c r="P220" s="951"/>
      <c r="Q220" s="1110"/>
      <c r="R220" s="885"/>
      <c r="S220" s="1017"/>
      <c r="T220" s="1017"/>
      <c r="U220" s="1049">
        <v>220</v>
      </c>
      <c r="V220" s="465"/>
    </row>
    <row r="221" spans="1:22" ht="15.75" customHeight="1">
      <c r="A221" s="1140" t="str">
        <f>IF(Data!A221="","",Data!A221)</f>
        <v>Pig sales: no sold</v>
      </c>
      <c r="B221" s="1136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4"/>
      <c r="H221" s="951"/>
      <c r="I221" s="951"/>
      <c r="J221" s="951"/>
      <c r="K221" s="951"/>
      <c r="L221" s="1084"/>
      <c r="M221" s="1097"/>
      <c r="N221" s="1097"/>
      <c r="O221" s="1097"/>
      <c r="P221" s="1097"/>
      <c r="Q221" s="1110"/>
      <c r="R221" s="1094"/>
      <c r="S221" s="1095"/>
      <c r="T221" s="1095"/>
      <c r="U221" s="1049">
        <v>221</v>
      </c>
      <c r="V221" s="465"/>
    </row>
    <row r="222" spans="1:22" ht="15.75" customHeight="1">
      <c r="A222" s="1078" t="s">
        <v>182</v>
      </c>
      <c r="B222" s="1064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4"/>
      <c r="H222" s="951"/>
      <c r="I222" s="951"/>
      <c r="J222" s="951"/>
      <c r="K222" s="951"/>
      <c r="L222" s="1084"/>
      <c r="M222" s="1097"/>
      <c r="N222" s="1097"/>
      <c r="O222" s="1097"/>
      <c r="P222" s="1097"/>
      <c r="Q222" s="1110"/>
      <c r="R222" s="885"/>
      <c r="S222" s="1017"/>
      <c r="T222" s="1017"/>
      <c r="U222" s="1049">
        <v>222</v>
      </c>
      <c r="V222" s="465"/>
    </row>
    <row r="223" spans="1:22" ht="15.75" customHeight="1">
      <c r="A223" s="1078" t="s">
        <v>184</v>
      </c>
      <c r="B223" s="1081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4"/>
      <c r="H223" s="951"/>
      <c r="I223" s="951"/>
      <c r="J223" s="951"/>
      <c r="K223" s="951"/>
      <c r="L223" s="1084"/>
      <c r="M223" s="1097"/>
      <c r="N223" s="1097"/>
      <c r="O223" s="1097"/>
      <c r="P223" s="1097"/>
      <c r="Q223" s="1110"/>
      <c r="R223" s="885"/>
      <c r="S223" s="1017"/>
      <c r="T223" s="1017"/>
      <c r="U223" s="1049">
        <v>223</v>
      </c>
      <c r="V223" s="465"/>
    </row>
    <row r="224" spans="1:22" ht="15.75" customHeight="1">
      <c r="A224" s="1140" t="str">
        <f>IF(Data!A224="","",Data!A224)</f>
        <v>Other: quantity</v>
      </c>
      <c r="B224" s="1084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4"/>
      <c r="H224" s="951"/>
      <c r="I224" s="951"/>
      <c r="J224" s="951"/>
      <c r="K224" s="951"/>
      <c r="L224" s="1084"/>
      <c r="M224" s="1097"/>
      <c r="N224" s="1097"/>
      <c r="O224" s="1097"/>
      <c r="P224" s="1097"/>
      <c r="Q224" s="1110"/>
      <c r="R224" s="885"/>
      <c r="S224" s="1017"/>
      <c r="T224" s="1017"/>
      <c r="U224" s="1049">
        <v>224</v>
      </c>
      <c r="V224" s="465"/>
    </row>
    <row r="225" spans="1:22" ht="15.75" customHeight="1">
      <c r="A225" s="1078" t="s">
        <v>249</v>
      </c>
      <c r="B225" s="1084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4"/>
      <c r="H225" s="951"/>
      <c r="I225" s="951"/>
      <c r="J225" s="951"/>
      <c r="K225" s="951"/>
      <c r="L225" s="1084"/>
      <c r="M225" s="1097"/>
      <c r="N225" s="1097"/>
      <c r="O225" s="1097"/>
      <c r="P225" s="1097"/>
      <c r="Q225" s="1110"/>
      <c r="R225" s="885"/>
      <c r="S225" s="1017"/>
      <c r="T225" s="1017"/>
      <c r="U225" s="1049">
        <v>225</v>
      </c>
      <c r="V225" s="465"/>
    </row>
    <row r="226" spans="1:22" ht="15.75" customHeight="1">
      <c r="A226" s="1078" t="s">
        <v>184</v>
      </c>
      <c r="B226" s="1084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4"/>
      <c r="H226" s="951"/>
      <c r="I226" s="951"/>
      <c r="J226" s="951"/>
      <c r="K226" s="951"/>
      <c r="L226" s="1084"/>
      <c r="M226" s="1097"/>
      <c r="N226" s="1097"/>
      <c r="O226" s="1097"/>
      <c r="P226" s="1097"/>
      <c r="Q226" s="1110"/>
      <c r="R226" s="885"/>
      <c r="S226" s="1017"/>
      <c r="T226" s="1017"/>
      <c r="U226" s="1049">
        <v>226</v>
      </c>
      <c r="V226" s="465"/>
    </row>
    <row r="227" spans="1:22" ht="15.75" customHeight="1">
      <c r="A227" s="1141" t="s">
        <v>250</v>
      </c>
      <c r="B227" s="1093"/>
      <c r="C227" s="993"/>
      <c r="D227" s="993"/>
      <c r="E227" s="993"/>
      <c r="F227" s="993"/>
      <c r="G227" s="1081"/>
      <c r="H227" s="951"/>
      <c r="I227" s="951"/>
      <c r="J227" s="951"/>
      <c r="K227" s="951"/>
      <c r="L227" s="1081"/>
      <c r="M227" s="951"/>
      <c r="N227" s="951"/>
      <c r="O227" s="951"/>
      <c r="P227" s="951"/>
      <c r="Q227" s="1110"/>
      <c r="R227" s="846"/>
      <c r="S227" s="846"/>
      <c r="T227" s="846"/>
      <c r="U227" s="1049">
        <v>227</v>
      </c>
      <c r="V227" s="465"/>
    </row>
    <row r="228" spans="1:22" ht="15.75" customHeight="1">
      <c r="A228" s="1140" t="str">
        <f>IF(Data!A228="","",Data!A228)</f>
        <v>Green cons - Season 1: no of months</v>
      </c>
      <c r="B228" s="1136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1"/>
      <c r="H228" s="951"/>
      <c r="I228" s="951"/>
      <c r="J228" s="951"/>
      <c r="K228" s="951"/>
      <c r="L228" s="1081"/>
      <c r="M228" s="951"/>
      <c r="N228" s="951"/>
      <c r="O228" s="951"/>
      <c r="P228" s="951"/>
      <c r="Q228" s="1110"/>
      <c r="R228" s="885"/>
      <c r="S228" s="1017"/>
      <c r="T228" s="1017"/>
      <c r="U228" s="1049">
        <v>228</v>
      </c>
      <c r="V228" s="465"/>
    </row>
    <row r="229" spans="1:22" ht="15.75" customHeight="1">
      <c r="A229" s="1077" t="s">
        <v>252</v>
      </c>
      <c r="B229" s="1111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3"/>
      <c r="H229" s="951"/>
      <c r="I229" s="951"/>
      <c r="J229" s="951"/>
      <c r="K229" s="951"/>
      <c r="L229" s="1093"/>
      <c r="M229" s="1142"/>
      <c r="N229" s="1142"/>
      <c r="O229" s="1142"/>
      <c r="P229" s="1142"/>
      <c r="Q229" s="1110"/>
      <c r="R229" s="1048"/>
      <c r="S229" s="1010"/>
      <c r="T229" s="1010"/>
      <c r="U229" s="1049">
        <v>229</v>
      </c>
      <c r="V229" s="465"/>
    </row>
    <row r="230" spans="1:22" ht="15.75" customHeight="1">
      <c r="A230" s="1077" t="s">
        <v>253</v>
      </c>
      <c r="B230" s="1136"/>
      <c r="C230" s="1128">
        <f>IF(SUM(C228)=0,"",(C228/12)*C229)</f>
        <v>0</v>
      </c>
      <c r="D230" s="1128">
        <f>IF(SUM(D228)=0,"",(D228/12)*D229)</f>
        <v>0</v>
      </c>
      <c r="E230" s="1128">
        <f>IF(SUM(E228)=0,"",(E228/12)*E229)</f>
        <v>0</v>
      </c>
      <c r="F230" s="1128" t="str">
        <f>IF(SUM(F228)=0,"",(F228/12)*F229)</f>
        <v/>
      </c>
      <c r="G230" s="1093"/>
      <c r="H230" s="951"/>
      <c r="I230" s="951"/>
      <c r="J230" s="951"/>
      <c r="K230" s="951"/>
      <c r="L230" s="1093"/>
      <c r="M230" s="951"/>
      <c r="N230" s="951"/>
      <c r="O230" s="951"/>
      <c r="P230" s="951"/>
      <c r="Q230" s="1110"/>
      <c r="R230" s="1048"/>
      <c r="S230" s="1010"/>
      <c r="T230" s="1010"/>
      <c r="U230" s="1049">
        <v>230</v>
      </c>
      <c r="V230" s="465"/>
    </row>
    <row r="231" spans="1:22" ht="15.75" customHeight="1">
      <c r="A231" s="1140" t="str">
        <f>IF(Data!A231="","",Data!A231)</f>
        <v xml:space="preserve">Green beans </v>
      </c>
      <c r="B231" s="1143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1"/>
      <c r="H231" s="951"/>
      <c r="I231" s="951"/>
      <c r="J231" s="951"/>
      <c r="K231" s="951"/>
      <c r="L231" s="1081"/>
      <c r="M231" s="951"/>
      <c r="N231" s="951"/>
      <c r="O231" s="951"/>
      <c r="P231" s="951"/>
      <c r="Q231" s="1110"/>
      <c r="R231" s="885"/>
      <c r="S231" s="1017"/>
      <c r="T231" s="1017"/>
      <c r="U231" s="1049">
        <v>231</v>
      </c>
      <c r="V231" s="465"/>
    </row>
    <row r="232" spans="1:22" s="1146" customFormat="1" ht="15.75" customHeight="1">
      <c r="A232" s="1077" t="s">
        <v>252</v>
      </c>
      <c r="B232" s="1143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3"/>
      <c r="H232" s="951"/>
      <c r="I232" s="951"/>
      <c r="J232" s="951"/>
      <c r="K232" s="951"/>
      <c r="L232" s="1093"/>
      <c r="M232" s="951"/>
      <c r="N232" s="951"/>
      <c r="O232" s="951"/>
      <c r="P232" s="951"/>
      <c r="Q232" s="1144"/>
      <c r="R232" s="1048"/>
      <c r="S232" s="1010"/>
      <c r="T232" s="1010"/>
      <c r="U232" s="1049">
        <v>232</v>
      </c>
      <c r="V232" s="1145"/>
    </row>
    <row r="233" spans="1:22" ht="15.75" customHeight="1">
      <c r="A233" s="1077" t="s">
        <v>253</v>
      </c>
      <c r="B233" s="930"/>
      <c r="C233" s="1128" t="str">
        <f>IF(SUM(C231)=0,"",(C231/12)*C232)</f>
        <v/>
      </c>
      <c r="D233" s="1128" t="str">
        <f>IF(SUM(D231)=0,"",(D231/12)*D232)</f>
        <v/>
      </c>
      <c r="E233" s="1128" t="str">
        <f>IF(SUM(E231)=0,"",(E231/12)*E232)</f>
        <v/>
      </c>
      <c r="F233" s="1128" t="str">
        <f>IF(SUM(F231)=0,"",(F231/12)*F232)</f>
        <v/>
      </c>
      <c r="G233" s="1093"/>
      <c r="H233" s="951"/>
      <c r="I233" s="951"/>
      <c r="J233" s="951"/>
      <c r="K233" s="951"/>
      <c r="L233" s="1093"/>
      <c r="M233" s="951"/>
      <c r="N233" s="951"/>
      <c r="O233" s="951"/>
      <c r="P233" s="951"/>
      <c r="Q233" s="1110"/>
      <c r="R233" s="1048"/>
      <c r="S233" s="1010"/>
      <c r="T233" s="1010"/>
      <c r="U233" s="1049">
        <v>233</v>
      </c>
      <c r="V233" s="465"/>
    </row>
    <row r="234" spans="1:22" ht="15.75" customHeight="1">
      <c r="A234" s="1140" t="str">
        <f>IF(Data!A234="","",Data!A234)</f>
        <v>Green maize sold: quantity</v>
      </c>
      <c r="B234" s="1147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7"/>
      <c r="H234" s="951"/>
      <c r="I234" s="951"/>
      <c r="J234" s="951"/>
      <c r="K234" s="951"/>
      <c r="L234" s="1093"/>
      <c r="M234" s="1122"/>
      <c r="N234" s="1122"/>
      <c r="O234" s="1122"/>
      <c r="P234" s="1122"/>
      <c r="Q234" s="1110"/>
      <c r="R234" s="885"/>
      <c r="S234" s="1017"/>
      <c r="T234" s="1017"/>
      <c r="U234" s="1049">
        <v>234</v>
      </c>
      <c r="V234" s="465"/>
    </row>
    <row r="235" spans="1:22" ht="15.75" customHeight="1">
      <c r="A235" s="1077" t="s">
        <v>182</v>
      </c>
      <c r="B235" s="1147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07"/>
      <c r="H235" s="951"/>
      <c r="I235" s="951"/>
      <c r="J235" s="951"/>
      <c r="K235" s="951"/>
      <c r="L235" s="1093"/>
      <c r="M235" s="1122"/>
      <c r="N235" s="1122"/>
      <c r="O235" s="1122"/>
      <c r="P235" s="1122"/>
      <c r="Q235" s="1110"/>
      <c r="R235" s="1094"/>
      <c r="S235" s="1095"/>
      <c r="T235" s="1095"/>
      <c r="U235" s="1049">
        <v>235</v>
      </c>
      <c r="V235" s="465"/>
    </row>
    <row r="236" spans="1:22" ht="15.75" customHeight="1">
      <c r="A236" s="1077" t="s">
        <v>184</v>
      </c>
      <c r="B236" s="1147"/>
      <c r="C236" s="1124" t="str">
        <f>IF(SUM(C234)=0,"",C234*C235)</f>
        <v/>
      </c>
      <c r="D236" s="1124" t="str">
        <f>IF(SUM(D234)=0,"",D234*D235)</f>
        <v/>
      </c>
      <c r="E236" s="1124" t="str">
        <f>IF(SUM(E234)=0,"",E234*E235)</f>
        <v/>
      </c>
      <c r="F236" s="1124" t="str">
        <f>IF(SUM(F234)=0,"",F234*F235)</f>
        <v/>
      </c>
      <c r="G236" s="1093"/>
      <c r="H236" s="951"/>
      <c r="I236" s="951"/>
      <c r="J236" s="951"/>
      <c r="K236" s="951"/>
      <c r="L236" s="1093"/>
      <c r="M236" s="1122"/>
      <c r="N236" s="1122"/>
      <c r="O236" s="1122"/>
      <c r="P236" s="1122"/>
      <c r="Q236" s="1110"/>
      <c r="R236" s="885"/>
      <c r="S236" s="1017"/>
      <c r="T236" s="1017"/>
      <c r="U236" s="1049">
        <v>236</v>
      </c>
      <c r="V236" s="465"/>
    </row>
    <row r="237" spans="1:22" ht="15.75" customHeight="1">
      <c r="A237" s="1140" t="str">
        <f>IF(Data!A237="","",Data!A237)</f>
        <v>Maize: kg produced</v>
      </c>
      <c r="B237" s="1084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1"/>
      <c r="H237" s="951"/>
      <c r="I237" s="951"/>
      <c r="J237" s="951"/>
      <c r="K237" s="951"/>
      <c r="L237" s="1081"/>
      <c r="M237" s="951"/>
      <c r="N237" s="951"/>
      <c r="O237" s="951"/>
      <c r="P237" s="951"/>
      <c r="Q237" s="1110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4"/>
      <c r="C238" s="1104">
        <f>IF(Data!BV238="","",Data!BV238)</f>
        <v>15198.083999999999</v>
      </c>
      <c r="D238" s="1104">
        <f>IF(Data!BW238="","",Data!BW238)</f>
        <v>15198.083999999999</v>
      </c>
      <c r="E238" s="1104">
        <f>IF(Data!BX238="","",Data!BX238)</f>
        <v>15198.083999999999</v>
      </c>
      <c r="F238" s="1104">
        <f>IF(Data!BY238="","",Data!BY238)</f>
        <v>15198.083999999999</v>
      </c>
      <c r="G238" s="1064"/>
      <c r="H238" s="951"/>
      <c r="I238" s="951"/>
      <c r="J238" s="951"/>
      <c r="K238" s="951"/>
      <c r="L238" s="1064"/>
      <c r="M238" s="1075"/>
      <c r="N238" s="1075"/>
      <c r="O238" s="1075"/>
      <c r="P238" s="1075"/>
      <c r="Q238" s="1110"/>
      <c r="R238" s="885"/>
      <c r="S238" s="1017"/>
      <c r="T238" s="1017"/>
      <c r="U238" s="1049">
        <v>238</v>
      </c>
      <c r="V238" s="465"/>
    </row>
    <row r="239" spans="1:22" ht="15.75" customHeight="1">
      <c r="A239" s="1077" t="s">
        <v>258</v>
      </c>
      <c r="B239" s="1084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1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1"/>
      <c r="M239" s="951"/>
      <c r="N239" s="951"/>
      <c r="O239" s="951"/>
      <c r="P239" s="951"/>
      <c r="Q239" s="1110"/>
      <c r="R239" s="885"/>
      <c r="S239" s="1017"/>
      <c r="T239" s="1017"/>
      <c r="U239" s="1049">
        <v>239</v>
      </c>
      <c r="V239" s="465"/>
    </row>
    <row r="240" spans="1:22" ht="15.75" customHeight="1">
      <c r="A240" s="1078" t="s">
        <v>182</v>
      </c>
      <c r="B240" s="1093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4"/>
      <c r="H240" s="951"/>
      <c r="I240" s="951"/>
      <c r="J240" s="951"/>
      <c r="K240" s="951"/>
      <c r="L240" s="1084"/>
      <c r="M240" s="1097"/>
      <c r="N240" s="1097"/>
      <c r="O240" s="1097"/>
      <c r="P240" s="1097"/>
      <c r="Q240" s="1110"/>
      <c r="R240" s="1094"/>
      <c r="S240" s="1095"/>
      <c r="T240" s="1095"/>
      <c r="U240" s="1049">
        <v>240</v>
      </c>
      <c r="V240" s="465"/>
    </row>
    <row r="241" spans="1:22" ht="15.75" customHeight="1">
      <c r="A241" s="1148" t="s">
        <v>184</v>
      </c>
      <c r="B241" s="1136"/>
      <c r="C241" s="1101" t="str">
        <f>IF(SUM(C239)=0,"",C239*C240)</f>
        <v/>
      </c>
      <c r="D241" s="1101" t="str">
        <f>IF(SUM(D239)=0,"",D239*D240)</f>
        <v/>
      </c>
      <c r="E241" s="1101">
        <f>IF(SUM(E239)=0,"",E239*E240)</f>
        <v>2400</v>
      </c>
      <c r="F241" s="1101">
        <f>IF(SUM(F239)=0,"",F239*F240)</f>
        <v>3600</v>
      </c>
      <c r="G241" s="1082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2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0"/>
      <c r="R241" s="885"/>
      <c r="S241" s="1017"/>
      <c r="T241" s="1017"/>
      <c r="U241" s="1049">
        <v>241</v>
      </c>
      <c r="V241" s="465"/>
    </row>
    <row r="242" spans="1:22" s="1146" customFormat="1" ht="15.75" customHeight="1">
      <c r="A242" s="1078" t="s">
        <v>259</v>
      </c>
      <c r="B242" s="1136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4"/>
      <c r="H242" s="288"/>
      <c r="I242" s="288"/>
      <c r="J242" s="288"/>
      <c r="K242" s="288"/>
      <c r="L242" s="1084"/>
      <c r="M242" s="1097"/>
      <c r="N242" s="1097"/>
      <c r="O242" s="1097"/>
      <c r="P242" s="1097"/>
      <c r="Q242" s="1144"/>
      <c r="R242" s="885"/>
      <c r="S242" s="1017"/>
      <c r="T242" s="1017"/>
      <c r="U242" s="1049">
        <v>242</v>
      </c>
      <c r="V242" s="1145"/>
    </row>
    <row r="243" spans="1:22" ht="15.75" customHeight="1">
      <c r="A243" s="1102" t="s">
        <v>253</v>
      </c>
      <c r="B243" s="1081"/>
      <c r="C243" s="1128">
        <f>IF(C237="","",(C237-SUM(C239)-SUM(C242))*C238/C$46/365/$P$1)</f>
        <v>4.5964673189823876E-2</v>
      </c>
      <c r="D243" s="1128">
        <f>IF(D237="","",(D237-SUM(D239)-SUM(D242))*D238/D$46/365/$P$1)</f>
        <v>0.19281504452054793</v>
      </c>
      <c r="E243" s="1128">
        <f>IF(E237="","",(E237-SUM(E239)-SUM(E242))*E238/E$46/365/$P$1)</f>
        <v>6.759510763209392E-2</v>
      </c>
      <c r="F243" s="1128">
        <f>IF(F237="","",(F237-SUM(F239)-SUM(F242))*F238/F$46/365/$P$1)</f>
        <v>5.9145719178082187E-2</v>
      </c>
      <c r="G243" s="1093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3"/>
      <c r="M243" s="1129" t="str">
        <f>IF(H243="","",SUM(H243)-SUM(C243))</f>
        <v/>
      </c>
      <c r="N243" s="1129" t="str">
        <f>IF(I243="","",SUM(I243)-SUM(D243))</f>
        <v/>
      </c>
      <c r="O243" s="1129">
        <f>IF(J243="","",SUM(J243)-SUM(E243))</f>
        <v>0.67595107632093931</v>
      </c>
      <c r="P243" s="1129">
        <f>IF(K243="","",SUM(K243)-SUM(F243))</f>
        <v>0.8871857876712328</v>
      </c>
      <c r="Q243" s="1110"/>
      <c r="R243" s="1048"/>
      <c r="S243" s="1010"/>
      <c r="T243" s="1010"/>
      <c r="U243" s="1049">
        <v>243</v>
      </c>
      <c r="V243" s="465"/>
    </row>
    <row r="244" spans="1:22" ht="15.75" customHeight="1">
      <c r="A244" s="1140" t="str">
        <f>IF(Data!A244="","",Data!A244)</f>
        <v>Sorghum: kg produced</v>
      </c>
      <c r="B244" s="1093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4"/>
      <c r="H244" s="951"/>
      <c r="I244" s="951"/>
      <c r="J244" s="951"/>
      <c r="K244" s="951"/>
      <c r="L244" s="1064"/>
      <c r="M244" s="951"/>
      <c r="N244" s="951"/>
      <c r="O244" s="951"/>
      <c r="P244" s="951"/>
      <c r="Q244" s="1110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36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4"/>
      <c r="H245" s="951"/>
      <c r="I245" s="951"/>
      <c r="J245" s="951"/>
      <c r="K245" s="951"/>
      <c r="L245" s="1064"/>
      <c r="M245" s="1075"/>
      <c r="N245" s="1075"/>
      <c r="O245" s="1075"/>
      <c r="P245" s="1075"/>
      <c r="Q245" s="1110"/>
      <c r="R245" s="885"/>
      <c r="S245" s="1017"/>
      <c r="T245" s="1017"/>
      <c r="U245" s="1049">
        <v>245</v>
      </c>
      <c r="V245" s="465"/>
    </row>
    <row r="246" spans="1:22" ht="15.75" customHeight="1">
      <c r="A246" s="1077" t="s">
        <v>258</v>
      </c>
      <c r="B246" s="1136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1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1"/>
      <c r="M246" s="951"/>
      <c r="N246" s="951"/>
      <c r="O246" s="951"/>
      <c r="P246" s="951"/>
      <c r="Q246" s="1110"/>
      <c r="R246" s="885"/>
      <c r="S246" s="1017"/>
      <c r="T246" s="1017"/>
      <c r="U246" s="1049">
        <v>246</v>
      </c>
      <c r="V246" s="465"/>
    </row>
    <row r="247" spans="1:22" ht="15.75" customHeight="1">
      <c r="A247" s="1078" t="s">
        <v>182</v>
      </c>
      <c r="B247" s="1136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4"/>
      <c r="H247" s="951"/>
      <c r="I247" s="951"/>
      <c r="J247" s="951"/>
      <c r="K247" s="951"/>
      <c r="L247" s="1084"/>
      <c r="M247" s="1097"/>
      <c r="N247" s="1097"/>
      <c r="O247" s="1097"/>
      <c r="P247" s="1097"/>
      <c r="Q247" s="1110"/>
      <c r="R247" s="1094"/>
      <c r="S247" s="1095"/>
      <c r="T247" s="1095"/>
      <c r="U247" s="1049">
        <v>247</v>
      </c>
      <c r="V247" s="465"/>
    </row>
    <row r="248" spans="1:22" ht="15.75" customHeight="1">
      <c r="A248" s="1078" t="s">
        <v>184</v>
      </c>
      <c r="B248" s="1093"/>
      <c r="C248" s="1101" t="str">
        <f>IF(SUM(C246)=0,"",C246*C247)</f>
        <v/>
      </c>
      <c r="D248" s="1101" t="str">
        <f>IF(SUM(D246)=0,"",D246*D247)</f>
        <v/>
      </c>
      <c r="E248" s="1101" t="str">
        <f>IF(SUM(E246)=0,"",E246*E247)</f>
        <v/>
      </c>
      <c r="F248" s="1101" t="str">
        <f>IF(SUM(F246)=0,"",F246*F247)</f>
        <v/>
      </c>
      <c r="G248" s="1084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4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0"/>
      <c r="R248" s="885"/>
      <c r="S248" s="1017"/>
      <c r="T248" s="1017"/>
      <c r="U248" s="1049">
        <v>248</v>
      </c>
      <c r="V248" s="465"/>
    </row>
    <row r="249" spans="1:22" ht="15.75" customHeight="1">
      <c r="A249" s="1078" t="s">
        <v>259</v>
      </c>
      <c r="B249" s="1093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4"/>
      <c r="H249" s="288"/>
      <c r="I249" s="288"/>
      <c r="J249" s="288"/>
      <c r="K249" s="288"/>
      <c r="L249" s="1084"/>
      <c r="M249" s="1097"/>
      <c r="N249" s="1097"/>
      <c r="O249" s="1097"/>
      <c r="P249" s="1097"/>
      <c r="Q249" s="1110"/>
      <c r="R249" s="885"/>
      <c r="S249" s="1017"/>
      <c r="T249" s="1017"/>
      <c r="U249" s="1049">
        <v>249</v>
      </c>
      <c r="V249" s="465"/>
    </row>
    <row r="250" spans="1:22" ht="15.75" customHeight="1">
      <c r="A250" s="1102" t="s">
        <v>253</v>
      </c>
      <c r="B250" s="1136"/>
      <c r="C250" s="1128" t="str">
        <f>IF(C244="","",(C244-SUM(C246)-SUM(C249))*C245/C$46/365/$P$1)</f>
        <v/>
      </c>
      <c r="D250" s="1128" t="str">
        <f>IF(D244="","",(D244-SUM(D246)-SUM(D249))*D245/D$46/365/$P$1)</f>
        <v/>
      </c>
      <c r="E250" s="1128" t="str">
        <f>IF(E244="","",(E244-SUM(E246)-SUM(E249))*E245/E$46/365/$P$1)</f>
        <v/>
      </c>
      <c r="F250" s="1128" t="str">
        <f>IF(F244="","",(F244-SUM(F246)-SUM(F249))*F245/F$46/365/$P$1)</f>
        <v/>
      </c>
      <c r="G250" s="1093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3"/>
      <c r="M250" s="1129" t="str">
        <f>IF(H250="","",SUM(H250)-SUM(C250))</f>
        <v/>
      </c>
      <c r="N250" s="1129" t="str">
        <f>IF(I250="","",SUM(I250)-SUM(D250))</f>
        <v/>
      </c>
      <c r="O250" s="1129" t="str">
        <f>IF(J250="","",SUM(J250)-SUM(E250))</f>
        <v/>
      </c>
      <c r="P250" s="1129" t="str">
        <f>IF(K250="","",SUM(K250)-SUM(F250))</f>
        <v/>
      </c>
      <c r="Q250" s="1110"/>
      <c r="R250" s="1048"/>
      <c r="S250" s="1010"/>
      <c r="T250" s="1010"/>
      <c r="U250" s="1049">
        <v>250</v>
      </c>
      <c r="V250" s="465"/>
    </row>
    <row r="251" spans="1:22" ht="15.75" customHeight="1">
      <c r="A251" s="1140" t="str">
        <f>IF(Data!A251="","",Data!A251)</f>
        <v>High value cereal: kg produced</v>
      </c>
      <c r="B251" s="1081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4"/>
      <c r="H251" s="951"/>
      <c r="I251" s="951"/>
      <c r="J251" s="951"/>
      <c r="K251" s="951"/>
      <c r="L251" s="1064"/>
      <c r="M251" s="951"/>
      <c r="N251" s="951"/>
      <c r="O251" s="951"/>
      <c r="P251" s="951"/>
      <c r="Q251" s="1110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36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4"/>
      <c r="H252" s="951"/>
      <c r="I252" s="951"/>
      <c r="J252" s="951"/>
      <c r="K252" s="951"/>
      <c r="L252" s="1064"/>
      <c r="M252" s="951"/>
      <c r="N252" s="951"/>
      <c r="O252" s="951"/>
      <c r="P252" s="951"/>
      <c r="Q252" s="1110"/>
      <c r="R252" s="885"/>
      <c r="S252" s="1017"/>
      <c r="T252" s="1017"/>
      <c r="U252" s="1049">
        <v>252</v>
      </c>
      <c r="V252" s="465"/>
    </row>
    <row r="253" spans="1:22" ht="15.75" customHeight="1">
      <c r="A253" s="1077" t="s">
        <v>258</v>
      </c>
      <c r="B253" s="1136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1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1"/>
      <c r="M253" s="951"/>
      <c r="N253" s="951"/>
      <c r="O253" s="951"/>
      <c r="P253" s="951"/>
      <c r="Q253" s="1110"/>
      <c r="R253" s="885"/>
      <c r="S253" s="1017"/>
      <c r="T253" s="1017"/>
      <c r="U253" s="1049">
        <v>253</v>
      </c>
      <c r="V253" s="465"/>
    </row>
    <row r="254" spans="1:22" ht="15.75" customHeight="1">
      <c r="A254" s="1078" t="s">
        <v>182</v>
      </c>
      <c r="B254" s="1136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4"/>
      <c r="H254" s="951"/>
      <c r="I254" s="951"/>
      <c r="J254" s="951"/>
      <c r="K254" s="951"/>
      <c r="L254" s="1084"/>
      <c r="M254" s="951"/>
      <c r="N254" s="951"/>
      <c r="O254" s="951"/>
      <c r="P254" s="951"/>
      <c r="Q254" s="1110"/>
      <c r="R254" s="1094"/>
      <c r="S254" s="1095"/>
      <c r="T254" s="1095"/>
      <c r="U254" s="1049">
        <v>254</v>
      </c>
      <c r="V254" s="465"/>
    </row>
    <row r="255" spans="1:22" ht="15.75" customHeight="1">
      <c r="A255" s="1078" t="s">
        <v>184</v>
      </c>
      <c r="B255" s="1136"/>
      <c r="C255" s="1101" t="str">
        <f>IF(SUM(C253)=0,"",C253*C254)</f>
        <v/>
      </c>
      <c r="D255" s="1101" t="str">
        <f>IF(SUM(D253)=0,"",D253*D254)</f>
        <v/>
      </c>
      <c r="E255" s="1101" t="str">
        <f>IF(SUM(E253)=0,"",E253*E254)</f>
        <v/>
      </c>
      <c r="F255" s="1101" t="str">
        <f>IF(SUM(F253)=0,"",F253*F254)</f>
        <v/>
      </c>
      <c r="G255" s="1082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2"/>
      <c r="M255" s="1101" t="str">
        <f>IF(H255="","",SUM(H255)-SUM(C255))</f>
        <v/>
      </c>
      <c r="N255" s="1101" t="str">
        <f>IF(I255="","",SUM(I255)-SUM(D255))</f>
        <v/>
      </c>
      <c r="O255" s="1101" t="str">
        <f>IF(J255="","",SUM(J255)-SUM(E255))</f>
        <v/>
      </c>
      <c r="P255" s="1101" t="str">
        <f>IF(K255="","",SUM(K255)-SUM(F255))</f>
        <v/>
      </c>
      <c r="Q255" s="1110"/>
      <c r="R255" s="885"/>
      <c r="S255" s="1017"/>
      <c r="T255" s="1017"/>
      <c r="U255" s="1049">
        <v>255</v>
      </c>
      <c r="V255" s="465"/>
    </row>
    <row r="256" spans="1:22" ht="15.75" customHeight="1">
      <c r="A256" s="1078" t="s">
        <v>259</v>
      </c>
      <c r="B256" s="1064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4"/>
      <c r="H256" s="288"/>
      <c r="I256" s="288"/>
      <c r="J256" s="288"/>
      <c r="K256" s="288"/>
      <c r="L256" s="1084"/>
      <c r="M256" s="951"/>
      <c r="N256" s="951"/>
      <c r="O256" s="951"/>
      <c r="P256" s="951"/>
      <c r="Q256" s="1110"/>
      <c r="R256" s="885"/>
      <c r="S256" s="1017"/>
      <c r="T256" s="1017"/>
      <c r="U256" s="1049">
        <v>256</v>
      </c>
      <c r="V256" s="465"/>
    </row>
    <row r="257" spans="1:22" ht="15.75" customHeight="1">
      <c r="A257" s="1102" t="s">
        <v>253</v>
      </c>
      <c r="B257" s="1093"/>
      <c r="C257" s="1128" t="str">
        <f>IF(C251="","",(C251-SUM(C253)-SUM(C256))*C252/C$46/365/$P$1)</f>
        <v/>
      </c>
      <c r="D257" s="1128" t="str">
        <f>IF(D251="","",(D251-SUM(D253)-SUM(D256))*D252/D$46/365/$P$1)</f>
        <v/>
      </c>
      <c r="E257" s="1128" t="str">
        <f>IF(E251="","",(E251-SUM(E253)-SUM(E256))*E252/E$46/365/$P$1)</f>
        <v/>
      </c>
      <c r="F257" s="1128" t="str">
        <f>IF(F251="","",(F251-SUM(F253)-SUM(F256))*F252/F$46/365/$P$1)</f>
        <v/>
      </c>
      <c r="G257" s="1093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3"/>
      <c r="M257" s="1129" t="str">
        <f>IF(H257="","",SUM(H257)-SUM(C257))</f>
        <v/>
      </c>
      <c r="N257" s="1129" t="str">
        <f>IF(I257="","",SUM(I257)-SUM(D257))</f>
        <v/>
      </c>
      <c r="O257" s="1129" t="str">
        <f>IF(J257="","",SUM(J257)-SUM(E257))</f>
        <v/>
      </c>
      <c r="P257" s="1129" t="str">
        <f>IF(K257="","",SUM(K257)-SUM(F257))</f>
        <v/>
      </c>
      <c r="Q257" s="1110"/>
      <c r="R257" s="1048"/>
      <c r="S257" s="1010"/>
      <c r="T257" s="1010"/>
      <c r="U257" s="1049">
        <v>257</v>
      </c>
      <c r="V257" s="465"/>
    </row>
    <row r="258" spans="1:22" ht="15.75" customHeight="1">
      <c r="A258" s="1140" t="str">
        <f>IF(Data!A258="","",Data!A258)</f>
        <v>High value cereal: kg produced</v>
      </c>
      <c r="B258" s="1081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4"/>
      <c r="H258" s="951"/>
      <c r="I258" s="951"/>
      <c r="J258" s="951"/>
      <c r="K258" s="951"/>
      <c r="L258" s="1064"/>
      <c r="M258" s="951"/>
      <c r="N258" s="951"/>
      <c r="O258" s="951"/>
      <c r="P258" s="951"/>
      <c r="Q258" s="1110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36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4"/>
      <c r="H259" s="951"/>
      <c r="I259" s="951"/>
      <c r="J259" s="951"/>
      <c r="K259" s="951"/>
      <c r="L259" s="1064"/>
      <c r="M259" s="951"/>
      <c r="N259" s="951"/>
      <c r="O259" s="951"/>
      <c r="P259" s="951"/>
      <c r="Q259" s="1110"/>
      <c r="R259" s="885"/>
      <c r="S259" s="1017"/>
      <c r="T259" s="1017"/>
      <c r="U259" s="1049">
        <v>259</v>
      </c>
      <c r="V259" s="465"/>
    </row>
    <row r="260" spans="1:22" ht="15.75" customHeight="1">
      <c r="A260" s="1077" t="s">
        <v>258</v>
      </c>
      <c r="B260" s="1136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1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1"/>
      <c r="M260" s="951"/>
      <c r="N260" s="951"/>
      <c r="O260" s="951"/>
      <c r="P260" s="951"/>
      <c r="Q260" s="1110"/>
      <c r="R260" s="885"/>
      <c r="S260" s="1017"/>
      <c r="T260" s="1017"/>
      <c r="U260" s="1049">
        <v>260</v>
      </c>
      <c r="V260" s="465"/>
    </row>
    <row r="261" spans="1:22" ht="15.75" customHeight="1">
      <c r="A261" s="1078" t="s">
        <v>182</v>
      </c>
      <c r="B261" s="1136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4"/>
      <c r="H261" s="951"/>
      <c r="I261" s="951"/>
      <c r="J261" s="951"/>
      <c r="K261" s="951"/>
      <c r="L261" s="1084"/>
      <c r="M261" s="951"/>
      <c r="N261" s="951"/>
      <c r="O261" s="951"/>
      <c r="P261" s="951"/>
      <c r="Q261" s="1110"/>
      <c r="R261" s="1094"/>
      <c r="S261" s="1095"/>
      <c r="T261" s="1095"/>
      <c r="U261" s="1049">
        <v>261</v>
      </c>
      <c r="V261" s="465"/>
    </row>
    <row r="262" spans="1:22" ht="15.75" customHeight="1">
      <c r="A262" s="1078" t="s">
        <v>184</v>
      </c>
      <c r="B262" s="1064"/>
      <c r="C262" s="1101" t="str">
        <f>IF(SUM(C260)=0,"",C260*C261)</f>
        <v/>
      </c>
      <c r="D262" s="1101" t="str">
        <f>IF(SUM(D260)=0,"",D260*D261)</f>
        <v/>
      </c>
      <c r="E262" s="1101" t="str">
        <f>IF(SUM(E260)=0,"",E260*E261)</f>
        <v/>
      </c>
      <c r="F262" s="1101" t="str">
        <f>IF(SUM(F260)=0,"",F260*F261)</f>
        <v/>
      </c>
      <c r="G262" s="1082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2"/>
      <c r="M262" s="1101" t="str">
        <f>IF(H262="","",SUM(H262)-SUM(C262))</f>
        <v/>
      </c>
      <c r="N262" s="1101" t="str">
        <f>IF(I262="","",SUM(I262)-SUM(D262))</f>
        <v/>
      </c>
      <c r="O262" s="1101" t="str">
        <f>IF(J262="","",SUM(J262)-SUM(E262))</f>
        <v/>
      </c>
      <c r="P262" s="1101" t="str">
        <f>IF(K262="","",SUM(K262)-SUM(F262))</f>
        <v/>
      </c>
      <c r="Q262" s="1110"/>
      <c r="R262" s="885"/>
      <c r="S262" s="1017"/>
      <c r="T262" s="1017"/>
      <c r="U262" s="1049">
        <v>262</v>
      </c>
      <c r="V262" s="465"/>
    </row>
    <row r="263" spans="1:22" ht="15.75" customHeight="1">
      <c r="A263" s="1078" t="s">
        <v>259</v>
      </c>
      <c r="B263" s="1064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4"/>
      <c r="H263" s="288"/>
      <c r="I263" s="288"/>
      <c r="J263" s="288"/>
      <c r="K263" s="288"/>
      <c r="L263" s="1084"/>
      <c r="M263" s="951"/>
      <c r="N263" s="951"/>
      <c r="O263" s="951"/>
      <c r="P263" s="951"/>
      <c r="Q263" s="1110"/>
      <c r="R263" s="885"/>
      <c r="S263" s="1017"/>
      <c r="T263" s="1017"/>
      <c r="U263" s="1049">
        <v>263</v>
      </c>
      <c r="V263" s="465"/>
    </row>
    <row r="264" spans="1:22" ht="15.75" customHeight="1">
      <c r="A264" s="1102" t="s">
        <v>253</v>
      </c>
      <c r="B264" s="1081"/>
      <c r="C264" s="1128" t="str">
        <f>IF(C258="","",(C258-SUM(C260)-SUM(C263))*C259/C$46/365/$P$1)</f>
        <v/>
      </c>
      <c r="D264" s="1128" t="str">
        <f>IF(D258="","",(D258-SUM(D260)-SUM(D263))*D259/D$46/365/$P$1)</f>
        <v/>
      </c>
      <c r="E264" s="1128" t="str">
        <f>IF(E258="","",(E258-SUM(E260)-SUM(E263))*E259/E$46/365/$P$1)</f>
        <v/>
      </c>
      <c r="F264" s="1128" t="str">
        <f>IF(F258="","",(F258-SUM(F260)-SUM(F263))*F259/F$46/365/$P$1)</f>
        <v/>
      </c>
      <c r="G264" s="1093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3"/>
      <c r="M264" s="1129" t="str">
        <f>IF(H264="","",SUM(H264)-SUM(C264))</f>
        <v/>
      </c>
      <c r="N264" s="1129" t="str">
        <f>IF(I264="","",SUM(I264)-SUM(D264))</f>
        <v/>
      </c>
      <c r="O264" s="1129" t="str">
        <f>IF(J264="","",SUM(J264)-SUM(E264))</f>
        <v/>
      </c>
      <c r="P264" s="1129" t="str">
        <f>IF(K264="","",SUM(K264)-SUM(F264))</f>
        <v/>
      </c>
      <c r="Q264" s="1110"/>
      <c r="R264" s="1048"/>
      <c r="S264" s="1010"/>
      <c r="T264" s="1010"/>
      <c r="U264" s="1049">
        <v>264</v>
      </c>
      <c r="V264" s="465"/>
    </row>
    <row r="265" spans="1:22" ht="15.75" customHeight="1">
      <c r="A265" s="1140" t="str">
        <f>IF(Data!A265="","",Data!A265)</f>
        <v>Cowpeas: kg produced</v>
      </c>
      <c r="B265" s="1093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36"/>
      <c r="H265" s="951"/>
      <c r="I265" s="951"/>
      <c r="J265" s="951"/>
      <c r="K265" s="951"/>
      <c r="L265" s="1136"/>
      <c r="M265" s="1122"/>
      <c r="N265" s="1122"/>
      <c r="O265" s="1122"/>
      <c r="P265" s="1122"/>
      <c r="Q265" s="1110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47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4"/>
      <c r="H266" s="951"/>
      <c r="I266" s="951"/>
      <c r="J266" s="951"/>
      <c r="K266" s="951"/>
      <c r="L266" s="1064"/>
      <c r="M266" s="951"/>
      <c r="N266" s="951"/>
      <c r="O266" s="951"/>
      <c r="P266" s="951"/>
      <c r="Q266" s="1110"/>
      <c r="R266" s="885"/>
      <c r="S266" s="1017"/>
      <c r="T266" s="1017"/>
      <c r="U266" s="1049">
        <v>266</v>
      </c>
      <c r="V266" s="465"/>
    </row>
    <row r="267" spans="1:22" ht="15.75" customHeight="1">
      <c r="A267" s="1077" t="s">
        <v>258</v>
      </c>
      <c r="B267" s="1147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1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1"/>
      <c r="M267" s="951"/>
      <c r="N267" s="951"/>
      <c r="O267" s="951"/>
      <c r="P267" s="951"/>
      <c r="Q267" s="1110"/>
      <c r="R267" s="885"/>
      <c r="S267" s="1017"/>
      <c r="T267" s="1017"/>
      <c r="U267" s="1049">
        <v>267</v>
      </c>
      <c r="V267" s="465"/>
    </row>
    <row r="268" spans="1:22" ht="15.75" customHeight="1">
      <c r="A268" s="1078" t="s">
        <v>182</v>
      </c>
      <c r="B268" s="1103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4"/>
      <c r="H268" s="951"/>
      <c r="I268" s="951"/>
      <c r="J268" s="951"/>
      <c r="K268" s="951"/>
      <c r="L268" s="1084"/>
      <c r="M268" s="951"/>
      <c r="N268" s="951"/>
      <c r="O268" s="951"/>
      <c r="P268" s="951"/>
      <c r="Q268" s="1110"/>
      <c r="R268" s="1094"/>
      <c r="S268" s="1095"/>
      <c r="T268" s="1095"/>
      <c r="U268" s="1049">
        <v>268</v>
      </c>
      <c r="V268" s="465"/>
    </row>
    <row r="269" spans="1:22" ht="15.75" customHeight="1">
      <c r="A269" s="1078" t="s">
        <v>184</v>
      </c>
      <c r="B269" s="1136"/>
      <c r="C269" s="1101" t="str">
        <f>IF(SUM(C267)=0,"",C267*C268)</f>
        <v/>
      </c>
      <c r="D269" s="1101" t="str">
        <f>IF(SUM(D267)=0,"",D267*D268)</f>
        <v/>
      </c>
      <c r="E269" s="1101" t="str">
        <f>IF(SUM(E267)=0,"",E267*E268)</f>
        <v/>
      </c>
      <c r="F269" s="1101" t="str">
        <f>IF(SUM(F267)=0,"",F267*F268)</f>
        <v/>
      </c>
      <c r="G269" s="1084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4"/>
      <c r="M269" s="1101" t="str">
        <f>IF(H269="","",SUM(H269)-SUM(C269))</f>
        <v/>
      </c>
      <c r="N269" s="1101" t="str">
        <f>IF(I269="","",SUM(I269)-SUM(D269))</f>
        <v/>
      </c>
      <c r="O269" s="1101" t="str">
        <f>IF(J269="","",SUM(J269)-SUM(E269))</f>
        <v/>
      </c>
      <c r="P269" s="1101" t="str">
        <f>IF(K269="","",SUM(K269)-SUM(F269))</f>
        <v/>
      </c>
      <c r="Q269" s="1110"/>
      <c r="R269" s="885"/>
      <c r="S269" s="1017"/>
      <c r="T269" s="1017"/>
      <c r="U269" s="1049">
        <v>269</v>
      </c>
      <c r="V269" s="465"/>
    </row>
    <row r="270" spans="1:22" ht="15.75" customHeight="1">
      <c r="A270" s="1078" t="s">
        <v>259</v>
      </c>
      <c r="B270" s="1136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4"/>
      <c r="H270" s="288"/>
      <c r="I270" s="288"/>
      <c r="J270" s="288"/>
      <c r="K270" s="288"/>
      <c r="L270" s="1084"/>
      <c r="M270" s="951"/>
      <c r="N270" s="951"/>
      <c r="O270" s="951"/>
      <c r="P270" s="951"/>
      <c r="Q270" s="1110"/>
      <c r="R270" s="885"/>
      <c r="S270" s="1017"/>
      <c r="T270" s="1017"/>
      <c r="U270" s="1049">
        <v>270</v>
      </c>
      <c r="V270" s="465"/>
    </row>
    <row r="271" spans="1:22" ht="15.75" customHeight="1">
      <c r="A271" s="1102" t="s">
        <v>253</v>
      </c>
      <c r="B271" s="1136"/>
      <c r="C271" s="1128" t="str">
        <f>IF(C265="","",(C265-SUM(C267)-SUM(C270))*C266/C$46/365/$P$1)</f>
        <v/>
      </c>
      <c r="D271" s="1128" t="str">
        <f>IF(D265="","",(D265-SUM(D267)-SUM(D270))*D266/D$46/365/$P$1)</f>
        <v/>
      </c>
      <c r="E271" s="1128" t="str">
        <f>IF(E265="","",(E265-SUM(E267)-SUM(E270))*E266/E$46/365/$P$1)</f>
        <v/>
      </c>
      <c r="F271" s="1128" t="str">
        <f>IF(F265="","",(F265-SUM(F267)-SUM(F270))*F266/F$46/365/$P$1)</f>
        <v/>
      </c>
      <c r="G271" s="1093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3"/>
      <c r="M271" s="1129" t="str">
        <f>IF(H271="","",SUM(H271)-SUM(C271))</f>
        <v/>
      </c>
      <c r="N271" s="1129" t="str">
        <f>IF(I271="","",SUM(I271)-SUM(D271))</f>
        <v/>
      </c>
      <c r="O271" s="1129" t="str">
        <f>IF(J271="","",SUM(J271)-SUM(E271))</f>
        <v/>
      </c>
      <c r="P271" s="1129" t="str">
        <f>IF(K271="","",SUM(K271)-SUM(F271))</f>
        <v/>
      </c>
      <c r="Q271" s="1110"/>
      <c r="R271" s="1048"/>
      <c r="S271" s="1010"/>
      <c r="T271" s="1010"/>
      <c r="U271" s="1049">
        <v>271</v>
      </c>
      <c r="V271" s="465"/>
    </row>
    <row r="272" spans="1:22" ht="15.75" customHeight="1">
      <c r="A272" s="1140" t="str">
        <f>IF(Data!A272="","",Data!A272)</f>
        <v>Beans: kg produced</v>
      </c>
      <c r="B272" s="1108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36"/>
      <c r="H272" s="951"/>
      <c r="I272" s="951"/>
      <c r="J272" s="951"/>
      <c r="K272" s="951"/>
      <c r="L272" s="1136"/>
      <c r="M272" s="1122"/>
      <c r="N272" s="1122"/>
      <c r="O272" s="1122"/>
      <c r="P272" s="1122"/>
      <c r="Q272" s="1110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4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4"/>
      <c r="H273" s="951"/>
      <c r="I273" s="951"/>
      <c r="J273" s="951"/>
      <c r="K273" s="951"/>
      <c r="L273" s="1064"/>
      <c r="M273" s="951"/>
      <c r="N273" s="951"/>
      <c r="O273" s="951"/>
      <c r="P273" s="951"/>
      <c r="Q273" s="1110"/>
      <c r="R273" s="885"/>
      <c r="S273" s="1017"/>
      <c r="T273" s="1017"/>
      <c r="U273" s="1049">
        <v>273</v>
      </c>
      <c r="V273" s="465"/>
    </row>
    <row r="274" spans="1:22" s="1150" customFormat="1" ht="15.75" customHeight="1">
      <c r="A274" s="1077" t="s">
        <v>258</v>
      </c>
      <c r="B274" s="1108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1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1"/>
      <c r="M274" s="951"/>
      <c r="N274" s="951"/>
      <c r="O274" s="951"/>
      <c r="P274" s="951"/>
      <c r="Q274" s="1110"/>
      <c r="R274" s="885"/>
      <c r="S274" s="1017"/>
      <c r="T274" s="1017"/>
      <c r="U274" s="1049">
        <v>274</v>
      </c>
      <c r="V274" s="1149"/>
    </row>
    <row r="275" spans="1:22" s="1150" customFormat="1" ht="15.75" customHeight="1">
      <c r="A275" s="1078" t="s">
        <v>182</v>
      </c>
      <c r="B275" s="1108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4"/>
      <c r="H275" s="951"/>
      <c r="I275" s="951"/>
      <c r="J275" s="951"/>
      <c r="K275" s="951"/>
      <c r="L275" s="1084"/>
      <c r="M275" s="951"/>
      <c r="N275" s="951"/>
      <c r="O275" s="951"/>
      <c r="P275" s="951"/>
      <c r="Q275" s="1110"/>
      <c r="R275" s="1094"/>
      <c r="S275" s="1095"/>
      <c r="T275" s="1095"/>
      <c r="U275" s="1049">
        <v>275</v>
      </c>
      <c r="V275" s="1149"/>
    </row>
    <row r="276" spans="1:22" s="1150" customFormat="1" ht="15.75" customHeight="1">
      <c r="A276" s="1078" t="s">
        <v>184</v>
      </c>
      <c r="B276" s="1084"/>
      <c r="C276" s="1101" t="str">
        <f>IF(SUM(C274)=0,"",C274*C275)</f>
        <v/>
      </c>
      <c r="D276" s="1101">
        <f>IF(SUM(D274)=0,"",D274*D275)</f>
        <v>1500</v>
      </c>
      <c r="E276" s="1101">
        <f>IF(SUM(E274)=0,"",E274*E275)</f>
        <v>17250</v>
      </c>
      <c r="F276" s="1101">
        <f>IF(SUM(F274)=0,"",F274*F275)</f>
        <v>6000</v>
      </c>
      <c r="G276" s="1084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4"/>
      <c r="M276" s="1101" t="str">
        <f>IF(H276="","",SUM(H276)-SUM(C276))</f>
        <v/>
      </c>
      <c r="N276" s="1101">
        <f>IF(I276="","",SUM(I276)-SUM(D276))</f>
        <v>0</v>
      </c>
      <c r="O276" s="1101">
        <f>IF(J276="","",SUM(J276)-SUM(E276))</f>
        <v>0</v>
      </c>
      <c r="P276" s="1101">
        <f>IF(K276="","",SUM(K276)-SUM(F276))</f>
        <v>0</v>
      </c>
      <c r="Q276" s="1110"/>
      <c r="R276" s="885"/>
      <c r="S276" s="1017"/>
      <c r="T276" s="1017"/>
      <c r="U276" s="1049">
        <v>276</v>
      </c>
      <c r="V276" s="1149"/>
    </row>
    <row r="277" spans="1:22" ht="15.75" customHeight="1">
      <c r="A277" s="1078" t="s">
        <v>259</v>
      </c>
      <c r="B277" s="1108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4"/>
      <c r="H277" s="288"/>
      <c r="I277" s="288"/>
      <c r="J277" s="288"/>
      <c r="K277" s="288"/>
      <c r="L277" s="1084"/>
      <c r="M277" s="951"/>
      <c r="N277" s="951"/>
      <c r="O277" s="951"/>
      <c r="P277" s="951"/>
      <c r="Q277" s="1110"/>
      <c r="R277" s="885"/>
      <c r="S277" s="1017"/>
      <c r="T277" s="1017"/>
      <c r="U277" s="1049">
        <v>277</v>
      </c>
      <c r="V277" s="465"/>
    </row>
    <row r="278" spans="1:22" ht="15.75" customHeight="1">
      <c r="A278" s="1102" t="s">
        <v>253</v>
      </c>
      <c r="B278" s="1084"/>
      <c r="C278" s="1128">
        <f>IF(C272="","",(C272-SUM(C274)-SUM(C277))*C273/C$46/365/$P$1)</f>
        <v>1.2625201921366307E-2</v>
      </c>
      <c r="D278" s="1128">
        <f>IF(D272="","",(D272-SUM(D274)-SUM(D277))*D273/D$46/365/$P$1)</f>
        <v>2.761762920298879E-2</v>
      </c>
      <c r="E278" s="1128">
        <f>IF(E272="","",(E272-SUM(E274)-SUM(E277))*E273/E$46/365/$P$1)</f>
        <v>3.1563004803415763E-2</v>
      </c>
      <c r="F278" s="1128">
        <f>IF(F272="","",(F272-SUM(F274)-SUM(F277))*F273/F$46/365/$P$1)</f>
        <v>5.523525840597758E-2</v>
      </c>
      <c r="G278" s="1093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3"/>
      <c r="M278" s="1129" t="str">
        <f>IF(H278="","",SUM(H278)-SUM(C278))</f>
        <v/>
      </c>
      <c r="N278" s="1129">
        <f>IF(I278="","",SUM(I278)-SUM(D278))</f>
        <v>0</v>
      </c>
      <c r="O278" s="1129">
        <f>IF(J278="","",SUM(J278)-SUM(E278))</f>
        <v>0</v>
      </c>
      <c r="P278" s="1129">
        <f>IF(K278="","",SUM(K278)-SUM(F278))</f>
        <v>0</v>
      </c>
      <c r="Q278" s="1110"/>
      <c r="R278" s="1048"/>
      <c r="S278" s="1010"/>
      <c r="T278" s="1010"/>
      <c r="U278" s="1049">
        <v>278</v>
      </c>
      <c r="V278" s="465"/>
    </row>
    <row r="279" spans="1:22" ht="15.75" customHeight="1">
      <c r="A279" s="1140" t="str">
        <f>IF(Data!A279="","",Data!A279)</f>
        <v>Amadumb: kg produced</v>
      </c>
      <c r="B279" s="1093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36"/>
      <c r="H279" s="951"/>
      <c r="I279" s="951"/>
      <c r="J279" s="951"/>
      <c r="K279" s="951"/>
      <c r="L279" s="1136"/>
      <c r="M279" s="1122"/>
      <c r="N279" s="1122"/>
      <c r="O279" s="1122"/>
      <c r="P279" s="1122"/>
      <c r="Q279" s="1110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36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4"/>
      <c r="H280" s="951"/>
      <c r="I280" s="951"/>
      <c r="J280" s="951"/>
      <c r="K280" s="951"/>
      <c r="L280" s="1064"/>
      <c r="M280" s="951"/>
      <c r="N280" s="951"/>
      <c r="O280" s="951"/>
      <c r="P280" s="951"/>
      <c r="Q280" s="1110"/>
      <c r="R280" s="885"/>
      <c r="S280" s="1017"/>
      <c r="T280" s="1017"/>
      <c r="U280" s="1049">
        <v>280</v>
      </c>
      <c r="V280" s="465"/>
    </row>
    <row r="281" spans="1:22" ht="15.75" customHeight="1">
      <c r="A281" s="1077" t="s">
        <v>258</v>
      </c>
      <c r="B281" s="1136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1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1"/>
      <c r="M281" s="951"/>
      <c r="N281" s="951"/>
      <c r="O281" s="951"/>
      <c r="P281" s="951"/>
      <c r="Q281" s="1110"/>
      <c r="R281" s="885"/>
      <c r="S281" s="1017"/>
      <c r="T281" s="1017"/>
      <c r="U281" s="1049">
        <v>281</v>
      </c>
      <c r="V281" s="465"/>
    </row>
    <row r="282" spans="1:22" ht="15.75" customHeight="1">
      <c r="A282" s="1078" t="s">
        <v>182</v>
      </c>
      <c r="B282" s="1136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4"/>
      <c r="H282" s="951"/>
      <c r="I282" s="951"/>
      <c r="J282" s="951"/>
      <c r="K282" s="951"/>
      <c r="L282" s="1084"/>
      <c r="M282" s="951"/>
      <c r="N282" s="951"/>
      <c r="O282" s="951"/>
      <c r="P282" s="951"/>
      <c r="Q282" s="1110"/>
      <c r="R282" s="1094"/>
      <c r="S282" s="1095"/>
      <c r="T282" s="1095"/>
      <c r="U282" s="1049">
        <v>282</v>
      </c>
      <c r="V282" s="465"/>
    </row>
    <row r="283" spans="1:22" ht="15.75" customHeight="1">
      <c r="A283" s="1078" t="s">
        <v>184</v>
      </c>
      <c r="B283" s="1093"/>
      <c r="C283" s="1101" t="str">
        <f>IF(SUM(C281)=0,"",C281*C282)</f>
        <v/>
      </c>
      <c r="D283" s="1101" t="str">
        <f>IF(SUM(D281)=0,"",D281*D282)</f>
        <v/>
      </c>
      <c r="E283" s="1101" t="str">
        <f>IF(SUM(E281)=0,"",E281*E282)</f>
        <v/>
      </c>
      <c r="F283" s="1101" t="str">
        <f>IF(SUM(F281)=0,"",F281*F282)</f>
        <v/>
      </c>
      <c r="G283" s="1084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4"/>
      <c r="M283" s="1101" t="str">
        <f>IF(H283="","",SUM(H283)-SUM(C283))</f>
        <v/>
      </c>
      <c r="N283" s="1101" t="str">
        <f>IF(I283="","",SUM(I283)-SUM(D283))</f>
        <v/>
      </c>
      <c r="O283" s="1101" t="str">
        <f>IF(J283="","",SUM(J283)-SUM(E283))</f>
        <v/>
      </c>
      <c r="P283" s="1101" t="str">
        <f>IF(K283="","",SUM(K283)-SUM(F283))</f>
        <v/>
      </c>
      <c r="Q283" s="1110"/>
      <c r="R283" s="885"/>
      <c r="S283" s="1017"/>
      <c r="T283" s="1017"/>
      <c r="U283" s="1049">
        <v>283</v>
      </c>
      <c r="V283" s="465"/>
    </row>
    <row r="284" spans="1:22" ht="15.75" customHeight="1">
      <c r="A284" s="1078" t="s">
        <v>259</v>
      </c>
      <c r="B284" s="1093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4"/>
      <c r="H284" s="288"/>
      <c r="I284" s="288"/>
      <c r="J284" s="288"/>
      <c r="K284" s="288"/>
      <c r="L284" s="1084"/>
      <c r="M284" s="951"/>
      <c r="N284" s="951"/>
      <c r="O284" s="951"/>
      <c r="P284" s="951"/>
      <c r="Q284" s="1110"/>
      <c r="R284" s="885"/>
      <c r="S284" s="1017"/>
      <c r="T284" s="1017"/>
      <c r="U284" s="1049">
        <v>284</v>
      </c>
      <c r="V284" s="465"/>
    </row>
    <row r="285" spans="1:22" s="1150" customFormat="1" ht="15.75" customHeight="1">
      <c r="A285" s="1102" t="s">
        <v>253</v>
      </c>
      <c r="B285" s="1093"/>
      <c r="C285" s="1128" t="str">
        <f>IF(C279="","",(C279-SUM(C281)-SUM(C284))*C280/C$46/365/$P$1)</f>
        <v/>
      </c>
      <c r="D285" s="1128" t="str">
        <f>IF(D279="","",(D279-SUM(D281)-SUM(D284))*D280/D$46/365/$P$1)</f>
        <v/>
      </c>
      <c r="E285" s="1128" t="str">
        <f>IF(E279="","",(E279-SUM(E281)-SUM(E284))*E280/E$46/365/$P$1)</f>
        <v/>
      </c>
      <c r="F285" s="1128" t="str">
        <f>IF(F279="","",(F279-SUM(F281)-SUM(F284))*F280/F$46/365/$P$1)</f>
        <v/>
      </c>
      <c r="G285" s="1093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3"/>
      <c r="M285" s="1129" t="str">
        <f>IF(H285="","",SUM(H285)-SUM(C285))</f>
        <v/>
      </c>
      <c r="N285" s="1129" t="str">
        <f>IF(I285="","",SUM(I285)-SUM(D285))</f>
        <v/>
      </c>
      <c r="O285" s="1129" t="str">
        <f>IF(J285="","",SUM(J285)-SUM(E285))</f>
        <v/>
      </c>
      <c r="P285" s="1129" t="str">
        <f>IF(K285="","",SUM(K285)-SUM(F285))</f>
        <v/>
      </c>
      <c r="Q285" s="1110"/>
      <c r="R285" s="1048"/>
      <c r="S285" s="1010"/>
      <c r="T285" s="1010"/>
      <c r="U285" s="1049">
        <v>285</v>
      </c>
      <c r="V285" s="1149"/>
    </row>
    <row r="286" spans="1:22" ht="15.75" customHeight="1">
      <c r="A286" s="1140" t="str">
        <f>IF(Data!A286="","",Data!A286)</f>
        <v>potatoes: kg produced</v>
      </c>
      <c r="B286" s="1093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36"/>
      <c r="H286" s="951"/>
      <c r="I286" s="951"/>
      <c r="J286" s="951"/>
      <c r="K286" s="951"/>
      <c r="L286" s="1136"/>
      <c r="M286" s="1122"/>
      <c r="N286" s="1122"/>
      <c r="O286" s="1122"/>
      <c r="P286" s="1122"/>
      <c r="Q286" s="1110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47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4"/>
      <c r="H287" s="951"/>
      <c r="I287" s="951"/>
      <c r="J287" s="951"/>
      <c r="K287" s="951"/>
      <c r="L287" s="1064"/>
      <c r="M287" s="951"/>
      <c r="N287" s="951"/>
      <c r="O287" s="951"/>
      <c r="P287" s="951"/>
      <c r="Q287" s="1110"/>
      <c r="R287" s="885"/>
      <c r="S287" s="1017"/>
      <c r="T287" s="1017"/>
      <c r="U287" s="1049">
        <v>287</v>
      </c>
      <c r="V287" s="465"/>
    </row>
    <row r="288" spans="1:22" ht="15.75" customHeight="1">
      <c r="A288" s="1077" t="s">
        <v>258</v>
      </c>
      <c r="B288" s="1147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1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1"/>
      <c r="M288" s="951"/>
      <c r="N288" s="951"/>
      <c r="O288" s="951"/>
      <c r="P288" s="951"/>
      <c r="Q288" s="1110"/>
      <c r="R288" s="885"/>
      <c r="S288" s="1017"/>
      <c r="T288" s="1017"/>
      <c r="U288" s="1049">
        <v>288</v>
      </c>
      <c r="V288" s="465"/>
    </row>
    <row r="289" spans="1:22" ht="15.75" customHeight="1">
      <c r="A289" s="1078" t="s">
        <v>182</v>
      </c>
      <c r="B289" s="1103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4"/>
      <c r="H289" s="951"/>
      <c r="I289" s="951"/>
      <c r="J289" s="951"/>
      <c r="K289" s="951"/>
      <c r="L289" s="1084"/>
      <c r="M289" s="951"/>
      <c r="N289" s="951"/>
      <c r="O289" s="951"/>
      <c r="P289" s="951"/>
      <c r="Q289" s="1110"/>
      <c r="R289" s="1094"/>
      <c r="S289" s="1095"/>
      <c r="T289" s="1095"/>
      <c r="U289" s="1049">
        <v>289</v>
      </c>
      <c r="V289" s="465"/>
    </row>
    <row r="290" spans="1:22" ht="15.75" customHeight="1">
      <c r="A290" s="1078" t="s">
        <v>184</v>
      </c>
      <c r="B290" s="1136"/>
      <c r="C290" s="1101" t="str">
        <f>IF(SUM(C288)=0,"",C288*C289)</f>
        <v/>
      </c>
      <c r="D290" s="1101">
        <f>IF(SUM(D288)=0,"",D288*D289)</f>
        <v>160</v>
      </c>
      <c r="E290" s="1101">
        <f>IF(SUM(E288)=0,"",E288*E289)</f>
        <v>2500</v>
      </c>
      <c r="F290" s="1101">
        <f>IF(SUM(F288)=0,"",F288*F289)</f>
        <v>432</v>
      </c>
      <c r="G290" s="1084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4"/>
      <c r="M290" s="1101" t="str">
        <f>IF(H290="","",SUM(H290)-SUM(C290))</f>
        <v/>
      </c>
      <c r="N290" s="1101">
        <f>IF(I290="","",SUM(I290)-SUM(D290))</f>
        <v>-160</v>
      </c>
      <c r="O290" s="1101">
        <f>IF(J290="","",SUM(J290)-SUM(E290))</f>
        <v>-2500</v>
      </c>
      <c r="P290" s="1101">
        <f>IF(K290="","",SUM(K290)-SUM(F290))</f>
        <v>-432</v>
      </c>
      <c r="Q290" s="1110"/>
      <c r="R290" s="885"/>
      <c r="S290" s="1017"/>
      <c r="T290" s="1017"/>
      <c r="U290" s="1049">
        <v>290</v>
      </c>
      <c r="V290" s="465"/>
    </row>
    <row r="291" spans="1:22" ht="15.75" customHeight="1">
      <c r="A291" s="1078" t="s">
        <v>259</v>
      </c>
      <c r="B291" s="1136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4"/>
      <c r="H291" s="288"/>
      <c r="I291" s="288"/>
      <c r="J291" s="288"/>
      <c r="K291" s="288"/>
      <c r="L291" s="1084"/>
      <c r="M291" s="951"/>
      <c r="N291" s="951"/>
      <c r="O291" s="951"/>
      <c r="P291" s="951"/>
      <c r="Q291" s="1110"/>
      <c r="R291" s="885"/>
      <c r="S291" s="1017"/>
      <c r="T291" s="1017"/>
      <c r="U291" s="1049">
        <v>291</v>
      </c>
      <c r="V291" s="465"/>
    </row>
    <row r="292" spans="1:22" s="1150" customFormat="1" ht="15.75" customHeight="1">
      <c r="A292" s="1102" t="s">
        <v>253</v>
      </c>
      <c r="B292" s="1136"/>
      <c r="C292" s="1128">
        <f>IF(C286="","",(C286-SUM(C288)-SUM(C291))*C287/C$46/365/$P$1)</f>
        <v>2.5026948941469486E-2</v>
      </c>
      <c r="D292" s="1128">
        <f>IF(D286="","",(D286-SUM(D288)-SUM(D291))*D287/D$46/365/$P$1)</f>
        <v>9.3068966376089659E-3</v>
      </c>
      <c r="E292" s="1128">
        <f>IF(E286="","",(E286-SUM(E288)-SUM(E291))*E287/E$46/365/$P$1)</f>
        <v>0.11262127023661268</v>
      </c>
      <c r="F292" s="1128">
        <f>IF(F286="","",(F286-SUM(F288)-SUM(F291))*F287/F$46/365/$P$1)</f>
        <v>3.3942799501867994E-2</v>
      </c>
      <c r="G292" s="1093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3"/>
      <c r="M292" s="1129" t="str">
        <f>IF(H292="","",SUM(H292)-SUM(C292))</f>
        <v/>
      </c>
      <c r="N292" s="1129">
        <f>IF(I292="","",SUM(I292)-SUM(D292))</f>
        <v>2.1898580323785805E-2</v>
      </c>
      <c r="O292" s="1129">
        <f>IF(J292="","",SUM(J292)-SUM(E292))</f>
        <v>0.31283686176836861</v>
      </c>
      <c r="P292" s="1129">
        <f>IF(K292="","",SUM(K292)-SUM(F292))</f>
        <v>5.9126166874221654E-2</v>
      </c>
      <c r="Q292" s="1110"/>
      <c r="R292" s="1048"/>
      <c r="S292" s="1010"/>
      <c r="T292" s="1010"/>
      <c r="U292" s="1049">
        <v>292</v>
      </c>
      <c r="V292" s="1149"/>
    </row>
    <row r="293" spans="1:22" ht="15.75" customHeight="1">
      <c r="A293" s="1140" t="str">
        <f>IF(Data!A293="","",Data!A293)</f>
        <v>Wheat: kg produced</v>
      </c>
      <c r="B293" s="1093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36"/>
      <c r="H293" s="951"/>
      <c r="I293" s="951"/>
      <c r="J293" s="951"/>
      <c r="K293" s="951"/>
      <c r="L293" s="1136"/>
      <c r="M293" s="1122"/>
      <c r="N293" s="1122"/>
      <c r="O293" s="1122"/>
      <c r="P293" s="1122"/>
      <c r="Q293" s="1110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3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4"/>
      <c r="H294" s="951"/>
      <c r="I294" s="951"/>
      <c r="J294" s="951"/>
      <c r="K294" s="951"/>
      <c r="L294" s="1064"/>
      <c r="M294" s="951"/>
      <c r="N294" s="951"/>
      <c r="O294" s="951"/>
      <c r="P294" s="951"/>
      <c r="Q294" s="1110"/>
      <c r="R294" s="885"/>
      <c r="S294" s="1017"/>
      <c r="T294" s="1017"/>
      <c r="U294" s="1049">
        <v>294</v>
      </c>
      <c r="V294" s="465"/>
    </row>
    <row r="295" spans="1:22" ht="15.75" customHeight="1">
      <c r="A295" s="1077" t="s">
        <v>258</v>
      </c>
      <c r="B295" s="1093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1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1"/>
      <c r="M295" s="951"/>
      <c r="N295" s="951"/>
      <c r="O295" s="951"/>
      <c r="P295" s="951"/>
      <c r="Q295" s="1110"/>
      <c r="R295" s="885"/>
      <c r="S295" s="1017"/>
      <c r="T295" s="1017"/>
      <c r="U295" s="1049">
        <v>295</v>
      </c>
      <c r="V295" s="465"/>
    </row>
    <row r="296" spans="1:22" ht="15.75" customHeight="1">
      <c r="A296" s="1078" t="s">
        <v>182</v>
      </c>
      <c r="B296" s="1093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4"/>
      <c r="H296" s="951"/>
      <c r="I296" s="951"/>
      <c r="J296" s="951"/>
      <c r="K296" s="951"/>
      <c r="L296" s="1084"/>
      <c r="M296" s="951"/>
      <c r="N296" s="951"/>
      <c r="O296" s="951"/>
      <c r="P296" s="951"/>
      <c r="Q296" s="1110"/>
      <c r="R296" s="1094"/>
      <c r="S296" s="1095"/>
      <c r="T296" s="1095"/>
      <c r="U296" s="1049">
        <v>296</v>
      </c>
      <c r="V296" s="465"/>
    </row>
    <row r="297" spans="1:22" ht="15.75" customHeight="1">
      <c r="A297" s="1078" t="s">
        <v>184</v>
      </c>
      <c r="B297" s="1147"/>
      <c r="C297" s="1101" t="str">
        <f>IF(SUM(C295)=0,"",C295*C296)</f>
        <v/>
      </c>
      <c r="D297" s="1101" t="str">
        <f>IF(SUM(D295)=0,"",D295*D296)</f>
        <v/>
      </c>
      <c r="E297" s="1101" t="str">
        <f>IF(SUM(E295)=0,"",E295*E296)</f>
        <v/>
      </c>
      <c r="F297" s="1101" t="str">
        <f>IF(SUM(F295)=0,"",F295*F296)</f>
        <v/>
      </c>
      <c r="G297" s="1084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4"/>
      <c r="M297" s="1101" t="str">
        <f>IF(H297="","",SUM(H297)-SUM(C297))</f>
        <v/>
      </c>
      <c r="N297" s="1101" t="str">
        <f>IF(I297="","",SUM(I297)-SUM(D297))</f>
        <v/>
      </c>
      <c r="O297" s="1101" t="str">
        <f>IF(J297="","",SUM(J297)-SUM(E297))</f>
        <v/>
      </c>
      <c r="P297" s="1101" t="str">
        <f>IF(K297="","",SUM(K297)-SUM(F297))</f>
        <v/>
      </c>
      <c r="Q297" s="1110"/>
      <c r="R297" s="885"/>
      <c r="S297" s="1017"/>
      <c r="T297" s="1017"/>
      <c r="U297" s="1049">
        <v>297</v>
      </c>
      <c r="V297" s="465"/>
    </row>
    <row r="298" spans="1:22" ht="15.75" customHeight="1">
      <c r="A298" s="1078" t="s">
        <v>259</v>
      </c>
      <c r="B298" s="1147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4"/>
      <c r="H298" s="288"/>
      <c r="I298" s="288"/>
      <c r="J298" s="288"/>
      <c r="K298" s="288"/>
      <c r="L298" s="1084"/>
      <c r="M298" s="951"/>
      <c r="N298" s="951"/>
      <c r="O298" s="951"/>
      <c r="P298" s="951"/>
      <c r="Q298" s="1110"/>
      <c r="R298" s="885"/>
      <c r="S298" s="1017"/>
      <c r="T298" s="1017"/>
      <c r="U298" s="1049">
        <v>298</v>
      </c>
      <c r="V298" s="465"/>
    </row>
    <row r="299" spans="1:22" s="1150" customFormat="1" ht="15.75" customHeight="1">
      <c r="A299" s="1102" t="s">
        <v>253</v>
      </c>
      <c r="B299" s="1103"/>
      <c r="C299" s="1128" t="str">
        <f>IF(C293="","",(C293-SUM(C295)-SUM(C298))*C294/C$46/365/$P$1)</f>
        <v/>
      </c>
      <c r="D299" s="1128" t="str">
        <f>IF(D293="","",(D293-SUM(D295)-SUM(D298))*D294/D$46/365/$P$1)</f>
        <v/>
      </c>
      <c r="E299" s="1128" t="str">
        <f>IF(E293="","",(E293-SUM(E295)-SUM(E298))*E294/E$46/365/$P$1)</f>
        <v/>
      </c>
      <c r="F299" s="1128" t="str">
        <f>IF(F293="","",(F293-SUM(F295)-SUM(F298))*F294/F$46/365/$P$1)</f>
        <v/>
      </c>
      <c r="G299" s="1093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3"/>
      <c r="M299" s="1129" t="str">
        <f>IF(H299="","",SUM(H299)-SUM(C299))</f>
        <v/>
      </c>
      <c r="N299" s="1129" t="str">
        <f>IF(I299="","",SUM(I299)-SUM(D299))</f>
        <v/>
      </c>
      <c r="O299" s="1129" t="str">
        <f>IF(J299="","",SUM(J299)-SUM(E299))</f>
        <v/>
      </c>
      <c r="P299" s="1129" t="str">
        <f>IF(K299="","",SUM(K299)-SUM(F299))</f>
        <v/>
      </c>
      <c r="Q299" s="1110"/>
      <c r="R299" s="1048"/>
      <c r="S299" s="1010"/>
      <c r="T299" s="1010"/>
      <c r="U299" s="1049">
        <v>299</v>
      </c>
      <c r="V299" s="1149"/>
    </row>
    <row r="300" spans="1:22" ht="15.75" customHeight="1">
      <c r="A300" s="1140" t="str">
        <f>IF(Data!A300="","",Data!A300)</f>
        <v>Cassava: no. local meas.</v>
      </c>
      <c r="B300" s="1136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1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1"/>
      <c r="M300" s="951"/>
      <c r="N300" s="951"/>
      <c r="O300" s="951"/>
      <c r="P300" s="951"/>
      <c r="Q300" s="1110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36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1"/>
      <c r="H301" s="951"/>
      <c r="I301" s="951"/>
      <c r="J301" s="951"/>
      <c r="K301" s="951"/>
      <c r="L301" s="1111"/>
      <c r="M301" s="951"/>
      <c r="N301" s="951"/>
      <c r="O301" s="951"/>
      <c r="P301" s="951"/>
      <c r="Q301" s="1110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36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1"/>
      <c r="H302" s="951"/>
      <c r="I302" s="951"/>
      <c r="J302" s="951"/>
      <c r="K302" s="951"/>
      <c r="L302" s="1111"/>
      <c r="M302" s="951"/>
      <c r="N302" s="951"/>
      <c r="O302" s="951"/>
      <c r="P302" s="951"/>
      <c r="Q302" s="1110"/>
      <c r="R302" s="885"/>
      <c r="S302" s="1017"/>
      <c r="T302" s="1017"/>
      <c r="U302" s="1049">
        <v>302</v>
      </c>
      <c r="V302" s="465"/>
    </row>
    <row r="303" spans="1:22" ht="15.75" customHeight="1">
      <c r="A303" s="1151" t="s">
        <v>269</v>
      </c>
      <c r="B303" s="1093"/>
      <c r="C303" s="1124" t="str">
        <f>IF(C300="","",C300*C302)</f>
        <v/>
      </c>
      <c r="D303" s="1124" t="str">
        <f>IF(D300="","",D300*D302)</f>
        <v/>
      </c>
      <c r="E303" s="1124" t="str">
        <f>IF(E300="","",E300*E302)</f>
        <v/>
      </c>
      <c r="F303" s="1124" t="str">
        <f>IF(F300="","",F300*F302)</f>
        <v/>
      </c>
      <c r="G303" s="1152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2"/>
      <c r="M303" s="951"/>
      <c r="N303" s="951"/>
      <c r="O303" s="951"/>
      <c r="P303" s="951"/>
      <c r="Q303" s="1110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3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4"/>
      <c r="H304" s="951"/>
      <c r="I304" s="951"/>
      <c r="J304" s="951"/>
      <c r="K304" s="951"/>
      <c r="L304" s="1064"/>
      <c r="M304" s="951"/>
      <c r="N304" s="951"/>
      <c r="O304" s="951"/>
      <c r="P304" s="951"/>
      <c r="Q304" s="1110"/>
      <c r="R304" s="885"/>
      <c r="S304" s="1017"/>
      <c r="T304" s="1017"/>
      <c r="U304" s="1049">
        <v>304</v>
      </c>
      <c r="V304" s="465"/>
    </row>
    <row r="305" spans="1:22" ht="15.75" customHeight="1">
      <c r="A305" s="1077" t="s">
        <v>258</v>
      </c>
      <c r="B305" s="1093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1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1"/>
      <c r="M305" s="951"/>
      <c r="N305" s="951"/>
      <c r="O305" s="951"/>
      <c r="P305" s="951"/>
      <c r="Q305" s="1110"/>
      <c r="R305" s="885"/>
      <c r="S305" s="1017"/>
      <c r="T305" s="1017"/>
      <c r="U305" s="1049">
        <v>305</v>
      </c>
      <c r="V305" s="465"/>
    </row>
    <row r="306" spans="1:22" ht="15.75" customHeight="1">
      <c r="A306" s="1078" t="s">
        <v>182</v>
      </c>
      <c r="B306" s="1093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4"/>
      <c r="H306" s="951"/>
      <c r="I306" s="951"/>
      <c r="J306" s="951"/>
      <c r="K306" s="951"/>
      <c r="L306" s="1084"/>
      <c r="M306" s="951"/>
      <c r="N306" s="951"/>
      <c r="O306" s="951"/>
      <c r="P306" s="951"/>
      <c r="Q306" s="1110"/>
      <c r="R306" s="1094"/>
      <c r="S306" s="1095"/>
      <c r="T306" s="1095"/>
      <c r="U306" s="1049">
        <v>306</v>
      </c>
      <c r="V306" s="465"/>
    </row>
    <row r="307" spans="1:22" ht="15.75" customHeight="1">
      <c r="A307" s="1078" t="s">
        <v>184</v>
      </c>
      <c r="B307" s="1147"/>
      <c r="C307" s="1101" t="str">
        <f>IF(SUM(C305)=0,"",C305*C306)</f>
        <v/>
      </c>
      <c r="D307" s="1101" t="str">
        <f>IF(SUM(D305)=0,"",D305*D306)</f>
        <v/>
      </c>
      <c r="E307" s="1101" t="str">
        <f>IF(SUM(E305)=0,"",E305*E306)</f>
        <v/>
      </c>
      <c r="F307" s="1101" t="str">
        <f>IF(SUM(F305)=0,"",F305*F306)</f>
        <v/>
      </c>
      <c r="G307" s="1084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4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0"/>
      <c r="R307" s="885"/>
      <c r="S307" s="1017"/>
      <c r="T307" s="1017"/>
      <c r="U307" s="1049">
        <v>307</v>
      </c>
      <c r="V307" s="465"/>
    </row>
    <row r="308" spans="1:22" s="1146" customFormat="1" ht="15.75" customHeight="1">
      <c r="A308" s="1078" t="s">
        <v>259</v>
      </c>
      <c r="B308" s="1147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4"/>
      <c r="H308" s="288"/>
      <c r="I308" s="288"/>
      <c r="J308" s="288"/>
      <c r="K308" s="288"/>
      <c r="L308" s="1084"/>
      <c r="M308" s="951"/>
      <c r="N308" s="951"/>
      <c r="O308" s="951"/>
      <c r="P308" s="951"/>
      <c r="Q308" s="1110"/>
      <c r="R308" s="885"/>
      <c r="S308" s="1017"/>
      <c r="T308" s="1017"/>
      <c r="U308" s="1049">
        <v>308</v>
      </c>
      <c r="V308" s="1145"/>
    </row>
    <row r="309" spans="1:22" s="1146" customFormat="1" ht="15.75" customHeight="1">
      <c r="A309" s="1102" t="s">
        <v>253</v>
      </c>
      <c r="B309" s="1103"/>
      <c r="C309" s="1128" t="str">
        <f>IF(C303="","",(C303-SUM(C305)-SUM(C308))*C304/C$46/365/$P$1)</f>
        <v/>
      </c>
      <c r="D309" s="1128" t="str">
        <f>IF(D303="","",(D303-SUM(D305)-SUM(D308))*D304/D$46/365/$P$1)</f>
        <v/>
      </c>
      <c r="E309" s="1128" t="str">
        <f>IF(E303="","",(E303-SUM(E305)-SUM(E308))*E304/E$46/365/$P$1)</f>
        <v/>
      </c>
      <c r="F309" s="1128" t="str">
        <f>IF(F303="","",(F303-SUM(F305)-SUM(F308))*F304/F$46/365/$P$1)</f>
        <v/>
      </c>
      <c r="G309" s="1093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3"/>
      <c r="M309" s="1129" t="str">
        <f>IF(H309="","",SUM(H309)-SUM(C309))</f>
        <v/>
      </c>
      <c r="N309" s="1129" t="str">
        <f>IF(I309="","",SUM(I309)-SUM(D309))</f>
        <v/>
      </c>
      <c r="O309" s="1129" t="str">
        <f>IF(J309="","",SUM(J309)-SUM(E309))</f>
        <v/>
      </c>
      <c r="P309" s="1129" t="str">
        <f>IF(K309="","",SUM(K309)-SUM(F309))</f>
        <v/>
      </c>
      <c r="Q309" s="1144"/>
      <c r="R309" s="1048"/>
      <c r="S309" s="1010"/>
      <c r="T309" s="1010"/>
      <c r="U309" s="1049">
        <v>309</v>
      </c>
      <c r="V309" s="1145"/>
    </row>
    <row r="310" spans="1:22" s="1146" customFormat="1" ht="15.75" customHeight="1">
      <c r="A310" s="1140" t="str">
        <f>IF(Data!A310="","",Data!A310)</f>
        <v>Water melon: no. local meas</v>
      </c>
      <c r="B310" s="1107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4"/>
      <c r="H310" s="951"/>
      <c r="I310" s="951"/>
      <c r="J310" s="951"/>
      <c r="K310" s="951"/>
      <c r="L310" s="1064"/>
      <c r="M310" s="951"/>
      <c r="N310" s="951"/>
      <c r="O310" s="951"/>
      <c r="P310" s="951"/>
      <c r="Q310" s="1144"/>
      <c r="R310" s="885"/>
      <c r="S310" s="1017"/>
      <c r="T310" s="1017"/>
      <c r="U310" s="1049">
        <v>310</v>
      </c>
      <c r="V310" s="1145"/>
    </row>
    <row r="311" spans="1:22" s="1146" customFormat="1" ht="15.75" customHeight="1">
      <c r="A311" s="929" t="s">
        <v>267</v>
      </c>
      <c r="B311" s="1107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4"/>
      <c r="H311" s="951"/>
      <c r="I311" s="951"/>
      <c r="J311" s="951"/>
      <c r="K311" s="951"/>
      <c r="L311" s="1064"/>
      <c r="M311" s="951"/>
      <c r="N311" s="951"/>
      <c r="O311" s="951"/>
      <c r="P311" s="951"/>
      <c r="Q311" s="1144"/>
      <c r="R311" s="885"/>
      <c r="S311" s="1017"/>
      <c r="T311" s="1017"/>
      <c r="U311" s="1049">
        <v>311</v>
      </c>
      <c r="V311" s="1145"/>
    </row>
    <row r="312" spans="1:22" ht="15.75" customHeight="1">
      <c r="A312" s="929" t="s">
        <v>268</v>
      </c>
      <c r="B312" s="1153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4"/>
      <c r="H312" s="951"/>
      <c r="I312" s="951"/>
      <c r="J312" s="951"/>
      <c r="K312" s="951"/>
      <c r="L312" s="1064"/>
      <c r="M312" s="951"/>
      <c r="N312" s="951"/>
      <c r="O312" s="951"/>
      <c r="P312" s="951"/>
      <c r="Q312" s="1110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1"/>
      <c r="C313" s="1124" t="str">
        <f>IF(C310="","",C310*C312)</f>
        <v/>
      </c>
      <c r="D313" s="1124" t="str">
        <f>IF(D310="","",D310*D312)</f>
        <v/>
      </c>
      <c r="E313" s="1124" t="str">
        <f>IF(E310="","",E310*E312)</f>
        <v/>
      </c>
      <c r="F313" s="1124" t="str">
        <f>IF(F310="","",F310*F312)</f>
        <v/>
      </c>
      <c r="G313" s="1064"/>
      <c r="H313" s="951"/>
      <c r="I313" s="951"/>
      <c r="J313" s="951"/>
      <c r="K313" s="951"/>
      <c r="L313" s="1064"/>
      <c r="M313" s="951"/>
      <c r="N313" s="951"/>
      <c r="O313" s="951"/>
      <c r="P313" s="951"/>
      <c r="Q313" s="1110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4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4"/>
      <c r="H314" s="951"/>
      <c r="I314" s="951"/>
      <c r="J314" s="951"/>
      <c r="K314" s="951"/>
      <c r="L314" s="1064"/>
      <c r="M314" s="951"/>
      <c r="N314" s="951"/>
      <c r="O314" s="951"/>
      <c r="P314" s="951"/>
      <c r="Q314" s="1110"/>
      <c r="R314" s="885"/>
      <c r="S314" s="1017"/>
      <c r="T314" s="1017"/>
      <c r="U314" s="1049">
        <v>314</v>
      </c>
      <c r="V314" s="465"/>
    </row>
    <row r="315" spans="1:22" ht="15.75" customHeight="1">
      <c r="A315" s="1077" t="s">
        <v>258</v>
      </c>
      <c r="B315" s="1108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1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1"/>
      <c r="M315" s="951"/>
      <c r="N315" s="951"/>
      <c r="O315" s="951"/>
      <c r="P315" s="951"/>
      <c r="Q315" s="1110"/>
      <c r="R315" s="885"/>
      <c r="S315" s="1017"/>
      <c r="T315" s="1017"/>
      <c r="U315" s="1049">
        <v>315</v>
      </c>
      <c r="V315" s="465"/>
    </row>
    <row r="316" spans="1:22" ht="15.75" customHeight="1">
      <c r="A316" s="1078" t="s">
        <v>182</v>
      </c>
      <c r="B316" s="1107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4"/>
      <c r="H316" s="951"/>
      <c r="I316" s="951"/>
      <c r="J316" s="951"/>
      <c r="K316" s="951"/>
      <c r="L316" s="1084"/>
      <c r="M316" s="951"/>
      <c r="N316" s="951"/>
      <c r="O316" s="951"/>
      <c r="P316" s="951"/>
      <c r="Q316" s="1110"/>
      <c r="R316" s="1094"/>
      <c r="S316" s="1095"/>
      <c r="T316" s="1095"/>
      <c r="U316" s="1049">
        <v>316</v>
      </c>
      <c r="V316" s="465"/>
    </row>
    <row r="317" spans="1:22" ht="15.75" customHeight="1">
      <c r="A317" s="1078" t="s">
        <v>184</v>
      </c>
      <c r="B317" s="1107"/>
      <c r="C317" s="1101" t="str">
        <f>IF(SUM(C315)=0,"",C315*C316)</f>
        <v/>
      </c>
      <c r="D317" s="1101" t="str">
        <f>IF(SUM(D315)=0,"",D315*D316)</f>
        <v/>
      </c>
      <c r="E317" s="1101" t="str">
        <f>IF(SUM(E315)=0,"",E315*E316)</f>
        <v/>
      </c>
      <c r="F317" s="1101" t="str">
        <f>IF(SUM(F315)=0,"",F315*F316)</f>
        <v/>
      </c>
      <c r="G317" s="1084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4"/>
      <c r="M317" s="1101" t="str">
        <f>IF(H317="","",SUM(H317)-SUM(C317))</f>
        <v/>
      </c>
      <c r="N317" s="1101" t="str">
        <f>IF(I317="","",SUM(I317)-SUM(D317))</f>
        <v/>
      </c>
      <c r="O317" s="1101" t="str">
        <f>IF(J317="","",SUM(J317)-SUM(E317))</f>
        <v/>
      </c>
      <c r="P317" s="1101" t="str">
        <f>IF(K317="","",SUM(K317)-SUM(F317))</f>
        <v/>
      </c>
      <c r="Q317" s="1110"/>
      <c r="R317" s="885"/>
      <c r="S317" s="1017"/>
      <c r="T317" s="1017"/>
      <c r="U317" s="1049">
        <v>317</v>
      </c>
      <c r="V317" s="465"/>
    </row>
    <row r="318" spans="1:22" ht="15.75" customHeight="1">
      <c r="A318" s="1078" t="s">
        <v>259</v>
      </c>
      <c r="B318" s="1108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4"/>
      <c r="H318" s="288"/>
      <c r="I318" s="288"/>
      <c r="J318" s="288"/>
      <c r="K318" s="288"/>
      <c r="L318" s="1084"/>
      <c r="M318" s="951"/>
      <c r="N318" s="951"/>
      <c r="O318" s="951"/>
      <c r="P318" s="951"/>
      <c r="Q318" s="1110"/>
      <c r="R318" s="885"/>
      <c r="S318" s="1017"/>
      <c r="T318" s="1017"/>
      <c r="U318" s="1049">
        <v>318</v>
      </c>
      <c r="V318" s="465"/>
    </row>
    <row r="319" spans="1:22" ht="15.75" customHeight="1">
      <c r="A319" s="1102" t="s">
        <v>253</v>
      </c>
      <c r="B319" s="1084"/>
      <c r="C319" s="1128" t="str">
        <f>IF(C313="","",(C313-SUM(C315)-SUM(C318))*C314/C$46/365/$P$1)</f>
        <v/>
      </c>
      <c r="D319" s="1128" t="str">
        <f>IF(D313="","",(D313-SUM(D315)-SUM(D318))*D314/D$46/365/$P$1)</f>
        <v/>
      </c>
      <c r="E319" s="1128" t="str">
        <f>IF(E313="","",(E313-SUM(E315)-SUM(E318))*E314/E$46/365/$P$1)</f>
        <v/>
      </c>
      <c r="F319" s="1128" t="str">
        <f>IF(F313="","",(F313-SUM(F315)-SUM(F318))*F314/F$46/365/$P$1)</f>
        <v/>
      </c>
      <c r="G319" s="1093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3"/>
      <c r="M319" s="1129" t="str">
        <f>IF(H319="","",SUM(H319)-SUM(C319))</f>
        <v/>
      </c>
      <c r="N319" s="1129" t="str">
        <f>IF(I319="","",SUM(I319)-SUM(D319))</f>
        <v/>
      </c>
      <c r="O319" s="1129" t="str">
        <f>IF(J319="","",SUM(J319)-SUM(E319))</f>
        <v/>
      </c>
      <c r="P319" s="1129" t="str">
        <f>IF(K319="","",SUM(K319)-SUM(F319))</f>
        <v/>
      </c>
      <c r="Q319" s="1110"/>
      <c r="R319" s="1048"/>
      <c r="S319" s="1010"/>
      <c r="T319" s="1010"/>
      <c r="U319" s="1049">
        <v>319</v>
      </c>
      <c r="V319" s="465"/>
    </row>
    <row r="320" spans="1:22" ht="15.75" customHeight="1">
      <c r="A320" s="1140" t="str">
        <f>IF(Data!A320="","",Data!A320)</f>
        <v>Other melons: no. local meas</v>
      </c>
      <c r="B320" s="1084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6"/>
      <c r="H320" s="951"/>
      <c r="I320" s="951"/>
      <c r="J320" s="951"/>
      <c r="K320" s="951"/>
      <c r="L320" s="1136"/>
      <c r="M320" s="1122"/>
      <c r="N320" s="1122"/>
      <c r="O320" s="1122"/>
      <c r="P320" s="1122"/>
      <c r="Q320" s="1110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6"/>
      <c r="H321" s="951"/>
      <c r="I321" s="951"/>
      <c r="J321" s="951"/>
      <c r="K321" s="951"/>
      <c r="L321" s="1136"/>
      <c r="M321" s="1122"/>
      <c r="N321" s="1122"/>
      <c r="O321" s="1122"/>
      <c r="P321" s="1122"/>
      <c r="Q321" s="1110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4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36"/>
      <c r="H322" s="951"/>
      <c r="I322" s="951"/>
      <c r="J322" s="951"/>
      <c r="K322" s="951"/>
      <c r="L322" s="1136"/>
      <c r="M322" s="1122"/>
      <c r="N322" s="1122"/>
      <c r="O322" s="1122"/>
      <c r="P322" s="1122"/>
      <c r="Q322" s="1110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4"/>
      <c r="C323" s="1124" t="str">
        <f>IF(C320="","",C320*C322)</f>
        <v/>
      </c>
      <c r="D323" s="1124" t="str">
        <f>IF(D320="","",D320*D322)</f>
        <v/>
      </c>
      <c r="E323" s="1124" t="str">
        <f>IF(E320="","",E320*E322)</f>
        <v/>
      </c>
      <c r="F323" s="1124" t="str">
        <f>IF(F320="","",F320*F322)</f>
        <v/>
      </c>
      <c r="G323" s="1064"/>
      <c r="H323" s="951"/>
      <c r="I323" s="951"/>
      <c r="J323" s="951"/>
      <c r="K323" s="951"/>
      <c r="L323" s="1064"/>
      <c r="M323" s="951"/>
      <c r="N323" s="951"/>
      <c r="O323" s="951"/>
      <c r="P323" s="951"/>
      <c r="Q323" s="1110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4"/>
      <c r="H324" s="951"/>
      <c r="I324" s="951"/>
      <c r="J324" s="951"/>
      <c r="K324" s="951"/>
      <c r="L324" s="1064"/>
      <c r="M324" s="951"/>
      <c r="N324" s="951"/>
      <c r="O324" s="951"/>
      <c r="P324" s="951"/>
      <c r="Q324" s="1110"/>
      <c r="R324" s="885"/>
      <c r="S324" s="1017"/>
      <c r="T324" s="1017"/>
      <c r="U324" s="1049">
        <v>324</v>
      </c>
      <c r="V324" s="465"/>
    </row>
    <row r="325" spans="1:22" ht="15.75" customHeight="1">
      <c r="A325" s="1077" t="s">
        <v>258</v>
      </c>
      <c r="B325" s="1084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1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1"/>
      <c r="M325" s="951"/>
      <c r="N325" s="951"/>
      <c r="O325" s="951"/>
      <c r="P325" s="951"/>
      <c r="Q325" s="1110"/>
      <c r="R325" s="885"/>
      <c r="S325" s="1017"/>
      <c r="T325" s="1017"/>
      <c r="U325" s="1049">
        <v>325</v>
      </c>
      <c r="V325" s="465"/>
    </row>
    <row r="326" spans="1:22" ht="15.75" customHeight="1">
      <c r="A326" s="1078" t="s">
        <v>182</v>
      </c>
      <c r="B326" s="1084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4"/>
      <c r="H326" s="951"/>
      <c r="I326" s="951"/>
      <c r="J326" s="951"/>
      <c r="K326" s="951"/>
      <c r="L326" s="1084"/>
      <c r="M326" s="951"/>
      <c r="N326" s="951"/>
      <c r="O326" s="951"/>
      <c r="P326" s="951"/>
      <c r="Q326" s="1110"/>
      <c r="R326" s="1094"/>
      <c r="S326" s="1095"/>
      <c r="T326" s="1095"/>
      <c r="U326" s="1049">
        <v>326</v>
      </c>
      <c r="V326" s="465"/>
    </row>
    <row r="327" spans="1:22" ht="15.75" customHeight="1">
      <c r="A327" s="1078" t="s">
        <v>184</v>
      </c>
      <c r="B327" s="930"/>
      <c r="C327" s="1101" t="str">
        <f>IF(SUM(C325)=0,"",C325*C326)</f>
        <v/>
      </c>
      <c r="D327" s="1101" t="str">
        <f>IF(SUM(D325)=0,"",D325*D326)</f>
        <v/>
      </c>
      <c r="E327" s="1101" t="str">
        <f>IF(SUM(E325)=0,"",E325*E326)</f>
        <v/>
      </c>
      <c r="F327" s="1101" t="str">
        <f>IF(SUM(F325)=0,"",F325*F326)</f>
        <v/>
      </c>
      <c r="G327" s="1084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4"/>
      <c r="M327" s="1101" t="str">
        <f>IF(H327="","",SUM(H327)-SUM(C327))</f>
        <v/>
      </c>
      <c r="N327" s="1101" t="str">
        <f>IF(I327="","",SUM(I327)-SUM(D327))</f>
        <v/>
      </c>
      <c r="O327" s="1101" t="str">
        <f>IF(J327="","",SUM(J327)-SUM(E327))</f>
        <v/>
      </c>
      <c r="P327" s="1101" t="str">
        <f>IF(K327="","",SUM(K327)-SUM(F327))</f>
        <v/>
      </c>
      <c r="Q327" s="1110"/>
      <c r="R327" s="885"/>
      <c r="S327" s="1017"/>
      <c r="T327" s="1017"/>
      <c r="U327" s="1049">
        <v>327</v>
      </c>
      <c r="V327" s="465"/>
    </row>
    <row r="328" spans="1:22" ht="15.75" customHeight="1">
      <c r="A328" s="1078" t="s">
        <v>259</v>
      </c>
      <c r="B328" s="1084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4"/>
      <c r="H328" s="288"/>
      <c r="I328" s="288"/>
      <c r="J328" s="288"/>
      <c r="K328" s="288"/>
      <c r="L328" s="1084"/>
      <c r="M328" s="951"/>
      <c r="N328" s="951"/>
      <c r="O328" s="951"/>
      <c r="P328" s="951"/>
      <c r="Q328" s="1110"/>
      <c r="R328" s="885"/>
      <c r="S328" s="1017"/>
      <c r="T328" s="1017"/>
      <c r="U328" s="1049">
        <v>328</v>
      </c>
      <c r="V328" s="465"/>
    </row>
    <row r="329" spans="1:22" ht="15.75" customHeight="1">
      <c r="A329" s="1102" t="s">
        <v>253</v>
      </c>
      <c r="B329" s="1084"/>
      <c r="C329" s="1128" t="str">
        <f>IF(C323="","",(C323-SUM(C325)-SUM(C328))*C324/C$46/365/$P$1)</f>
        <v/>
      </c>
      <c r="D329" s="1128" t="str">
        <f>IF(D323="","",(D323-SUM(D325)-SUM(D328))*D324/D$46/365/$P$1)</f>
        <v/>
      </c>
      <c r="E329" s="1128" t="str">
        <f>IF(E323="","",(E323-SUM(E325)-SUM(E328))*E324/E$46/365/$P$1)</f>
        <v/>
      </c>
      <c r="F329" s="1128" t="str">
        <f>IF(F323="","",(F323-SUM(F325)-SUM(F328))*F324/F$46/365/$P$1)</f>
        <v/>
      </c>
      <c r="G329" s="1093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3"/>
      <c r="M329" s="1129" t="str">
        <f>IF(H329="","",SUM(H329)-SUM(C329))</f>
        <v/>
      </c>
      <c r="N329" s="1129" t="str">
        <f>IF(I329="","",SUM(I329)-SUM(D329))</f>
        <v/>
      </c>
      <c r="O329" s="1129" t="str">
        <f>IF(J329="","",SUM(J329)-SUM(E329))</f>
        <v/>
      </c>
      <c r="P329" s="1129" t="str">
        <f>IF(K329="","",SUM(K329)-SUM(F329))</f>
        <v/>
      </c>
      <c r="Q329" s="1110"/>
      <c r="R329" s="1048"/>
      <c r="S329" s="1010"/>
      <c r="T329" s="1010"/>
      <c r="U329" s="1049">
        <v>329</v>
      </c>
      <c r="V329" s="465"/>
    </row>
    <row r="330" spans="1:22" s="1150" customFormat="1" ht="15.75" customHeight="1">
      <c r="A330" s="1140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36"/>
      <c r="H330" s="951"/>
      <c r="I330" s="951"/>
      <c r="J330" s="951"/>
      <c r="K330" s="951"/>
      <c r="L330" s="1136"/>
      <c r="M330" s="1122"/>
      <c r="N330" s="1122"/>
      <c r="O330" s="1122"/>
      <c r="P330" s="1122"/>
      <c r="Q330" s="1123"/>
      <c r="R330" s="885"/>
      <c r="S330" s="1017"/>
      <c r="T330" s="1017"/>
      <c r="U330" s="1049">
        <v>330</v>
      </c>
      <c r="V330" s="1149"/>
    </row>
    <row r="331" spans="1:22" ht="15.75" customHeight="1">
      <c r="A331" s="929" t="s">
        <v>267</v>
      </c>
      <c r="B331" s="1084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1"/>
      <c r="H331" s="951"/>
      <c r="I331" s="951"/>
      <c r="J331" s="951"/>
      <c r="K331" s="951"/>
      <c r="L331" s="1111"/>
      <c r="M331" s="1122"/>
      <c r="N331" s="1122"/>
      <c r="O331" s="1122"/>
      <c r="P331" s="1122"/>
      <c r="Q331" s="1110"/>
      <c r="R331" s="846"/>
      <c r="S331" s="846"/>
      <c r="T331" s="846"/>
      <c r="U331" s="1049">
        <v>331</v>
      </c>
      <c r="V331" s="465"/>
    </row>
    <row r="332" spans="1:22" s="1150" customFormat="1" ht="15.75" customHeight="1">
      <c r="A332" s="1154" t="s">
        <v>268</v>
      </c>
      <c r="B332" s="1084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36"/>
      <c r="H332" s="951"/>
      <c r="I332" s="951"/>
      <c r="J332" s="951"/>
      <c r="K332" s="951"/>
      <c r="L332" s="1136"/>
      <c r="M332" s="1122"/>
      <c r="N332" s="1122"/>
      <c r="O332" s="1122"/>
      <c r="P332" s="1122"/>
      <c r="Q332" s="1123"/>
      <c r="R332" s="885"/>
      <c r="S332" s="1017"/>
      <c r="T332" s="1017"/>
      <c r="U332" s="1049">
        <v>332</v>
      </c>
      <c r="V332" s="1149"/>
    </row>
    <row r="333" spans="1:22" ht="15.75" customHeight="1">
      <c r="A333" s="929" t="s">
        <v>269</v>
      </c>
      <c r="B333" s="930"/>
      <c r="C333" s="1124" t="str">
        <f>IF(C330="","",C330*C332)</f>
        <v/>
      </c>
      <c r="D333" s="1124" t="str">
        <f>IF(D330="","",D330*D332)</f>
        <v/>
      </c>
      <c r="E333" s="1124" t="str">
        <f>IF(E330="","",E330*E332)</f>
        <v/>
      </c>
      <c r="F333" s="1124" t="str">
        <f>IF(F330="","",F330*F332)</f>
        <v/>
      </c>
      <c r="G333" s="1143"/>
      <c r="H333" s="951"/>
      <c r="I333" s="951"/>
      <c r="J333" s="951"/>
      <c r="K333" s="951"/>
      <c r="L333" s="1143"/>
      <c r="M333" s="951"/>
      <c r="N333" s="951"/>
      <c r="O333" s="951"/>
      <c r="P333" s="951"/>
      <c r="Q333" s="1110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4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3"/>
      <c r="H334" s="951"/>
      <c r="I334" s="951"/>
      <c r="J334" s="951"/>
      <c r="K334" s="951"/>
      <c r="L334" s="1143"/>
      <c r="M334" s="951"/>
      <c r="N334" s="951"/>
      <c r="O334" s="951"/>
      <c r="P334" s="951"/>
      <c r="Q334" s="1110"/>
      <c r="R334" s="885"/>
      <c r="S334" s="1017"/>
      <c r="T334" s="1017"/>
      <c r="U334" s="1049">
        <v>334</v>
      </c>
      <c r="V334" s="465"/>
    </row>
    <row r="335" spans="1:22" ht="15.75" customHeight="1">
      <c r="A335" s="1077" t="s">
        <v>258</v>
      </c>
      <c r="B335" s="1081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0"/>
      <c r="R335" s="885"/>
      <c r="S335" s="1017"/>
      <c r="T335" s="1017"/>
      <c r="U335" s="1049">
        <v>335</v>
      </c>
      <c r="V335" s="465"/>
    </row>
    <row r="336" spans="1:22" ht="15.75" customHeight="1">
      <c r="A336" s="1078" t="s">
        <v>182</v>
      </c>
      <c r="B336" s="1155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47"/>
      <c r="H336" s="951"/>
      <c r="I336" s="951"/>
      <c r="J336" s="951"/>
      <c r="K336" s="951"/>
      <c r="L336" s="1147"/>
      <c r="M336" s="951"/>
      <c r="N336" s="951"/>
      <c r="O336" s="951"/>
      <c r="P336" s="951"/>
      <c r="Q336" s="1110"/>
      <c r="R336" s="1094"/>
      <c r="S336" s="1095"/>
      <c r="T336" s="1095"/>
      <c r="U336" s="1049">
        <v>336</v>
      </c>
      <c r="V336" s="465"/>
    </row>
    <row r="337" spans="1:22" ht="15.75" customHeight="1">
      <c r="A337" s="1078" t="s">
        <v>184</v>
      </c>
      <c r="B337" s="1156"/>
      <c r="C337" s="1101" t="str">
        <f>IF(SUM(C335)=0,"",C335*C336)</f>
        <v/>
      </c>
      <c r="D337" s="1101" t="str">
        <f>IF(SUM(D335)=0,"",D335*D336)</f>
        <v/>
      </c>
      <c r="E337" s="1101" t="str">
        <f>IF(SUM(E335)=0,"",E335*E336)</f>
        <v/>
      </c>
      <c r="F337" s="1101" t="str">
        <f>IF(SUM(F335)=0,"",F335*F336)</f>
        <v/>
      </c>
      <c r="G337" s="1147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47"/>
      <c r="M337" s="1101" t="str">
        <f>IF(H337="","",SUM(H337)-SUM(C337))</f>
        <v/>
      </c>
      <c r="N337" s="1101" t="str">
        <f>IF(I337="","",SUM(I337)-SUM(D337))</f>
        <v/>
      </c>
      <c r="O337" s="1101" t="str">
        <f>IF(J337="","",SUM(J337)-SUM(E337))</f>
        <v/>
      </c>
      <c r="P337" s="1101" t="str">
        <f>IF(K337="","",SUM(K337)-SUM(F337))</f>
        <v/>
      </c>
      <c r="Q337" s="1110"/>
      <c r="R337" s="885"/>
      <c r="S337" s="1017"/>
      <c r="T337" s="1017"/>
      <c r="U337" s="1049">
        <v>337</v>
      </c>
      <c r="V337" s="465"/>
    </row>
    <row r="338" spans="1:22" ht="15.75" customHeight="1">
      <c r="A338" s="1078" t="s">
        <v>259</v>
      </c>
      <c r="B338" s="1157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47"/>
      <c r="H338" s="288"/>
      <c r="I338" s="288"/>
      <c r="J338" s="288"/>
      <c r="K338" s="288"/>
      <c r="L338" s="1147"/>
      <c r="M338" s="951"/>
      <c r="N338" s="951"/>
      <c r="O338" s="951"/>
      <c r="P338" s="951"/>
      <c r="Q338" s="1110"/>
      <c r="R338" s="885"/>
      <c r="S338" s="1017"/>
      <c r="T338" s="1017"/>
      <c r="U338" s="1049">
        <v>338</v>
      </c>
      <c r="V338" s="465"/>
    </row>
    <row r="339" spans="1:22" ht="15.75" customHeight="1">
      <c r="A339" s="1102" t="s">
        <v>253</v>
      </c>
      <c r="B339" s="1157"/>
      <c r="C339" s="1128" t="str">
        <f>IF(C333="","",(C333-SUM(C335)-SUM(C338))*C334/C$46/365/$P$1)</f>
        <v/>
      </c>
      <c r="D339" s="1128" t="str">
        <f>IF(D333="","",(D333-SUM(D335)-SUM(D338))*D334/D$46/365/$P$1)</f>
        <v/>
      </c>
      <c r="E339" s="1128" t="str">
        <f>IF(E333="","",(E333-SUM(E335)-SUM(E338))*E334/E$46/365/$P$1)</f>
        <v/>
      </c>
      <c r="F339" s="1128" t="str">
        <f>IF(F333="","",(F333-SUM(F335)-SUM(F338))*F334/F$46/365/$P$1)</f>
        <v/>
      </c>
      <c r="G339" s="1103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3"/>
      <c r="M339" s="1129" t="str">
        <f>IF(H339="","",SUM(H339)-SUM(C339))</f>
        <v/>
      </c>
      <c r="N339" s="1129" t="str">
        <f>IF(I339="","",SUM(I339)-SUM(D339))</f>
        <v/>
      </c>
      <c r="O339" s="1129" t="str">
        <f>IF(J339="","",SUM(J339)-SUM(E339))</f>
        <v/>
      </c>
      <c r="P339" s="1129" t="str">
        <f>IF(K339="","",SUM(K339)-SUM(F339))</f>
        <v/>
      </c>
      <c r="Q339" s="1110"/>
      <c r="R339" s="1048"/>
      <c r="S339" s="1010"/>
      <c r="T339" s="1010"/>
      <c r="U339" s="1049">
        <v>339</v>
      </c>
      <c r="V339" s="465"/>
    </row>
    <row r="340" spans="1:22" s="1146" customFormat="1" ht="15.75" customHeight="1">
      <c r="A340" s="1140" t="str">
        <f>IF(Data!A340="","",Data!A340)</f>
        <v>Groundnuts (dry): no. local meas</v>
      </c>
      <c r="B340" s="1147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6"/>
      <c r="H340" s="951"/>
      <c r="I340" s="951"/>
      <c r="J340" s="951"/>
      <c r="K340" s="951"/>
      <c r="L340" s="1136"/>
      <c r="M340" s="1122"/>
      <c r="N340" s="1122"/>
      <c r="O340" s="1122"/>
      <c r="P340" s="1122"/>
      <c r="Q340" s="1144"/>
      <c r="R340" s="885"/>
      <c r="S340" s="1017"/>
      <c r="T340" s="1017"/>
      <c r="U340" s="1049">
        <v>340</v>
      </c>
      <c r="V340" s="1145"/>
    </row>
    <row r="341" spans="1:22" ht="15.75" customHeight="1">
      <c r="A341" s="929" t="s">
        <v>267</v>
      </c>
      <c r="B341" s="1156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36"/>
      <c r="H341" s="951"/>
      <c r="I341" s="951"/>
      <c r="J341" s="951"/>
      <c r="K341" s="951"/>
      <c r="L341" s="1136"/>
      <c r="M341" s="1122"/>
      <c r="N341" s="1122"/>
      <c r="O341" s="1122"/>
      <c r="P341" s="1122"/>
      <c r="Q341" s="1110"/>
      <c r="R341" s="846"/>
      <c r="S341" s="846"/>
      <c r="T341" s="846"/>
      <c r="U341" s="1049">
        <v>341</v>
      </c>
      <c r="V341" s="465"/>
    </row>
    <row r="342" spans="1:22" s="1150" customFormat="1" ht="15.75" customHeight="1">
      <c r="A342" s="929" t="s">
        <v>268</v>
      </c>
      <c r="B342" s="1157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36"/>
      <c r="H342" s="951"/>
      <c r="I342" s="951"/>
      <c r="J342" s="951"/>
      <c r="K342" s="951"/>
      <c r="L342" s="1136"/>
      <c r="M342" s="1122"/>
      <c r="N342" s="1122"/>
      <c r="O342" s="1122"/>
      <c r="P342" s="1122"/>
      <c r="Q342" s="1123"/>
      <c r="R342" s="885"/>
      <c r="S342" s="1017"/>
      <c r="T342" s="1017"/>
      <c r="U342" s="1049">
        <v>342</v>
      </c>
      <c r="V342" s="1149"/>
    </row>
    <row r="343" spans="1:22" ht="15.75" customHeight="1">
      <c r="A343" s="929" t="s">
        <v>269</v>
      </c>
      <c r="B343" s="1157"/>
      <c r="C343" s="1124" t="str">
        <f>IF(C340="","",C340*C342)</f>
        <v/>
      </c>
      <c r="D343" s="1124" t="str">
        <f>IF(D340="","",D340*D342)</f>
        <v/>
      </c>
      <c r="E343" s="1124" t="str">
        <f>IF(E340="","",E340*E342)</f>
        <v/>
      </c>
      <c r="F343" s="1124" t="str">
        <f>IF(F340="","",F340*F342)</f>
        <v/>
      </c>
      <c r="G343" s="1064"/>
      <c r="H343" s="951"/>
      <c r="I343" s="951"/>
      <c r="J343" s="951"/>
      <c r="K343" s="951"/>
      <c r="L343" s="1064"/>
      <c r="M343" s="951"/>
      <c r="N343" s="951"/>
      <c r="O343" s="951"/>
      <c r="P343" s="951"/>
      <c r="Q343" s="1110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47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4"/>
      <c r="H344" s="951"/>
      <c r="I344" s="951"/>
      <c r="J344" s="951"/>
      <c r="K344" s="951"/>
      <c r="L344" s="1064"/>
      <c r="M344" s="951"/>
      <c r="N344" s="951"/>
      <c r="O344" s="951"/>
      <c r="P344" s="951"/>
      <c r="Q344" s="1110"/>
      <c r="R344" s="885"/>
      <c r="S344" s="1017"/>
      <c r="T344" s="1017"/>
      <c r="U344" s="1049">
        <v>344</v>
      </c>
      <c r="V344" s="465"/>
    </row>
    <row r="345" spans="1:22" ht="15.75" customHeight="1">
      <c r="A345" s="1077" t="s">
        <v>258</v>
      </c>
      <c r="B345" s="1156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1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1"/>
      <c r="M345" s="951"/>
      <c r="N345" s="951"/>
      <c r="O345" s="951"/>
      <c r="P345" s="951"/>
      <c r="Q345" s="1110"/>
      <c r="R345" s="885"/>
      <c r="S345" s="1017"/>
      <c r="T345" s="1017"/>
      <c r="U345" s="1049">
        <v>345</v>
      </c>
      <c r="V345" s="465"/>
    </row>
    <row r="346" spans="1:22" ht="15.75" customHeight="1">
      <c r="A346" s="1078" t="s">
        <v>182</v>
      </c>
      <c r="B346" s="1084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4"/>
      <c r="H346" s="951"/>
      <c r="I346" s="951"/>
      <c r="J346" s="951"/>
      <c r="K346" s="951"/>
      <c r="L346" s="1084"/>
      <c r="M346" s="951"/>
      <c r="N346" s="951"/>
      <c r="O346" s="951"/>
      <c r="P346" s="951"/>
      <c r="Q346" s="1110"/>
      <c r="R346" s="1094"/>
      <c r="S346" s="1095"/>
      <c r="T346" s="1095"/>
      <c r="U346" s="1049">
        <v>346</v>
      </c>
      <c r="V346" s="465"/>
    </row>
    <row r="347" spans="1:22" ht="15.75" customHeight="1">
      <c r="A347" s="1078" t="s">
        <v>184</v>
      </c>
      <c r="B347" s="1084"/>
      <c r="C347" s="1101" t="str">
        <f>IF(SUM(C345)=0,"",C345*C346)</f>
        <v/>
      </c>
      <c r="D347" s="1101" t="str">
        <f>IF(SUM(D345)=0,"",D345*D346)</f>
        <v/>
      </c>
      <c r="E347" s="1101" t="str">
        <f>IF(SUM(E345)=0,"",E345*E346)</f>
        <v/>
      </c>
      <c r="F347" s="1101" t="str">
        <f>IF(SUM(F345)=0,"",F345*F346)</f>
        <v/>
      </c>
      <c r="G347" s="1084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4"/>
      <c r="M347" s="1101" t="str">
        <f>IF(H347="","",SUM(H347)-SUM(C347))</f>
        <v/>
      </c>
      <c r="N347" s="1101" t="str">
        <f>IF(I347="","",SUM(I347)-SUM(D347))</f>
        <v/>
      </c>
      <c r="O347" s="1101" t="str">
        <f>IF(J347="","",SUM(J347)-SUM(E347))</f>
        <v/>
      </c>
      <c r="P347" s="1101" t="str">
        <f>IF(K347="","",SUM(K347)-SUM(F347))</f>
        <v/>
      </c>
      <c r="Q347" s="1110"/>
      <c r="R347" s="885"/>
      <c r="S347" s="1017"/>
      <c r="T347" s="1017"/>
      <c r="U347" s="1049">
        <v>347</v>
      </c>
      <c r="V347" s="465"/>
    </row>
    <row r="348" spans="1:22" ht="15.75" customHeight="1">
      <c r="A348" s="1078" t="s">
        <v>259</v>
      </c>
      <c r="B348" s="1081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4"/>
      <c r="H348" s="288"/>
      <c r="I348" s="288"/>
      <c r="J348" s="288"/>
      <c r="K348" s="288"/>
      <c r="L348" s="1084"/>
      <c r="M348" s="951"/>
      <c r="N348" s="951"/>
      <c r="O348" s="951"/>
      <c r="P348" s="951"/>
      <c r="Q348" s="1110"/>
      <c r="R348" s="885"/>
      <c r="S348" s="1017"/>
      <c r="T348" s="1017"/>
      <c r="U348" s="1049">
        <v>348</v>
      </c>
      <c r="V348" s="465"/>
    </row>
    <row r="349" spans="1:22" ht="15.75" customHeight="1">
      <c r="A349" s="1102" t="s">
        <v>253</v>
      </c>
      <c r="B349" s="1081"/>
      <c r="C349" s="1128" t="str">
        <f>IF(C343="","",(C343-SUM(C345)-SUM(C348))*C344/C$46/365/$P$1)</f>
        <v/>
      </c>
      <c r="D349" s="1128" t="str">
        <f>IF(D343="","",(D343-SUM(D345)-SUM(D348))*D344/D$46/365/$P$1)</f>
        <v/>
      </c>
      <c r="E349" s="1128" t="str">
        <f>IF(E343="","",(E343-SUM(E345)-SUM(E348))*E344/E$46/365/$P$1)</f>
        <v/>
      </c>
      <c r="F349" s="1128" t="str">
        <f>IF(F343="","",(F343-SUM(F345)-SUM(F348))*F344/F$46/365/$P$1)</f>
        <v/>
      </c>
      <c r="G349" s="1093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3"/>
      <c r="M349" s="1129" t="str">
        <f>IF(H349="","",SUM(H349)-SUM(C349))</f>
        <v/>
      </c>
      <c r="N349" s="1129" t="str">
        <f>IF(I349="","",SUM(I349)-SUM(D349))</f>
        <v/>
      </c>
      <c r="O349" s="1129" t="str">
        <f>IF(J349="","",SUM(J349)-SUM(E349))</f>
        <v/>
      </c>
      <c r="P349" s="1129" t="str">
        <f>IF(K349="","",SUM(K349)-SUM(F349))</f>
        <v/>
      </c>
      <c r="Q349" s="1110"/>
      <c r="R349" s="1048"/>
      <c r="S349" s="1010"/>
      <c r="T349" s="1010"/>
      <c r="U349" s="1049">
        <v>349</v>
      </c>
      <c r="V349" s="465"/>
    </row>
    <row r="350" spans="1:22" s="1146" customFormat="1" ht="15.75" customHeight="1">
      <c r="A350" s="1140" t="str">
        <f>IF(Data!A350="","",Data!A350)</f>
        <v>Roundnuts (bambara): no. local meas</v>
      </c>
      <c r="B350" s="1081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6"/>
      <c r="H350" s="951"/>
      <c r="I350" s="951"/>
      <c r="J350" s="951"/>
      <c r="K350" s="951"/>
      <c r="L350" s="1136"/>
      <c r="M350" s="1122"/>
      <c r="N350" s="1122"/>
      <c r="O350" s="1122"/>
      <c r="P350" s="1122"/>
      <c r="Q350" s="1144"/>
      <c r="R350" s="885"/>
      <c r="S350" s="1017"/>
      <c r="T350" s="1017"/>
      <c r="U350" s="1049">
        <v>350</v>
      </c>
      <c r="V350" s="1145"/>
    </row>
    <row r="351" spans="1:22" ht="15.75" customHeight="1">
      <c r="A351" s="929" t="s">
        <v>267</v>
      </c>
      <c r="B351" s="1103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6"/>
      <c r="H351" s="951"/>
      <c r="I351" s="951"/>
      <c r="J351" s="951"/>
      <c r="K351" s="951"/>
      <c r="L351" s="1136"/>
      <c r="M351" s="1122"/>
      <c r="N351" s="1122"/>
      <c r="O351" s="1122"/>
      <c r="P351" s="1122"/>
      <c r="Q351" s="1110"/>
      <c r="R351" s="846"/>
      <c r="S351" s="846"/>
      <c r="T351" s="846"/>
      <c r="U351" s="1049">
        <v>351</v>
      </c>
      <c r="V351" s="465"/>
    </row>
    <row r="352" spans="1:22" s="1150" customFormat="1" ht="15.75" customHeight="1">
      <c r="A352" s="929" t="s">
        <v>268</v>
      </c>
      <c r="B352" s="1084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36"/>
      <c r="H352" s="951"/>
      <c r="I352" s="951"/>
      <c r="J352" s="951"/>
      <c r="K352" s="951"/>
      <c r="L352" s="1136"/>
      <c r="M352" s="1122"/>
      <c r="N352" s="1122"/>
      <c r="O352" s="1122"/>
      <c r="P352" s="1122"/>
      <c r="Q352" s="1123"/>
      <c r="R352" s="885"/>
      <c r="S352" s="1017"/>
      <c r="T352" s="1017"/>
      <c r="U352" s="1049">
        <v>352</v>
      </c>
      <c r="V352" s="1149"/>
    </row>
    <row r="353" spans="1:22" ht="15.75" customHeight="1">
      <c r="A353" s="929" t="s">
        <v>269</v>
      </c>
      <c r="B353" s="1084"/>
      <c r="C353" s="1124" t="str">
        <f>IF(C350="","",C350*C352)</f>
        <v/>
      </c>
      <c r="D353" s="1124" t="str">
        <f>IF(D350="","",D350*D352)</f>
        <v/>
      </c>
      <c r="E353" s="1124" t="str">
        <f>IF(E350="","",E350*E352)</f>
        <v/>
      </c>
      <c r="F353" s="1124" t="str">
        <f>IF(F350="","",F350*F352)</f>
        <v/>
      </c>
      <c r="G353" s="1064"/>
      <c r="H353" s="951"/>
      <c r="I353" s="951"/>
      <c r="J353" s="951"/>
      <c r="K353" s="951"/>
      <c r="L353" s="1064"/>
      <c r="M353" s="951"/>
      <c r="N353" s="951"/>
      <c r="O353" s="951"/>
      <c r="P353" s="951"/>
      <c r="Q353" s="1110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1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4"/>
      <c r="H354" s="951"/>
      <c r="I354" s="951"/>
      <c r="J354" s="951"/>
      <c r="K354" s="951"/>
      <c r="L354" s="1064"/>
      <c r="M354" s="951"/>
      <c r="N354" s="951"/>
      <c r="O354" s="951"/>
      <c r="P354" s="951"/>
      <c r="Q354" s="1110"/>
      <c r="R354" s="885"/>
      <c r="S354" s="1017"/>
      <c r="T354" s="1017"/>
      <c r="U354" s="1049">
        <v>354</v>
      </c>
      <c r="V354" s="465"/>
    </row>
    <row r="355" spans="1:22" ht="15.75" customHeight="1">
      <c r="A355" s="1077" t="s">
        <v>258</v>
      </c>
      <c r="B355" s="1081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1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1"/>
      <c r="M355" s="951"/>
      <c r="N355" s="951"/>
      <c r="O355" s="951"/>
      <c r="P355" s="951"/>
      <c r="Q355" s="1110"/>
      <c r="R355" s="885"/>
      <c r="S355" s="1017"/>
      <c r="T355" s="1017"/>
      <c r="U355" s="1049">
        <v>355</v>
      </c>
      <c r="V355" s="465"/>
    </row>
    <row r="356" spans="1:22" ht="15.75" customHeight="1">
      <c r="A356" s="1078" t="s">
        <v>182</v>
      </c>
      <c r="B356" s="1081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4"/>
      <c r="H356" s="951"/>
      <c r="I356" s="951"/>
      <c r="J356" s="951"/>
      <c r="K356" s="951"/>
      <c r="L356" s="1084"/>
      <c r="M356" s="951"/>
      <c r="N356" s="951"/>
      <c r="O356" s="951"/>
      <c r="P356" s="951"/>
      <c r="Q356" s="1110"/>
      <c r="R356" s="1094"/>
      <c r="S356" s="1095"/>
      <c r="T356" s="1095"/>
      <c r="U356" s="1049">
        <v>356</v>
      </c>
      <c r="V356" s="465"/>
    </row>
    <row r="357" spans="1:22" ht="15.75" customHeight="1">
      <c r="A357" s="1078" t="s">
        <v>184</v>
      </c>
      <c r="B357" s="1103"/>
      <c r="C357" s="1101" t="str">
        <f>IF(SUM(C355)=0,"",C355*C356)</f>
        <v/>
      </c>
      <c r="D357" s="1101" t="str">
        <f>IF(SUM(D355)=0,"",D355*D356)</f>
        <v/>
      </c>
      <c r="E357" s="1101" t="str">
        <f>IF(SUM(E355)=0,"",E355*E356)</f>
        <v/>
      </c>
      <c r="F357" s="1101" t="str">
        <f>IF(SUM(F355)=0,"",F355*F356)</f>
        <v/>
      </c>
      <c r="G357" s="1084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4"/>
      <c r="M357" s="1101" t="str">
        <f>IF(H357="","",SUM(H357)-SUM(C357))</f>
        <v/>
      </c>
      <c r="N357" s="1101" t="str">
        <f>IF(I357="","",SUM(I357)-SUM(D357))</f>
        <v/>
      </c>
      <c r="O357" s="1101" t="str">
        <f>IF(J357="","",SUM(J357)-SUM(E357))</f>
        <v/>
      </c>
      <c r="P357" s="1101" t="str">
        <f>IF(K357="","",SUM(K357)-SUM(F357))</f>
        <v/>
      </c>
      <c r="Q357" s="1110"/>
      <c r="R357" s="885"/>
      <c r="S357" s="1017"/>
      <c r="T357" s="1017"/>
      <c r="U357" s="1049">
        <v>357</v>
      </c>
      <c r="V357" s="465"/>
    </row>
    <row r="358" spans="1:22" ht="15.75" customHeight="1">
      <c r="A358" s="1078" t="s">
        <v>259</v>
      </c>
      <c r="B358" s="1081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4"/>
      <c r="H358" s="288"/>
      <c r="I358" s="288"/>
      <c r="J358" s="288"/>
      <c r="K358" s="288"/>
      <c r="L358" s="1084"/>
      <c r="M358" s="951"/>
      <c r="N358" s="951"/>
      <c r="O358" s="951"/>
      <c r="P358" s="951"/>
      <c r="Q358" s="1110"/>
      <c r="R358" s="885"/>
      <c r="S358" s="1017"/>
      <c r="T358" s="1017"/>
      <c r="U358" s="1049">
        <v>358</v>
      </c>
      <c r="V358" s="465"/>
    </row>
    <row r="359" spans="1:22" ht="15.75" customHeight="1">
      <c r="A359" s="1102" t="s">
        <v>253</v>
      </c>
      <c r="B359" s="1081"/>
      <c r="C359" s="1128" t="str">
        <f>IF(C353="","",(C353-SUM(C355)-SUM(C358))*C354/C$46/365/$P$1)</f>
        <v/>
      </c>
      <c r="D359" s="1128" t="str">
        <f>IF(D353="","",(D353-SUM(D355)-SUM(D358))*D354/D$46/365/$P$1)</f>
        <v/>
      </c>
      <c r="E359" s="1128" t="str">
        <f>IF(E353="","",(E353-SUM(E355)-SUM(E358))*E354/E$46/365/$P$1)</f>
        <v/>
      </c>
      <c r="F359" s="1128" t="str">
        <f>IF(F353="","",(F353-SUM(F355)-SUM(F358))*F354/F$46/365/$P$1)</f>
        <v/>
      </c>
      <c r="G359" s="1093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3"/>
      <c r="M359" s="1129" t="str">
        <f>IF(H359="","",SUM(H359)-SUM(C359))</f>
        <v/>
      </c>
      <c r="N359" s="1129" t="str">
        <f>IF(I359="","",SUM(I359)-SUM(D359))</f>
        <v/>
      </c>
      <c r="O359" s="1129" t="str">
        <f>IF(J359="","",SUM(J359)-SUM(E359))</f>
        <v/>
      </c>
      <c r="P359" s="1129" t="str">
        <f>IF(K359="","",SUM(K359)-SUM(F359))</f>
        <v/>
      </c>
      <c r="Q359" s="1110"/>
      <c r="R359" s="1048"/>
      <c r="S359" s="1010"/>
      <c r="T359" s="1010"/>
      <c r="U359" s="1049">
        <v>359</v>
      </c>
      <c r="V359" s="465"/>
    </row>
    <row r="360" spans="1:22" s="1150" customFormat="1" ht="15.75" customHeight="1">
      <c r="A360" s="1140" t="str">
        <f>IF(Data!A360="","",Data!A360)</f>
        <v>Other crop: type</v>
      </c>
      <c r="B360" s="1081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1"/>
      <c r="H360" s="951"/>
      <c r="I360" s="951"/>
      <c r="J360" s="951"/>
      <c r="K360" s="951"/>
      <c r="L360" s="1081"/>
      <c r="M360" s="951"/>
      <c r="N360" s="951"/>
      <c r="O360" s="951"/>
      <c r="P360" s="951"/>
      <c r="Q360" s="1110"/>
      <c r="R360" s="846"/>
      <c r="S360" s="846"/>
      <c r="T360" s="846"/>
      <c r="U360" s="1049">
        <v>360</v>
      </c>
      <c r="V360" s="1149"/>
    </row>
    <row r="361" spans="1:22" s="1150" customFormat="1" ht="15.75" customHeight="1">
      <c r="A361" s="1158" t="s">
        <v>276</v>
      </c>
      <c r="B361" s="1081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6"/>
      <c r="H361" s="951"/>
      <c r="I361" s="951"/>
      <c r="J361" s="951"/>
      <c r="K361" s="951"/>
      <c r="L361" s="1136"/>
      <c r="M361" s="1122"/>
      <c r="N361" s="1122"/>
      <c r="O361" s="1122"/>
      <c r="P361" s="1122"/>
      <c r="Q361" s="1110"/>
      <c r="R361" s="885"/>
      <c r="S361" s="1017"/>
      <c r="T361" s="1017"/>
      <c r="U361" s="1049">
        <v>361</v>
      </c>
      <c r="V361" s="1149"/>
    </row>
    <row r="362" spans="1:22" ht="15.75" customHeight="1">
      <c r="A362" s="1077" t="s">
        <v>267</v>
      </c>
      <c r="B362" s="1081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6"/>
      <c r="H362" s="951"/>
      <c r="I362" s="951"/>
      <c r="J362" s="951"/>
      <c r="K362" s="951"/>
      <c r="L362" s="1136"/>
      <c r="M362" s="1122"/>
      <c r="N362" s="1122"/>
      <c r="O362" s="1122"/>
      <c r="P362" s="1122"/>
      <c r="Q362" s="1110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3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36"/>
      <c r="H363" s="951"/>
      <c r="I363" s="951"/>
      <c r="J363" s="951"/>
      <c r="K363" s="951"/>
      <c r="L363" s="1136"/>
      <c r="M363" s="1122"/>
      <c r="N363" s="1122"/>
      <c r="O363" s="1122"/>
      <c r="P363" s="1122"/>
      <c r="Q363" s="1110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4"/>
      <c r="C364" s="1124" t="str">
        <f>IF(C361="","",C361*C363)</f>
        <v/>
      </c>
      <c r="D364" s="1124" t="str">
        <f>IF(D361="","",D361*D363)</f>
        <v/>
      </c>
      <c r="E364" s="1124" t="str">
        <f>IF(E361="","",E361*E363)</f>
        <v/>
      </c>
      <c r="F364" s="1124" t="str">
        <f>IF(F361="","",F361*F363)</f>
        <v/>
      </c>
      <c r="G364" s="1064"/>
      <c r="H364" s="951"/>
      <c r="I364" s="951"/>
      <c r="J364" s="951"/>
      <c r="K364" s="951"/>
      <c r="L364" s="1064"/>
      <c r="M364" s="951"/>
      <c r="N364" s="951"/>
      <c r="O364" s="951"/>
      <c r="P364" s="951"/>
      <c r="Q364" s="1110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1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4"/>
      <c r="H365" s="951"/>
      <c r="I365" s="951"/>
      <c r="J365" s="951"/>
      <c r="K365" s="951"/>
      <c r="L365" s="1064"/>
      <c r="M365" s="951"/>
      <c r="N365" s="951"/>
      <c r="O365" s="951"/>
      <c r="P365" s="951"/>
      <c r="Q365" s="1110"/>
      <c r="R365" s="885"/>
      <c r="S365" s="1017"/>
      <c r="T365" s="1017"/>
      <c r="U365" s="1049">
        <v>365</v>
      </c>
      <c r="V365" s="465"/>
    </row>
    <row r="366" spans="1:22" ht="15.75" customHeight="1">
      <c r="A366" s="1077" t="s">
        <v>258</v>
      </c>
      <c r="B366" s="115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1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1"/>
      <c r="M366" s="951"/>
      <c r="N366" s="951"/>
      <c r="O366" s="951"/>
      <c r="P366" s="951"/>
      <c r="Q366" s="1110"/>
      <c r="R366" s="885"/>
      <c r="S366" s="1017"/>
      <c r="T366" s="1017"/>
      <c r="U366" s="1049">
        <v>366</v>
      </c>
      <c r="V366" s="465"/>
    </row>
    <row r="367" spans="1:22" ht="15.75" customHeight="1">
      <c r="A367" s="1078" t="s">
        <v>182</v>
      </c>
      <c r="B367" s="1084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4"/>
      <c r="H367" s="951"/>
      <c r="I367" s="951"/>
      <c r="J367" s="951"/>
      <c r="K367" s="951"/>
      <c r="L367" s="1084"/>
      <c r="M367" s="951"/>
      <c r="N367" s="951"/>
      <c r="O367" s="951"/>
      <c r="P367" s="951"/>
      <c r="Q367" s="1110"/>
      <c r="R367" s="1094"/>
      <c r="S367" s="1095"/>
      <c r="T367" s="1095"/>
      <c r="U367" s="1049">
        <v>367</v>
      </c>
      <c r="V367" s="465"/>
    </row>
    <row r="368" spans="1:22" ht="15.75" customHeight="1">
      <c r="A368" s="1078" t="s">
        <v>184</v>
      </c>
      <c r="B368" s="1084"/>
      <c r="C368" s="1101" t="str">
        <f>IF(SUM(C366)=0,"",C366*C367)</f>
        <v/>
      </c>
      <c r="D368" s="1101" t="str">
        <f>IF(SUM(D366)=0,"",D366*D367)</f>
        <v/>
      </c>
      <c r="E368" s="1101" t="str">
        <f>IF(SUM(E366)=0,"",E366*E367)</f>
        <v/>
      </c>
      <c r="F368" s="1101" t="str">
        <f>IF(SUM(F366)=0,"",F366*F367)</f>
        <v/>
      </c>
      <c r="G368" s="1084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4"/>
      <c r="M368" s="1101" t="str">
        <f>IF(H368="","",SUM(H368)-SUM(C368))</f>
        <v/>
      </c>
      <c r="N368" s="1101" t="str">
        <f>IF(I368="","",SUM(I368)-SUM(D368))</f>
        <v/>
      </c>
      <c r="O368" s="1101" t="str">
        <f>IF(J368="","",SUM(J368)-SUM(E368))</f>
        <v/>
      </c>
      <c r="P368" s="1101" t="str">
        <f>IF(K368="","",SUM(K368)-SUM(F368))</f>
        <v/>
      </c>
      <c r="Q368" s="1110"/>
      <c r="R368" s="885"/>
      <c r="S368" s="1017"/>
      <c r="T368" s="1017"/>
      <c r="U368" s="1049">
        <v>368</v>
      </c>
      <c r="V368" s="465"/>
    </row>
    <row r="369" spans="1:22" s="1150" customFormat="1" ht="15.75" customHeight="1">
      <c r="A369" s="1078" t="s">
        <v>259</v>
      </c>
      <c r="B369" s="1084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4"/>
      <c r="H369" s="288"/>
      <c r="I369" s="288"/>
      <c r="J369" s="288"/>
      <c r="K369" s="288"/>
      <c r="L369" s="1084"/>
      <c r="M369" s="951"/>
      <c r="N369" s="951"/>
      <c r="O369" s="951"/>
      <c r="P369" s="951"/>
      <c r="Q369" s="1110"/>
      <c r="R369" s="885"/>
      <c r="S369" s="1017"/>
      <c r="T369" s="1017"/>
      <c r="U369" s="1049">
        <v>369</v>
      </c>
      <c r="V369" s="1149"/>
    </row>
    <row r="370" spans="1:22" s="1150" customFormat="1" ht="15.75" customHeight="1">
      <c r="A370" s="1102" t="s">
        <v>253</v>
      </c>
      <c r="B370" s="1084"/>
      <c r="C370" s="1128" t="str">
        <f>IF(C364="","",(C364-SUM(C366)-SUM(C369))*C365/C$46/365/$P$1)</f>
        <v/>
      </c>
      <c r="D370" s="1128" t="str">
        <f>IF(D364="","",(D364-SUM(D366)-SUM(D369))*D365/D$46/365/$P$1)</f>
        <v/>
      </c>
      <c r="E370" s="1128" t="str">
        <f>IF(E364="","",(E364-SUM(E366)-SUM(E369))*E365/E$46/365/$P$1)</f>
        <v/>
      </c>
      <c r="F370" s="1128" t="str">
        <f>IF(F364="","",(F364-SUM(F366)-SUM(F369))*F365/F$46/365/$P$1)</f>
        <v/>
      </c>
      <c r="G370" s="1093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3"/>
      <c r="M370" s="1129" t="str">
        <f>IF(H370="","",SUM(H370)-SUM(C370))</f>
        <v/>
      </c>
      <c r="N370" s="1129" t="str">
        <f>IF(I370="","",SUM(I370)-SUM(D370))</f>
        <v/>
      </c>
      <c r="O370" s="1129" t="str">
        <f>IF(J370="","",SUM(J370)-SUM(E370))</f>
        <v/>
      </c>
      <c r="P370" s="1129" t="str">
        <f>IF(K370="","",SUM(K370)-SUM(F370))</f>
        <v/>
      </c>
      <c r="Q370" s="1110"/>
      <c r="R370" s="1048"/>
      <c r="S370" s="1010"/>
      <c r="T370" s="1010"/>
      <c r="U370" s="1049">
        <v>370</v>
      </c>
      <c r="V370" s="1149"/>
    </row>
    <row r="371" spans="1:22" s="1150" customFormat="1" ht="15.75" customHeight="1">
      <c r="A371" s="1140" t="str">
        <f>IF(Data!A371="","",Data!A371)</f>
        <v>Other crop: pumpkin</v>
      </c>
      <c r="B371" s="1081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1"/>
      <c r="H371" s="951"/>
      <c r="I371" s="951"/>
      <c r="J371" s="951"/>
      <c r="K371" s="951"/>
      <c r="L371" s="1081"/>
      <c r="M371" s="951"/>
      <c r="N371" s="951"/>
      <c r="O371" s="951"/>
      <c r="P371" s="951"/>
      <c r="Q371" s="1110"/>
      <c r="R371" s="846"/>
      <c r="S371" s="846"/>
      <c r="T371" s="846"/>
      <c r="U371" s="1049">
        <v>371</v>
      </c>
      <c r="V371" s="1149"/>
    </row>
    <row r="372" spans="1:22" s="1150" customFormat="1" ht="15.75" customHeight="1">
      <c r="A372" s="1158" t="s">
        <v>276</v>
      </c>
      <c r="B372" s="1108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6"/>
      <c r="H372" s="951"/>
      <c r="I372" s="951"/>
      <c r="J372" s="951"/>
      <c r="K372" s="951"/>
      <c r="L372" s="1136"/>
      <c r="M372" s="1122"/>
      <c r="N372" s="1122"/>
      <c r="O372" s="1122"/>
      <c r="P372" s="1122"/>
      <c r="Q372" s="1110"/>
      <c r="R372" s="885"/>
      <c r="S372" s="1017"/>
      <c r="T372" s="1017"/>
      <c r="U372" s="1049">
        <v>372</v>
      </c>
      <c r="V372" s="1149"/>
    </row>
    <row r="373" spans="1:22" ht="15.75" customHeight="1">
      <c r="A373" s="1077" t="s">
        <v>267</v>
      </c>
      <c r="B373" s="1108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6"/>
      <c r="H373" s="951"/>
      <c r="I373" s="951"/>
      <c r="J373" s="951"/>
      <c r="K373" s="951"/>
      <c r="L373" s="1136"/>
      <c r="M373" s="1122"/>
      <c r="N373" s="1122"/>
      <c r="O373" s="1122"/>
      <c r="P373" s="1122"/>
      <c r="Q373" s="1110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3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36"/>
      <c r="H374" s="951"/>
      <c r="I374" s="951"/>
      <c r="J374" s="951"/>
      <c r="K374" s="951"/>
      <c r="L374" s="1136"/>
      <c r="M374" s="1122"/>
      <c r="N374" s="1122"/>
      <c r="O374" s="1122"/>
      <c r="P374" s="1122"/>
      <c r="Q374" s="1110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06"/>
      <c r="C375" s="1124" t="str">
        <f>IF(C372="","",C372*C374)</f>
        <v/>
      </c>
      <c r="D375" s="1124" t="str">
        <f>IF(D372="","",D372*D374)</f>
        <v/>
      </c>
      <c r="E375" s="1124" t="str">
        <f>IF(E372="","",E372*E374)</f>
        <v/>
      </c>
      <c r="F375" s="1124" t="str">
        <f>IF(F372="","",F372*F374)</f>
        <v/>
      </c>
      <c r="G375" s="1064"/>
      <c r="H375" s="951"/>
      <c r="I375" s="951"/>
      <c r="J375" s="951"/>
      <c r="K375" s="951"/>
      <c r="L375" s="1064"/>
      <c r="M375" s="951"/>
      <c r="N375" s="951"/>
      <c r="O375" s="951"/>
      <c r="P375" s="951"/>
      <c r="Q375" s="1110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08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4"/>
      <c r="H376" s="951"/>
      <c r="I376" s="951"/>
      <c r="J376" s="951"/>
      <c r="K376" s="951"/>
      <c r="L376" s="1064"/>
      <c r="M376" s="951"/>
      <c r="N376" s="951"/>
      <c r="O376" s="951"/>
      <c r="P376" s="951"/>
      <c r="Q376" s="1110"/>
      <c r="R376" s="885"/>
      <c r="S376" s="1017"/>
      <c r="T376" s="1017"/>
      <c r="U376" s="1049">
        <v>376</v>
      </c>
      <c r="V376" s="465"/>
    </row>
    <row r="377" spans="1:22" ht="15.75" customHeight="1">
      <c r="A377" s="1077" t="s">
        <v>258</v>
      </c>
      <c r="B377" s="1108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1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1"/>
      <c r="M377" s="951"/>
      <c r="N377" s="951"/>
      <c r="O377" s="951"/>
      <c r="P377" s="951"/>
      <c r="Q377" s="1110"/>
      <c r="R377" s="885"/>
      <c r="S377" s="1017"/>
      <c r="T377" s="1017"/>
      <c r="U377" s="1049">
        <v>377</v>
      </c>
      <c r="V377" s="465"/>
    </row>
    <row r="378" spans="1:22" ht="15.75" customHeight="1">
      <c r="A378" s="1078" t="s">
        <v>182</v>
      </c>
      <c r="B378" s="1108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4"/>
      <c r="H378" s="951"/>
      <c r="I378" s="951"/>
      <c r="J378" s="951"/>
      <c r="K378" s="951"/>
      <c r="L378" s="1084"/>
      <c r="M378" s="951"/>
      <c r="N378" s="951"/>
      <c r="O378" s="951"/>
      <c r="P378" s="951"/>
      <c r="Q378" s="1110"/>
      <c r="R378" s="1094"/>
      <c r="S378" s="1095"/>
      <c r="T378" s="1095"/>
      <c r="U378" s="1049">
        <v>378</v>
      </c>
      <c r="V378" s="465"/>
    </row>
    <row r="379" spans="1:22" ht="15.75" customHeight="1">
      <c r="A379" s="1078" t="s">
        <v>184</v>
      </c>
      <c r="B379" s="1108"/>
      <c r="C379" s="1101" t="str">
        <f>IF(SUM(C377)=0,"",C377*C378)</f>
        <v/>
      </c>
      <c r="D379" s="1101" t="str">
        <f>IF(SUM(D377)=0,"",D377*D378)</f>
        <v/>
      </c>
      <c r="E379" s="1101" t="str">
        <f>IF(SUM(E377)=0,"",E377*E378)</f>
        <v/>
      </c>
      <c r="F379" s="1101" t="str">
        <f>IF(SUM(F377)=0,"",F377*F378)</f>
        <v/>
      </c>
      <c r="G379" s="1084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4"/>
      <c r="M379" s="1101" t="str">
        <f>IF(H379="","",SUM(H379)-SUM(C379))</f>
        <v/>
      </c>
      <c r="N379" s="1101" t="str">
        <f>IF(I379="","",SUM(I379)-SUM(D379))</f>
        <v/>
      </c>
      <c r="O379" s="1101" t="str">
        <f>IF(J379="","",SUM(J379)-SUM(E379))</f>
        <v/>
      </c>
      <c r="P379" s="1101" t="str">
        <f>IF(K379="","",SUM(K379)-SUM(F379))</f>
        <v/>
      </c>
      <c r="Q379" s="1110"/>
      <c r="R379" s="885"/>
      <c r="S379" s="1017"/>
      <c r="T379" s="1017"/>
      <c r="U379" s="1049">
        <v>379</v>
      </c>
      <c r="V379" s="465"/>
    </row>
    <row r="380" spans="1:22" s="1150" customFormat="1" ht="15.75" customHeight="1">
      <c r="A380" s="1078" t="s">
        <v>259</v>
      </c>
      <c r="B380" s="1108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4"/>
      <c r="H380" s="288"/>
      <c r="I380" s="288"/>
      <c r="J380" s="288"/>
      <c r="K380" s="288"/>
      <c r="L380" s="1084"/>
      <c r="M380" s="951"/>
      <c r="N380" s="951"/>
      <c r="O380" s="951"/>
      <c r="P380" s="951"/>
      <c r="Q380" s="1110"/>
      <c r="R380" s="885"/>
      <c r="S380" s="1017"/>
      <c r="T380" s="1017"/>
      <c r="U380" s="1049">
        <v>380</v>
      </c>
      <c r="V380" s="1149"/>
    </row>
    <row r="381" spans="1:22" s="1150" customFormat="1" ht="15.75" customHeight="1">
      <c r="A381" s="1102" t="s">
        <v>253</v>
      </c>
      <c r="B381" s="1081"/>
      <c r="C381" s="1128" t="str">
        <f>IF(C375="","",(C375-SUM(C377)-SUM(C380))*SUM(C376)/C$46/365/$P$1)</f>
        <v/>
      </c>
      <c r="D381" s="1128" t="str">
        <f>IF(D375="","",(D375-SUM(D377)-SUM(D380))*D376/D$46/365/$P$1)</f>
        <v/>
      </c>
      <c r="E381" s="1128" t="str">
        <f>IF(E375="","",(E375-SUM(E377)-SUM(E380))*E376/E$46/365/$P$1)</f>
        <v/>
      </c>
      <c r="F381" s="1128" t="str">
        <f>IF(F375="","",(F375-SUM(F377)-SUM(F380))*F376/F$46/365/$P$1)</f>
        <v/>
      </c>
      <c r="G381" s="1093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3"/>
      <c r="M381" s="1129" t="str">
        <f>IF(H381="","",SUM(H381)-SUM(C381))</f>
        <v/>
      </c>
      <c r="N381" s="1129" t="str">
        <f>IF(I381="","",SUM(I381)-SUM(D381))</f>
        <v/>
      </c>
      <c r="O381" s="1129" t="str">
        <f>IF(J381="","",SUM(J381)-SUM(E381))</f>
        <v/>
      </c>
      <c r="P381" s="1129" t="str">
        <f>IF(K381="","",SUM(K381)-SUM(F381))</f>
        <v/>
      </c>
      <c r="Q381" s="1110"/>
      <c r="R381" s="1048"/>
      <c r="S381" s="1010"/>
      <c r="T381" s="1010"/>
      <c r="U381" s="1049">
        <v>381</v>
      </c>
      <c r="V381" s="1149"/>
    </row>
    <row r="382" spans="1:22" s="1150" customFormat="1" ht="15.75" customHeight="1">
      <c r="A382" s="1140" t="str">
        <f>IF(Data!A382="","",Data!A382)</f>
        <v>Other crop: type</v>
      </c>
      <c r="B382" s="1081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6"/>
      <c r="H382" s="951"/>
      <c r="I382" s="951"/>
      <c r="J382" s="951"/>
      <c r="K382" s="951"/>
      <c r="L382" s="1136"/>
      <c r="M382" s="1122"/>
      <c r="N382" s="1122"/>
      <c r="O382" s="1122"/>
      <c r="P382" s="1122"/>
      <c r="Q382" s="1110"/>
      <c r="R382" s="885"/>
      <c r="S382" s="1017"/>
      <c r="T382" s="1017"/>
      <c r="U382" s="1049">
        <v>382</v>
      </c>
      <c r="V382" s="1149"/>
    </row>
    <row r="383" spans="1:22" ht="15.75" customHeight="1">
      <c r="A383" s="1077" t="s">
        <v>267</v>
      </c>
      <c r="B383" s="1103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36"/>
      <c r="H383" s="951"/>
      <c r="I383" s="951"/>
      <c r="J383" s="951"/>
      <c r="K383" s="951"/>
      <c r="L383" s="1136"/>
      <c r="M383" s="1122"/>
      <c r="N383" s="1122"/>
      <c r="O383" s="1122"/>
      <c r="P383" s="1122"/>
      <c r="Q383" s="1110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1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36"/>
      <c r="H384" s="951"/>
      <c r="I384" s="951"/>
      <c r="J384" s="951"/>
      <c r="K384" s="951"/>
      <c r="L384" s="1136"/>
      <c r="M384" s="1122"/>
      <c r="N384" s="1122"/>
      <c r="O384" s="1122"/>
      <c r="P384" s="1122"/>
      <c r="Q384" s="1110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4" t="str">
        <f>IF(C382="","",C382*C384)</f>
        <v/>
      </c>
      <c r="D385" s="1124" t="str">
        <f>IF(D382="","",D382*D384)</f>
        <v/>
      </c>
      <c r="E385" s="1124" t="str">
        <f>IF(E382="","",E382*E384)</f>
        <v/>
      </c>
      <c r="F385" s="1124" t="str">
        <f>IF(F382="","",F382*F384)</f>
        <v/>
      </c>
      <c r="G385" s="1093"/>
      <c r="H385" s="951"/>
      <c r="I385" s="951"/>
      <c r="J385" s="951"/>
      <c r="K385" s="951"/>
      <c r="L385" s="1093"/>
      <c r="M385" s="951"/>
      <c r="N385" s="951"/>
      <c r="O385" s="951"/>
      <c r="P385" s="951"/>
      <c r="Q385" s="1110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08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3"/>
      <c r="H386" s="951"/>
      <c r="I386" s="951"/>
      <c r="J386" s="951"/>
      <c r="K386" s="951"/>
      <c r="L386" s="1093"/>
      <c r="M386" s="951"/>
      <c r="N386" s="951"/>
      <c r="O386" s="951"/>
      <c r="P386" s="951"/>
      <c r="Q386" s="1110"/>
      <c r="R386" s="885"/>
      <c r="S386" s="1017"/>
      <c r="T386" s="1017"/>
      <c r="U386" s="1049">
        <v>386</v>
      </c>
      <c r="V386" s="465"/>
    </row>
    <row r="387" spans="1:22" ht="15.75" customHeight="1">
      <c r="A387" s="1077" t="s">
        <v>258</v>
      </c>
      <c r="B387" s="1108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3"/>
      <c r="H387" s="288"/>
      <c r="I387" s="288"/>
      <c r="J387" s="288"/>
      <c r="K387" s="288"/>
      <c r="L387" s="1093"/>
      <c r="M387" s="951"/>
      <c r="N387" s="951"/>
      <c r="O387" s="951"/>
      <c r="P387" s="951"/>
      <c r="Q387" s="1110"/>
      <c r="R387" s="885"/>
      <c r="S387" s="1017"/>
      <c r="T387" s="1017"/>
      <c r="U387" s="1049">
        <v>387</v>
      </c>
      <c r="V387" s="465"/>
    </row>
    <row r="388" spans="1:22" ht="15.75" customHeight="1">
      <c r="A388" s="1078" t="s">
        <v>182</v>
      </c>
      <c r="B388" s="1108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3"/>
      <c r="H388" s="951"/>
      <c r="I388" s="951"/>
      <c r="J388" s="951"/>
      <c r="K388" s="951"/>
      <c r="L388" s="1093"/>
      <c r="M388" s="951"/>
      <c r="N388" s="951"/>
      <c r="O388" s="951"/>
      <c r="P388" s="951"/>
      <c r="Q388" s="1110"/>
      <c r="R388" s="1094"/>
      <c r="S388" s="1095"/>
      <c r="T388" s="1095"/>
      <c r="U388" s="1049">
        <v>388</v>
      </c>
      <c r="V388" s="465"/>
    </row>
    <row r="389" spans="1:22" ht="15.75" customHeight="1">
      <c r="A389" s="1078" t="s">
        <v>184</v>
      </c>
      <c r="B389" s="1108"/>
      <c r="C389" s="1101" t="str">
        <f>IF(SUM(C387)=0,"",C387*C388)</f>
        <v/>
      </c>
      <c r="D389" s="1101" t="str">
        <f>IF(SUM(D387)=0,"",D387*D388)</f>
        <v/>
      </c>
      <c r="E389" s="1101" t="str">
        <f>IF(SUM(E387)=0,"",E387*E388)</f>
        <v/>
      </c>
      <c r="F389" s="1101" t="str">
        <f>IF(SUM(F387)=0,"",F387*F388)</f>
        <v/>
      </c>
      <c r="G389" s="1147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47"/>
      <c r="M389" s="1101" t="str">
        <f>IF(H389="","",SUM(H389)-SUM(C389))</f>
        <v/>
      </c>
      <c r="N389" s="1101" t="str">
        <f>IF(I389="","",SUM(I389)-SUM(D389))</f>
        <v/>
      </c>
      <c r="O389" s="1101" t="str">
        <f>IF(J389="","",SUM(J389)-SUM(E389))</f>
        <v/>
      </c>
      <c r="P389" s="1101" t="str">
        <f>IF(K389="","",SUM(K389)-SUM(F389))</f>
        <v/>
      </c>
      <c r="Q389" s="1110"/>
      <c r="R389" s="885"/>
      <c r="S389" s="1017"/>
      <c r="T389" s="1017"/>
      <c r="U389" s="1049">
        <v>389</v>
      </c>
      <c r="V389" s="465"/>
    </row>
    <row r="390" spans="1:22" ht="15.75" customHeight="1">
      <c r="A390" s="1078" t="s">
        <v>259</v>
      </c>
      <c r="B390" s="1081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47"/>
      <c r="H390" s="288"/>
      <c r="I390" s="288"/>
      <c r="J390" s="288"/>
      <c r="K390" s="288"/>
      <c r="L390" s="1147"/>
      <c r="M390" s="951"/>
      <c r="N390" s="951"/>
      <c r="O390" s="951"/>
      <c r="P390" s="951"/>
      <c r="Q390" s="1110"/>
      <c r="R390" s="885"/>
      <c r="S390" s="1017"/>
      <c r="T390" s="1017"/>
      <c r="U390" s="1049">
        <v>390</v>
      </c>
      <c r="V390" s="465"/>
    </row>
    <row r="391" spans="1:22" ht="15.75" customHeight="1">
      <c r="A391" s="1102" t="s">
        <v>253</v>
      </c>
      <c r="B391" s="1081"/>
      <c r="C391" s="1128" t="str">
        <f>IF(C385="","",(C385-SUM(C387)-SUM(C390))*C386/C$46/365/$P$1)</f>
        <v/>
      </c>
      <c r="D391" s="1128" t="str">
        <f>IF(D385="","",(D385-SUM(D387)-SUM(D390))*D386/D$46/365/$P$1)</f>
        <v/>
      </c>
      <c r="E391" s="1128" t="str">
        <f>IF(E385="","",(E385-SUM(E387)-SUM(E390))*E386/E$46/365/$P$1)</f>
        <v/>
      </c>
      <c r="F391" s="1128" t="str">
        <f>IF(F385="","",(F385-SUM(F387)-SUM(F390))*F386/F$46/365/$P$1)</f>
        <v/>
      </c>
      <c r="G391" s="1103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3"/>
      <c r="M391" s="1129" t="str">
        <f>IF(H391="","",SUM(H391)-SUM(C391))</f>
        <v/>
      </c>
      <c r="N391" s="1129" t="str">
        <f>IF(I391="","",SUM(I391)-SUM(D391))</f>
        <v/>
      </c>
      <c r="O391" s="1129" t="str">
        <f>IF(J391="","",SUM(J391)-SUM(E391))</f>
        <v/>
      </c>
      <c r="P391" s="1129" t="str">
        <f>IF(K391="","",SUM(K391)-SUM(F391))</f>
        <v/>
      </c>
      <c r="Q391" s="1110"/>
      <c r="R391" s="1048"/>
      <c r="S391" s="1010"/>
      <c r="T391" s="1010"/>
      <c r="U391" s="1049">
        <v>391</v>
      </c>
      <c r="V391" s="465"/>
    </row>
    <row r="392" spans="1:22" s="1150" customFormat="1" ht="15.75" customHeight="1">
      <c r="A392" s="1140" t="str">
        <f>IF(Data!A392="","",Data!A392)</f>
        <v>Main cashcrop kg sold (tomato)</v>
      </c>
      <c r="B392" s="1108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07"/>
      <c r="H392" s="951"/>
      <c r="I392" s="951"/>
      <c r="J392" s="951"/>
      <c r="K392" s="951"/>
      <c r="L392" s="1107"/>
      <c r="M392" s="1122"/>
      <c r="N392" s="1122"/>
      <c r="O392" s="1122"/>
      <c r="P392" s="1122"/>
      <c r="Q392" s="1123"/>
      <c r="R392" s="885"/>
      <c r="S392" s="1017"/>
      <c r="T392" s="1017"/>
      <c r="U392" s="1049">
        <v>392</v>
      </c>
      <c r="V392" s="1149"/>
    </row>
    <row r="393" spans="1:22" s="1150" customFormat="1" ht="15.75" customHeight="1">
      <c r="A393" s="1159" t="s">
        <v>182</v>
      </c>
      <c r="B393" s="1081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07"/>
      <c r="H393" s="951"/>
      <c r="I393" s="951"/>
      <c r="J393" s="951"/>
      <c r="K393" s="951"/>
      <c r="L393" s="1107"/>
      <c r="M393" s="1122"/>
      <c r="N393" s="1122"/>
      <c r="O393" s="1122"/>
      <c r="P393" s="1122"/>
      <c r="Q393" s="1123"/>
      <c r="R393" s="1094"/>
      <c r="S393" s="1095"/>
      <c r="T393" s="1095"/>
      <c r="U393" s="1049">
        <v>393</v>
      </c>
      <c r="V393" s="1149"/>
    </row>
    <row r="394" spans="1:22" ht="15.75" customHeight="1">
      <c r="A394" s="1077" t="s">
        <v>184</v>
      </c>
      <c r="B394" s="1081"/>
      <c r="C394" s="1101" t="str">
        <f>IF(SUM(C392)=0,"",C392*C393)</f>
        <v/>
      </c>
      <c r="D394" s="1101" t="str">
        <f>IF(SUM(D392)=0,"",D392*D393)</f>
        <v/>
      </c>
      <c r="E394" s="1101" t="str">
        <f>IF(SUM(E392)=0,"",E392*E393)</f>
        <v/>
      </c>
      <c r="F394" s="1101" t="str">
        <f>IF(SUM(F392)=0,"",F392*F393)</f>
        <v/>
      </c>
      <c r="G394" s="1153"/>
      <c r="H394" s="951"/>
      <c r="I394" s="951"/>
      <c r="J394" s="951"/>
      <c r="K394" s="951"/>
      <c r="L394" s="1153"/>
      <c r="M394" s="1122"/>
      <c r="N394" s="1122"/>
      <c r="O394" s="1122"/>
      <c r="P394" s="1122"/>
      <c r="Q394" s="1110"/>
      <c r="R394" s="885"/>
      <c r="S394" s="1017"/>
      <c r="T394" s="1017"/>
      <c r="U394" s="1049">
        <v>394</v>
      </c>
      <c r="V394" s="465"/>
    </row>
    <row r="395" spans="1:22" ht="15.75" customHeight="1">
      <c r="A395" s="1140" t="str">
        <f>IF(Data!A395="","",Data!A395)</f>
        <v>Other cashcrop: kg produced  (Cabbage)</v>
      </c>
      <c r="B395" s="1081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1"/>
      <c r="H395" s="951"/>
      <c r="I395" s="951"/>
      <c r="J395" s="951"/>
      <c r="K395" s="951"/>
      <c r="L395" s="1081"/>
      <c r="M395" s="1122"/>
      <c r="N395" s="1122"/>
      <c r="O395" s="1122"/>
      <c r="P395" s="1122"/>
      <c r="Q395" s="1110"/>
      <c r="R395" s="885"/>
      <c r="S395" s="1017"/>
      <c r="T395" s="1017"/>
      <c r="U395" s="1049">
        <v>395</v>
      </c>
      <c r="V395" s="465"/>
    </row>
    <row r="396" spans="1:22" ht="15.75" customHeight="1">
      <c r="A396" s="1078" t="s">
        <v>182</v>
      </c>
      <c r="B396" s="1081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4"/>
      <c r="H396" s="951"/>
      <c r="I396" s="951"/>
      <c r="J396" s="951"/>
      <c r="K396" s="951"/>
      <c r="L396" s="1084"/>
      <c r="M396" s="1122"/>
      <c r="N396" s="1122"/>
      <c r="O396" s="1122"/>
      <c r="P396" s="1122"/>
      <c r="Q396" s="1110"/>
      <c r="R396" s="1094"/>
      <c r="S396" s="1095"/>
      <c r="T396" s="1095"/>
      <c r="U396" s="1049">
        <v>396</v>
      </c>
      <c r="V396" s="465"/>
    </row>
    <row r="397" spans="1:22" ht="15.75" customHeight="1">
      <c r="A397" s="1160" t="s">
        <v>184</v>
      </c>
      <c r="B397" s="1108"/>
      <c r="C397" s="1101" t="str">
        <f>IF(SUM(C395)=0,"",C395*C396)</f>
        <v/>
      </c>
      <c r="D397" s="1101" t="str">
        <f>IF(SUM(D395)=0,"",D395*D396)</f>
        <v/>
      </c>
      <c r="E397" s="1101" t="str">
        <f>IF(SUM(E395)=0,"",E395*E396)</f>
        <v/>
      </c>
      <c r="F397" s="1101" t="str">
        <f>IF(SUM(F395)=0,"",F395*F396)</f>
        <v/>
      </c>
      <c r="G397" s="1108"/>
      <c r="H397" s="951"/>
      <c r="I397" s="951"/>
      <c r="J397" s="951"/>
      <c r="K397" s="951"/>
      <c r="L397" s="1108"/>
      <c r="M397" s="1122"/>
      <c r="N397" s="1122"/>
      <c r="O397" s="1122"/>
      <c r="P397" s="1122"/>
      <c r="Q397" s="1110"/>
      <c r="R397" s="885"/>
      <c r="S397" s="1017"/>
      <c r="T397" s="1017"/>
      <c r="U397" s="1049">
        <v>397</v>
      </c>
      <c r="V397" s="465"/>
    </row>
    <row r="398" spans="1:22" s="1150" customFormat="1" ht="15.75" customHeight="1">
      <c r="A398" s="1140" t="str">
        <f>IF(Data!A398="","",Data!A398)</f>
        <v>Other cashcrop: kg produced  (Spinach)</v>
      </c>
      <c r="B398" s="1108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7"/>
      <c r="H398" s="951"/>
      <c r="I398" s="951"/>
      <c r="J398" s="951"/>
      <c r="K398" s="951"/>
      <c r="L398" s="1107"/>
      <c r="M398" s="1122"/>
      <c r="N398" s="1122"/>
      <c r="O398" s="1122"/>
      <c r="P398" s="1122"/>
      <c r="Q398" s="1123"/>
      <c r="R398" s="885"/>
      <c r="S398" s="1017"/>
      <c r="T398" s="1017"/>
      <c r="U398" s="1049">
        <v>398</v>
      </c>
      <c r="V398" s="1149"/>
    </row>
    <row r="399" spans="1:22" ht="15.75" customHeight="1">
      <c r="A399" s="1161" t="s">
        <v>182</v>
      </c>
      <c r="B399" s="1093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07"/>
      <c r="H399" s="951"/>
      <c r="I399" s="951"/>
      <c r="J399" s="951"/>
      <c r="K399" s="951"/>
      <c r="L399" s="1107"/>
      <c r="M399" s="1122"/>
      <c r="N399" s="1122"/>
      <c r="O399" s="1122"/>
      <c r="P399" s="1122"/>
      <c r="Q399" s="1110"/>
      <c r="R399" s="1094"/>
      <c r="S399" s="1095"/>
      <c r="T399" s="1095"/>
      <c r="U399" s="1049">
        <v>399</v>
      </c>
      <c r="V399" s="465"/>
    </row>
    <row r="400" spans="1:22" s="1146" customFormat="1" ht="15.75" customHeight="1">
      <c r="A400" s="1077" t="s">
        <v>184</v>
      </c>
      <c r="B400" s="1106"/>
      <c r="C400" s="1101" t="str">
        <f>IF(SUM(C398)=0,"",C398*C399)</f>
        <v/>
      </c>
      <c r="D400" s="1101" t="str">
        <f>IF(SUM(D398)=0,"",D398*D399)</f>
        <v/>
      </c>
      <c r="E400" s="1101" t="str">
        <f>IF(SUM(E398)=0,"",E398*E399)</f>
        <v/>
      </c>
      <c r="F400" s="1101" t="str">
        <f>IF(SUM(F398)=0,"",F398*F399)</f>
        <v/>
      </c>
      <c r="G400" s="1108"/>
      <c r="H400" s="951"/>
      <c r="I400" s="951"/>
      <c r="J400" s="951"/>
      <c r="K400" s="951"/>
      <c r="L400" s="1108"/>
      <c r="M400" s="1122"/>
      <c r="N400" s="1122"/>
      <c r="O400" s="1122"/>
      <c r="P400" s="1122"/>
      <c r="Q400" s="1144"/>
      <c r="R400" s="885"/>
      <c r="S400" s="1017"/>
      <c r="T400" s="1017"/>
      <c r="U400" s="1049">
        <v>400</v>
      </c>
      <c r="V400" s="1145"/>
    </row>
    <row r="401" spans="1:22" ht="15.75" customHeight="1">
      <c r="A401" s="1140" t="str">
        <f>IF(Data!A401="","",Data!A401)</f>
        <v>Other cashcrop: kg produced (Carrots)</v>
      </c>
      <c r="B401" s="1108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4"/>
      <c r="H401" s="951"/>
      <c r="I401" s="951"/>
      <c r="J401" s="951"/>
      <c r="K401" s="951"/>
      <c r="L401" s="1084"/>
      <c r="M401" s="1122"/>
      <c r="N401" s="1122"/>
      <c r="O401" s="1122"/>
      <c r="P401" s="1122"/>
      <c r="Q401" s="1110"/>
      <c r="R401" s="885"/>
      <c r="S401" s="1017"/>
      <c r="T401" s="1017"/>
      <c r="U401" s="1049">
        <v>401</v>
      </c>
      <c r="V401" s="465"/>
    </row>
    <row r="402" spans="1:22" s="1127" customFormat="1" ht="15.75" customHeight="1">
      <c r="A402" s="1078" t="s">
        <v>182</v>
      </c>
      <c r="B402" s="1081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4"/>
      <c r="H402" s="951"/>
      <c r="I402" s="951"/>
      <c r="J402" s="951"/>
      <c r="K402" s="951"/>
      <c r="L402" s="1084"/>
      <c r="M402" s="1122"/>
      <c r="N402" s="1122"/>
      <c r="O402" s="1122"/>
      <c r="P402" s="1122"/>
      <c r="Q402" s="1125"/>
      <c r="R402" s="1094"/>
      <c r="S402" s="1095"/>
      <c r="T402" s="1095"/>
      <c r="U402" s="1049">
        <v>402</v>
      </c>
      <c r="V402" s="1126"/>
    </row>
    <row r="403" spans="1:22" ht="15.75" customHeight="1">
      <c r="A403" s="1077" t="s">
        <v>184</v>
      </c>
      <c r="B403" s="1081"/>
      <c r="C403" s="1101" t="str">
        <f>IF(SUM(C401)=0,"",C401*C402)</f>
        <v/>
      </c>
      <c r="D403" s="1101" t="str">
        <f>IF(SUM(D401)=0,"",D401*D402)</f>
        <v/>
      </c>
      <c r="E403" s="1101" t="str">
        <f>IF(SUM(E401)=0,"",E401*E402)</f>
        <v/>
      </c>
      <c r="F403" s="1101" t="str">
        <f>IF(SUM(F401)=0,"",F401*F402)</f>
        <v/>
      </c>
      <c r="G403" s="930"/>
      <c r="H403" s="951"/>
      <c r="I403" s="951"/>
      <c r="J403" s="951"/>
      <c r="K403" s="951"/>
      <c r="L403" s="930"/>
      <c r="M403" s="1122"/>
      <c r="N403" s="1122"/>
      <c r="O403" s="1122"/>
      <c r="P403" s="1122"/>
      <c r="Q403" s="1110"/>
      <c r="R403" s="885"/>
      <c r="S403" s="1017"/>
      <c r="T403" s="1017"/>
      <c r="U403" s="1049">
        <v>403</v>
      </c>
      <c r="V403" s="465"/>
    </row>
    <row r="404" spans="1:22" ht="15.75" customHeight="1">
      <c r="A404" s="1140" t="str">
        <f>IF(Data!A404="","",Data!A404)</f>
        <v>Other cashcrop: kg produced (Onoin)</v>
      </c>
      <c r="B404" s="1081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4"/>
      <c r="H404" s="951"/>
      <c r="I404" s="951"/>
      <c r="J404" s="951"/>
      <c r="K404" s="951"/>
      <c r="L404" s="1084"/>
      <c r="M404" s="1122"/>
      <c r="N404" s="1122"/>
      <c r="O404" s="1122"/>
      <c r="P404" s="1122"/>
      <c r="Q404" s="1110"/>
      <c r="R404" s="885"/>
      <c r="S404" s="1017"/>
      <c r="T404" s="1017"/>
      <c r="U404" s="1049">
        <v>404</v>
      </c>
      <c r="V404" s="465"/>
    </row>
    <row r="405" spans="1:22" ht="15.75" customHeight="1">
      <c r="A405" s="1078" t="s">
        <v>182</v>
      </c>
      <c r="B405" s="1093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4"/>
      <c r="H405" s="951"/>
      <c r="I405" s="951"/>
      <c r="J405" s="951"/>
      <c r="K405" s="951"/>
      <c r="L405" s="1084"/>
      <c r="M405" s="1122"/>
      <c r="N405" s="1122"/>
      <c r="O405" s="1122"/>
      <c r="P405" s="1122"/>
      <c r="Q405" s="1110"/>
      <c r="R405" s="1094"/>
      <c r="S405" s="1095"/>
      <c r="T405" s="1095"/>
      <c r="U405" s="1049">
        <v>405</v>
      </c>
      <c r="V405" s="465"/>
    </row>
    <row r="406" spans="1:22" ht="15.75" customHeight="1">
      <c r="A406" s="1077" t="s">
        <v>184</v>
      </c>
      <c r="B406" s="1081"/>
      <c r="C406" s="1101" t="str">
        <f>IF(SUM(C404)=0,"",C404*C405)</f>
        <v/>
      </c>
      <c r="D406" s="1101" t="str">
        <f>IF(SUM(D404)=0,"",D404*D405)</f>
        <v/>
      </c>
      <c r="E406" s="1101" t="str">
        <f>IF(SUM(E404)=0,"",E404*E405)</f>
        <v/>
      </c>
      <c r="F406" s="1101" t="str">
        <f>IF(SUM(F404)=0,"",F404*F405)</f>
        <v/>
      </c>
      <c r="G406" s="930"/>
      <c r="H406" s="951"/>
      <c r="I406" s="951"/>
      <c r="J406" s="951"/>
      <c r="K406" s="951"/>
      <c r="L406" s="930"/>
      <c r="M406" s="1122"/>
      <c r="N406" s="1122"/>
      <c r="O406" s="1122"/>
      <c r="P406" s="1122"/>
      <c r="Q406" s="1110"/>
      <c r="R406" s="885"/>
      <c r="S406" s="1017"/>
      <c r="T406" s="1017"/>
      <c r="U406" s="1049">
        <v>406</v>
      </c>
      <c r="V406" s="465"/>
    </row>
    <row r="407" spans="1:22" ht="15.75" customHeight="1">
      <c r="A407" s="1140" t="str">
        <f>IF(Data!A407="","",Data!A407)</f>
        <v xml:space="preserve">Other cashcrop: kg produced </v>
      </c>
      <c r="B407" s="1081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4"/>
      <c r="H407" s="951"/>
      <c r="I407" s="951"/>
      <c r="J407" s="951"/>
      <c r="K407" s="951"/>
      <c r="L407" s="1084"/>
      <c r="M407" s="1122"/>
      <c r="N407" s="1122"/>
      <c r="O407" s="1122"/>
      <c r="P407" s="1122"/>
      <c r="Q407" s="1110"/>
      <c r="R407" s="885"/>
      <c r="S407" s="1017"/>
      <c r="T407" s="1017"/>
      <c r="U407" s="1049">
        <v>407</v>
      </c>
      <c r="V407" s="465"/>
    </row>
    <row r="408" spans="1:22" ht="15.75" customHeight="1">
      <c r="A408" s="1078" t="s">
        <v>182</v>
      </c>
      <c r="B408" s="1081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4"/>
      <c r="H408" s="951"/>
      <c r="I408" s="951"/>
      <c r="J408" s="951"/>
      <c r="K408" s="951"/>
      <c r="L408" s="1084"/>
      <c r="M408" s="1122"/>
      <c r="N408" s="1122"/>
      <c r="O408" s="1122"/>
      <c r="P408" s="1122"/>
      <c r="Q408" s="1110"/>
      <c r="R408" s="1094"/>
      <c r="S408" s="1095"/>
      <c r="T408" s="1095"/>
      <c r="U408" s="1049">
        <v>408</v>
      </c>
      <c r="V408" s="465"/>
    </row>
    <row r="409" spans="1:22" s="1146" customFormat="1" ht="15.75" customHeight="1">
      <c r="A409" s="1077" t="s">
        <v>184</v>
      </c>
      <c r="B409" s="1081"/>
      <c r="C409" s="1101" t="str">
        <f>IF(SUM(C407)=0,"",C407*C408)</f>
        <v/>
      </c>
      <c r="D409" s="1101" t="str">
        <f>IF(SUM(D407)=0,"",D407*D408)</f>
        <v/>
      </c>
      <c r="E409" s="1101" t="str">
        <f>IF(SUM(E407)=0,"",E407*E408)</f>
        <v/>
      </c>
      <c r="F409" s="1101" t="str">
        <f>IF(SUM(F407)=0,"",F407*F408)</f>
        <v/>
      </c>
      <c r="G409" s="930"/>
      <c r="H409" s="951"/>
      <c r="I409" s="951"/>
      <c r="J409" s="951"/>
      <c r="K409" s="951"/>
      <c r="L409" s="930"/>
      <c r="M409" s="1122"/>
      <c r="N409" s="1122"/>
      <c r="O409" s="1122"/>
      <c r="P409" s="1122"/>
      <c r="Q409" s="1144"/>
      <c r="R409" s="885"/>
      <c r="S409" s="1017"/>
      <c r="T409" s="1017"/>
      <c r="U409" s="1049">
        <v>409</v>
      </c>
      <c r="V409" s="1145"/>
    </row>
    <row r="410" spans="1:22" ht="15.75" customHeight="1">
      <c r="A410" s="1140" t="str">
        <f>IF(Data!A410="","",Data!A410)</f>
        <v>Other cashcrop: kg produced</v>
      </c>
      <c r="B410" s="1081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4"/>
      <c r="H410" s="951"/>
      <c r="I410" s="951"/>
      <c r="J410" s="951"/>
      <c r="K410" s="951"/>
      <c r="L410" s="1084"/>
      <c r="M410" s="1122"/>
      <c r="N410" s="1122"/>
      <c r="O410" s="1122"/>
      <c r="P410" s="1122"/>
      <c r="Q410" s="1110"/>
      <c r="R410" s="885"/>
      <c r="S410" s="1017"/>
      <c r="T410" s="1017"/>
      <c r="U410" s="1049">
        <v>410</v>
      </c>
      <c r="V410" s="465"/>
    </row>
    <row r="411" spans="1:22" ht="15.75" customHeight="1">
      <c r="A411" s="1078" t="s">
        <v>182</v>
      </c>
      <c r="B411" s="1093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4"/>
      <c r="H411" s="951"/>
      <c r="I411" s="951"/>
      <c r="J411" s="951"/>
      <c r="K411" s="951"/>
      <c r="L411" s="1084"/>
      <c r="M411" s="1122"/>
      <c r="N411" s="1122"/>
      <c r="O411" s="1122"/>
      <c r="P411" s="1122"/>
      <c r="Q411" s="1110"/>
      <c r="R411" s="1094"/>
      <c r="S411" s="1095"/>
      <c r="T411" s="1095"/>
      <c r="U411" s="1049">
        <v>411</v>
      </c>
      <c r="V411" s="465"/>
    </row>
    <row r="412" spans="1:22" s="1146" customFormat="1" ht="15.75" customHeight="1">
      <c r="A412" s="1077" t="s">
        <v>184</v>
      </c>
      <c r="B412" s="1081"/>
      <c r="C412" s="1101" t="str">
        <f>IF(SUM(C410)=0,"",C410*C411)</f>
        <v/>
      </c>
      <c r="D412" s="1101" t="str">
        <f>IF(SUM(D410)=0,"",D410*D411)</f>
        <v/>
      </c>
      <c r="E412" s="1101" t="str">
        <f>IF(SUM(E410)=0,"",E410*E411)</f>
        <v/>
      </c>
      <c r="F412" s="1101" t="str">
        <f>IF(SUM(F410)=0,"",F410*F411)</f>
        <v/>
      </c>
      <c r="G412" s="930"/>
      <c r="H412" s="951"/>
      <c r="I412" s="951"/>
      <c r="J412" s="951"/>
      <c r="K412" s="951"/>
      <c r="L412" s="930"/>
      <c r="M412" s="1122"/>
      <c r="N412" s="1122"/>
      <c r="O412" s="1122"/>
      <c r="P412" s="1122"/>
      <c r="Q412" s="1144"/>
      <c r="R412" s="885"/>
      <c r="S412" s="1017"/>
      <c r="T412" s="1017"/>
      <c r="U412" s="1049">
        <v>412</v>
      </c>
      <c r="V412" s="1145"/>
    </row>
    <row r="413" spans="1:22" ht="15.75" customHeight="1">
      <c r="A413" s="1140" t="str">
        <f>IF(Data!A413="","",Data!A413)</f>
        <v>Straw: quantity sold</v>
      </c>
      <c r="B413" s="1081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4"/>
      <c r="H413" s="288"/>
      <c r="I413" s="288"/>
      <c r="J413" s="288"/>
      <c r="K413" s="288"/>
      <c r="L413" s="1084"/>
      <c r="M413" s="951"/>
      <c r="N413" s="951"/>
      <c r="O413" s="951"/>
      <c r="P413" s="951"/>
      <c r="Q413" s="1110"/>
      <c r="R413" s="885"/>
      <c r="S413" s="1017"/>
      <c r="T413" s="1017"/>
      <c r="U413" s="1049">
        <v>413</v>
      </c>
      <c r="V413" s="465"/>
    </row>
    <row r="414" spans="1:22" ht="15.75" customHeight="1">
      <c r="A414" s="1078" t="s">
        <v>182</v>
      </c>
      <c r="B414" s="1081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4"/>
      <c r="H414" s="951"/>
      <c r="I414" s="951"/>
      <c r="J414" s="951"/>
      <c r="K414" s="951"/>
      <c r="L414" s="1084"/>
      <c r="M414" s="951"/>
      <c r="N414" s="951"/>
      <c r="O414" s="951"/>
      <c r="P414" s="951"/>
      <c r="Q414" s="1110"/>
      <c r="R414" s="1094"/>
      <c r="S414" s="1095"/>
      <c r="T414" s="1095"/>
      <c r="U414" s="1049">
        <v>414</v>
      </c>
      <c r="V414" s="465"/>
    </row>
    <row r="415" spans="1:22" s="1146" customFormat="1" ht="15.75" customHeight="1">
      <c r="A415" s="1077" t="s">
        <v>184</v>
      </c>
      <c r="B415" s="1081"/>
      <c r="C415" s="1101" t="str">
        <f>IF(SUM(C413)=0,"",C413*C414)</f>
        <v/>
      </c>
      <c r="D415" s="1101" t="str">
        <f>IF(SUM(D413)=0,"",D413*D414)</f>
        <v/>
      </c>
      <c r="E415" s="1101" t="str">
        <f>IF(SUM(E413)=0,"",E413*E414)</f>
        <v/>
      </c>
      <c r="F415" s="1101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1" t="str">
        <f>IF(H415="","",SUM(H415)-SUM(C415))</f>
        <v/>
      </c>
      <c r="N415" s="1101" t="str">
        <f>IF(I415="","",SUM(I415)-SUM(D415))</f>
        <v/>
      </c>
      <c r="O415" s="1101" t="str">
        <f>IF(J415="","",SUM(J415)-SUM(E415))</f>
        <v/>
      </c>
      <c r="P415" s="1101" t="str">
        <f>IF(K415="","",SUM(K415)-SUM(F415))</f>
        <v/>
      </c>
      <c r="Q415" s="1144"/>
      <c r="R415" s="885"/>
      <c r="S415" s="1017"/>
      <c r="T415" s="1017"/>
      <c r="U415" s="1049">
        <v>415</v>
      </c>
      <c r="V415" s="1145"/>
    </row>
    <row r="416" spans="1:22" ht="15.75" customHeight="1">
      <c r="A416" s="1140" t="str">
        <f>IF(Data!A416="","",Data!A416)</f>
        <v>Trees: quantity sold</v>
      </c>
      <c r="B416" s="1081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4"/>
      <c r="H416" s="288"/>
      <c r="I416" s="288"/>
      <c r="J416" s="288"/>
      <c r="K416" s="288"/>
      <c r="L416" s="1084"/>
      <c r="M416" s="951"/>
      <c r="N416" s="951"/>
      <c r="O416" s="951"/>
      <c r="P416" s="951"/>
      <c r="Q416" s="1110"/>
      <c r="R416" s="885"/>
      <c r="S416" s="1017"/>
      <c r="T416" s="1017"/>
      <c r="U416" s="1049">
        <v>416</v>
      </c>
      <c r="V416" s="465"/>
    </row>
    <row r="417" spans="1:22" ht="15.75" customHeight="1">
      <c r="A417" s="1078" t="s">
        <v>182</v>
      </c>
      <c r="B417" s="1093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1"/>
      <c r="H417" s="951"/>
      <c r="I417" s="951"/>
      <c r="J417" s="951"/>
      <c r="K417" s="951"/>
      <c r="L417" s="1081"/>
      <c r="M417" s="951"/>
      <c r="N417" s="951"/>
      <c r="O417" s="951"/>
      <c r="P417" s="951"/>
      <c r="Q417" s="1110"/>
      <c r="R417" s="1094"/>
      <c r="S417" s="1095"/>
      <c r="T417" s="1095"/>
      <c r="U417" s="1049">
        <v>417</v>
      </c>
      <c r="V417" s="465"/>
    </row>
    <row r="418" spans="1:22" ht="15.75" customHeight="1">
      <c r="A418" s="1077" t="s">
        <v>184</v>
      </c>
      <c r="B418" s="1081"/>
      <c r="C418" s="1101" t="str">
        <f>IF(SUM(C416)=0,"",C416*C417)</f>
        <v/>
      </c>
      <c r="D418" s="1101" t="str">
        <f>IF(SUM(D416)=0,"",D416*D417)</f>
        <v/>
      </c>
      <c r="E418" s="1101" t="str">
        <f>IF(SUM(E416)=0,"",E416*E417)</f>
        <v/>
      </c>
      <c r="F418" s="1101" t="str">
        <f>IF(SUM(F416)=0,"",F416*F417)</f>
        <v/>
      </c>
      <c r="G418" s="1155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55"/>
      <c r="M418" s="1101" t="str">
        <f>IF(H418="","",SUM(H418)-SUM(C418))</f>
        <v/>
      </c>
      <c r="N418" s="1101" t="str">
        <f>IF(I418="","",SUM(I418)-SUM(D418))</f>
        <v/>
      </c>
      <c r="O418" s="1101" t="str">
        <f>IF(J418="","",SUM(J418)-SUM(E418))</f>
        <v/>
      </c>
      <c r="P418" s="1101" t="str">
        <f>IF(K418="","",SUM(K418)-SUM(F418))</f>
        <v/>
      </c>
      <c r="Q418" s="1110"/>
      <c r="R418" s="885"/>
      <c r="S418" s="1017"/>
      <c r="T418" s="1017"/>
      <c r="U418" s="1049">
        <v>418</v>
      </c>
      <c r="V418" s="465"/>
    </row>
    <row r="419" spans="1:22" ht="15.75" customHeight="1">
      <c r="A419" s="1140" t="str">
        <f>IF(Data!A419="","",Data!A419)</f>
        <v>Other cash crop: type</v>
      </c>
      <c r="B419" s="1081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6"/>
      <c r="H419" s="951"/>
      <c r="I419" s="951"/>
      <c r="J419" s="951"/>
      <c r="K419" s="951"/>
      <c r="L419" s="1156"/>
      <c r="M419" s="1142"/>
      <c r="N419" s="1142"/>
      <c r="O419" s="1142"/>
      <c r="P419" s="1142"/>
      <c r="Q419" s="1110"/>
      <c r="R419" s="846"/>
      <c r="S419" s="846"/>
      <c r="T419" s="846"/>
      <c r="U419" s="1049">
        <v>419</v>
      </c>
      <c r="V419" s="465"/>
    </row>
    <row r="420" spans="1:22" s="1150" customFormat="1" ht="15.75" customHeight="1">
      <c r="A420" s="1161" t="s">
        <v>282</v>
      </c>
      <c r="B420" s="1081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7"/>
      <c r="H420" s="288"/>
      <c r="I420" s="288"/>
      <c r="J420" s="288"/>
      <c r="K420" s="288"/>
      <c r="L420" s="1157"/>
      <c r="M420" s="1122"/>
      <c r="N420" s="1122"/>
      <c r="O420" s="1122"/>
      <c r="P420" s="1122"/>
      <c r="Q420" s="1123"/>
      <c r="R420" s="885"/>
      <c r="S420" s="1017"/>
      <c r="T420" s="1017"/>
      <c r="U420" s="1049">
        <v>420</v>
      </c>
      <c r="V420" s="1149"/>
    </row>
    <row r="421" spans="1:22" s="1150" customFormat="1" ht="15.75" customHeight="1">
      <c r="A421" s="1159" t="s">
        <v>182</v>
      </c>
      <c r="B421" s="1081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57"/>
      <c r="H421" s="951"/>
      <c r="I421" s="951"/>
      <c r="J421" s="951"/>
      <c r="K421" s="951"/>
      <c r="L421" s="1157"/>
      <c r="M421" s="1122"/>
      <c r="N421" s="1122"/>
      <c r="O421" s="1122"/>
      <c r="P421" s="1122"/>
      <c r="Q421" s="1123"/>
      <c r="R421" s="1094"/>
      <c r="S421" s="1095"/>
      <c r="T421" s="1095"/>
      <c r="U421" s="1049">
        <v>421</v>
      </c>
      <c r="V421" s="1149"/>
    </row>
    <row r="422" spans="1:22" s="1127" customFormat="1" ht="15.75" customHeight="1">
      <c r="A422" s="1077" t="s">
        <v>184</v>
      </c>
      <c r="B422" s="1081"/>
      <c r="C422" s="1101" t="str">
        <f>IF(SUM(C420)=0,"",C420*C421)</f>
        <v/>
      </c>
      <c r="D422" s="1101" t="str">
        <f>IF(SUM(D420)=0,"",D420*D421)</f>
        <v/>
      </c>
      <c r="E422" s="1101" t="str">
        <f>IF(SUM(E420)=0,"",E420*E421)</f>
        <v/>
      </c>
      <c r="F422" s="1101" t="str">
        <f>IF(SUM(F420)=0,"",F420*F421)</f>
        <v/>
      </c>
      <c r="G422" s="1147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47"/>
      <c r="M422" s="1101" t="str">
        <f>IF(H422="","",SUM(H422)-SUM(C422))</f>
        <v/>
      </c>
      <c r="N422" s="1101" t="str">
        <f>IF(I422="","",SUM(I422)-SUM(D422))</f>
        <v/>
      </c>
      <c r="O422" s="1101" t="str">
        <f>IF(J422="","",SUM(J422)-SUM(E422))</f>
        <v/>
      </c>
      <c r="P422" s="1101" t="str">
        <f>IF(K422="","",SUM(K422)-SUM(F422))</f>
        <v/>
      </c>
      <c r="Q422" s="1125"/>
      <c r="R422" s="885"/>
      <c r="S422" s="1017"/>
      <c r="T422" s="1017"/>
      <c r="U422" s="1049">
        <v>422</v>
      </c>
      <c r="V422" s="1126"/>
    </row>
    <row r="423" spans="1:22" ht="15.75" customHeight="1">
      <c r="A423" s="1140" t="str">
        <f>IF(Data!A423="","",Data!A423)</f>
        <v>Other cash crop: type</v>
      </c>
      <c r="B423" s="109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6"/>
      <c r="H423" s="951"/>
      <c r="I423" s="951"/>
      <c r="J423" s="951"/>
      <c r="K423" s="951"/>
      <c r="L423" s="1156"/>
      <c r="M423" s="1142"/>
      <c r="N423" s="1142"/>
      <c r="O423" s="1142"/>
      <c r="P423" s="1142"/>
      <c r="Q423" s="1110"/>
      <c r="R423" s="846"/>
      <c r="S423" s="846"/>
      <c r="T423" s="846"/>
      <c r="U423" s="1049">
        <v>423</v>
      </c>
      <c r="V423" s="465"/>
    </row>
    <row r="424" spans="1:22" s="1150" customFormat="1" ht="15.75" customHeight="1">
      <c r="A424" s="1161" t="s">
        <v>282</v>
      </c>
      <c r="B424" s="1081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7"/>
      <c r="H424" s="288"/>
      <c r="I424" s="288"/>
      <c r="J424" s="288"/>
      <c r="K424" s="288"/>
      <c r="L424" s="1157"/>
      <c r="M424" s="1122"/>
      <c r="N424" s="1122"/>
      <c r="O424" s="1122"/>
      <c r="P424" s="1122"/>
      <c r="Q424" s="1123"/>
      <c r="R424" s="885"/>
      <c r="S424" s="1017"/>
      <c r="T424" s="1017"/>
      <c r="U424" s="1049">
        <v>424</v>
      </c>
      <c r="V424" s="1149"/>
    </row>
    <row r="425" spans="1:22" s="1150" customFormat="1" ht="15.75" customHeight="1">
      <c r="A425" s="1159" t="s">
        <v>182</v>
      </c>
      <c r="B425" s="1081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57"/>
      <c r="H425" s="951"/>
      <c r="I425" s="951"/>
      <c r="J425" s="951"/>
      <c r="K425" s="951"/>
      <c r="L425" s="1157"/>
      <c r="M425" s="1122"/>
      <c r="N425" s="1122"/>
      <c r="O425" s="1122"/>
      <c r="P425" s="1122"/>
      <c r="Q425" s="1123"/>
      <c r="R425" s="1094"/>
      <c r="S425" s="1095"/>
      <c r="T425" s="1095"/>
      <c r="U425" s="1049">
        <v>425</v>
      </c>
      <c r="V425" s="1149"/>
    </row>
    <row r="426" spans="1:22" s="1127" customFormat="1" ht="15.75" customHeight="1">
      <c r="A426" s="1078" t="s">
        <v>184</v>
      </c>
      <c r="B426" s="1081"/>
      <c r="C426" s="1101" t="str">
        <f>IF(SUM(C424)=0,"",C424*C425)</f>
        <v/>
      </c>
      <c r="D426" s="1101" t="str">
        <f>IF(SUM(D424)=0,"",D424*D425)</f>
        <v/>
      </c>
      <c r="E426" s="1101" t="str">
        <f>IF(SUM(E424)=0,"",E424*E425)</f>
        <v/>
      </c>
      <c r="F426" s="1101" t="str">
        <f>IF(SUM(F424)=0,"",F424*F425)</f>
        <v/>
      </c>
      <c r="G426" s="1147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47"/>
      <c r="M426" s="1101" t="str">
        <f>IF(H426="","",SUM(H426)-SUM(C426))</f>
        <v/>
      </c>
      <c r="N426" s="1101" t="str">
        <f>IF(I426="","",SUM(I426)-SUM(D426))</f>
        <v/>
      </c>
      <c r="O426" s="1101" t="str">
        <f>IF(J426="","",SUM(J426)-SUM(E426))</f>
        <v/>
      </c>
      <c r="P426" s="1101" t="str">
        <f>IF(K426="","",SUM(K426)-SUM(F426))</f>
        <v/>
      </c>
      <c r="Q426" s="1125"/>
      <c r="R426" s="885"/>
      <c r="S426" s="1017"/>
      <c r="T426" s="1017"/>
      <c r="U426" s="1049">
        <v>426</v>
      </c>
      <c r="V426" s="1126"/>
    </row>
    <row r="427" spans="1:22" s="1127" customFormat="1" ht="15.75" customHeight="1">
      <c r="A427" s="1168" t="s">
        <v>283</v>
      </c>
      <c r="B427" s="1081"/>
      <c r="C427" s="755"/>
      <c r="D427" s="755"/>
      <c r="E427" s="755"/>
      <c r="F427" s="755"/>
      <c r="G427" s="1080"/>
      <c r="H427" s="1162"/>
      <c r="I427" s="1162"/>
      <c r="J427" s="1162"/>
      <c r="K427" s="1162"/>
      <c r="L427" s="1080"/>
      <c r="M427" s="1133"/>
      <c r="N427" s="1133"/>
      <c r="O427" s="1133"/>
      <c r="P427" s="1133"/>
      <c r="Q427" s="1163"/>
      <c r="R427" s="885"/>
      <c r="S427" s="1017"/>
      <c r="T427" s="1017"/>
      <c r="U427" s="1049">
        <v>427</v>
      </c>
      <c r="V427" s="1126"/>
    </row>
    <row r="428" spans="1:22" s="1150" customFormat="1" ht="15.75" customHeight="1">
      <c r="A428" s="1140" t="str">
        <f>IF(Data!A428="","",Data!A428)</f>
        <v>FISHING -- see worksheet Data 3</v>
      </c>
      <c r="B428" s="1103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36"/>
      <c r="H428" s="951"/>
      <c r="I428" s="951"/>
      <c r="J428" s="951"/>
      <c r="K428" s="951"/>
      <c r="L428" s="1136"/>
      <c r="M428" s="1122"/>
      <c r="N428" s="1122"/>
      <c r="O428" s="1122"/>
      <c r="P428" s="1122"/>
      <c r="Q428" s="1110"/>
      <c r="R428" s="885"/>
      <c r="S428" s="1017"/>
      <c r="T428" s="1017"/>
      <c r="U428" s="1049">
        <v>428</v>
      </c>
      <c r="V428" s="1164"/>
    </row>
    <row r="429" spans="1:22" ht="15.75" hidden="1" customHeight="1">
      <c r="A429" s="1165" t="s">
        <v>267</v>
      </c>
      <c r="B429" s="1081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1"/>
      <c r="I429" s="951"/>
      <c r="J429" s="951"/>
      <c r="K429" s="951"/>
      <c r="L429" s="1136"/>
      <c r="M429" s="1122"/>
      <c r="N429" s="1122"/>
      <c r="O429" s="1122"/>
      <c r="P429" s="1122"/>
      <c r="Q429" s="1110"/>
      <c r="R429" s="846"/>
      <c r="S429" s="846"/>
      <c r="T429" s="846"/>
      <c r="U429" s="1049">
        <v>429</v>
      </c>
      <c r="V429" s="46"/>
    </row>
    <row r="430" spans="1:22" ht="15.75" hidden="1" customHeight="1">
      <c r="A430" s="1166" t="s">
        <v>268</v>
      </c>
      <c r="B430" s="1155"/>
      <c r="C430" s="1132" t="str">
        <f>IF(Data!BV430="","",Data!BV430)</f>
        <v/>
      </c>
      <c r="D430" s="1132" t="str">
        <f>IF(Data!BW430="","",Data!BW430)</f>
        <v/>
      </c>
      <c r="E430" s="1132" t="str">
        <f>IF(Data!BX430="","",Data!BX430)</f>
        <v/>
      </c>
      <c r="F430" s="1132" t="str">
        <f>IF(Data!BY430="","",Data!BY430)</f>
        <v/>
      </c>
      <c r="G430" s="1136"/>
      <c r="H430" s="951"/>
      <c r="I430" s="951"/>
      <c r="J430" s="951"/>
      <c r="K430" s="951"/>
      <c r="L430" s="1136"/>
      <c r="M430" s="1122"/>
      <c r="N430" s="1122"/>
      <c r="O430" s="1122"/>
      <c r="P430" s="1122"/>
      <c r="Q430" s="1110"/>
      <c r="R430" s="885"/>
      <c r="S430" s="1017"/>
      <c r="T430" s="1017"/>
      <c r="U430" s="1049">
        <v>430</v>
      </c>
      <c r="V430" s="46"/>
    </row>
    <row r="431" spans="1:22" ht="15.75" hidden="1" customHeight="1">
      <c r="A431" s="1166" t="s">
        <v>277</v>
      </c>
      <c r="B431" s="1084"/>
      <c r="C431" s="1124" t="str">
        <f>IF(C428="","",C428*C430)</f>
        <v/>
      </c>
      <c r="D431" s="1124" t="str">
        <f>IF(D428="","",D428*D430)</f>
        <v/>
      </c>
      <c r="E431" s="1124" t="str">
        <f>IF(E428="","",E428*E430)</f>
        <v/>
      </c>
      <c r="F431" s="1124" t="str">
        <f>IF(F428="","",F428*F430)</f>
        <v/>
      </c>
      <c r="G431" s="1093"/>
      <c r="H431" s="951"/>
      <c r="I431" s="951"/>
      <c r="J431" s="951"/>
      <c r="K431" s="951"/>
      <c r="L431" s="1093"/>
      <c r="M431" s="951"/>
      <c r="N431" s="951"/>
      <c r="O431" s="951"/>
      <c r="P431" s="951"/>
      <c r="Q431" s="1110"/>
      <c r="R431" s="885"/>
      <c r="S431" s="1017"/>
      <c r="T431" s="1017"/>
      <c r="U431" s="1049">
        <v>431</v>
      </c>
      <c r="V431" s="46"/>
    </row>
    <row r="432" spans="1:22" ht="15.75" hidden="1" customHeight="1">
      <c r="A432" s="1166" t="s">
        <v>257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951"/>
      <c r="I432" s="951"/>
      <c r="J432" s="951"/>
      <c r="K432" s="951"/>
      <c r="L432" s="1093"/>
      <c r="M432" s="951"/>
      <c r="N432" s="951"/>
      <c r="O432" s="951"/>
      <c r="P432" s="951"/>
      <c r="Q432" s="1110"/>
      <c r="R432" s="885"/>
      <c r="S432" s="1017"/>
      <c r="T432" s="1017"/>
      <c r="U432" s="1049">
        <v>432</v>
      </c>
      <c r="V432" s="46"/>
    </row>
    <row r="433" spans="1:22" ht="15.75" hidden="1" customHeight="1">
      <c r="A433" s="1165" t="s">
        <v>258</v>
      </c>
      <c r="B433" s="1084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288"/>
      <c r="I433" s="288"/>
      <c r="J433" s="288"/>
      <c r="K433" s="288"/>
      <c r="L433" s="1093"/>
      <c r="M433" s="951"/>
      <c r="N433" s="951"/>
      <c r="O433" s="951"/>
      <c r="P433" s="951"/>
      <c r="Q433" s="1110"/>
      <c r="R433" s="885"/>
      <c r="S433" s="1017"/>
      <c r="T433" s="1017"/>
      <c r="U433" s="1049">
        <v>433</v>
      </c>
      <c r="V433" s="46"/>
    </row>
    <row r="434" spans="1:22" ht="15.75" hidden="1" customHeight="1">
      <c r="A434" s="1167" t="s">
        <v>182</v>
      </c>
      <c r="B434" s="1081"/>
      <c r="C434" s="1132" t="str">
        <f>IF(Data!BV434="","",Data!BV434)</f>
        <v/>
      </c>
      <c r="D434" s="1132" t="str">
        <f>IF(Data!BW434="","",Data!BW434)</f>
        <v/>
      </c>
      <c r="E434" s="1132" t="str">
        <f>IF(Data!BX434="","",Data!BX434)</f>
        <v/>
      </c>
      <c r="F434" s="1132" t="str">
        <f>IF(Data!BY434="","",Data!BY434)</f>
        <v/>
      </c>
      <c r="G434" s="1093"/>
      <c r="H434" s="951"/>
      <c r="I434" s="951"/>
      <c r="J434" s="951"/>
      <c r="K434" s="951"/>
      <c r="L434" s="1093"/>
      <c r="M434" s="951"/>
      <c r="N434" s="951"/>
      <c r="O434" s="951"/>
      <c r="P434" s="951"/>
      <c r="Q434" s="1110"/>
      <c r="R434" s="1094"/>
      <c r="S434" s="1095"/>
      <c r="T434" s="1095"/>
      <c r="U434" s="1049">
        <v>434</v>
      </c>
      <c r="V434" s="46"/>
    </row>
    <row r="435" spans="1:22" ht="15.75" customHeight="1">
      <c r="A435" s="1078" t="s">
        <v>184</v>
      </c>
      <c r="B435" s="1108"/>
      <c r="C435" s="1124">
        <f>IF(Data!BV435="","",Data!BV435)</f>
        <v>0</v>
      </c>
      <c r="D435" s="1124">
        <f>IF(Data!BW435="","",Data!BW435)</f>
        <v>0</v>
      </c>
      <c r="E435" s="1124">
        <f>IF(Data!BX435="","",Data!BX435)</f>
        <v>0</v>
      </c>
      <c r="F435" s="1124">
        <f>IF(Data!BY435="","",Data!BY435)</f>
        <v>0</v>
      </c>
      <c r="G435" s="1147"/>
      <c r="H435" s="1124">
        <f>'Data 3'!DP100</f>
        <v>0</v>
      </c>
      <c r="I435" s="1124">
        <f>'Data 3'!DQ100</f>
        <v>0</v>
      </c>
      <c r="J435" s="1124">
        <f>'Data 3'!DR100</f>
        <v>0</v>
      </c>
      <c r="K435" s="1124">
        <f>'Data 3'!DS100</f>
        <v>0</v>
      </c>
      <c r="L435" s="1147"/>
      <c r="M435" s="1101">
        <f>IF(H435="","",SUM(H435)-SUM(C435))</f>
        <v>0</v>
      </c>
      <c r="N435" s="1101">
        <f>IF(I435="","",SUM(I435)-SUM(D435))</f>
        <v>0</v>
      </c>
      <c r="O435" s="1101">
        <f>IF(J435="","",SUM(J435)-SUM(E435))</f>
        <v>0</v>
      </c>
      <c r="P435" s="1101">
        <f>IF(K435="","",SUM(K435)-SUM(F435))</f>
        <v>0</v>
      </c>
      <c r="Q435" s="1110"/>
      <c r="R435" s="885"/>
      <c r="S435" s="1017"/>
      <c r="T435" s="1017"/>
      <c r="U435" s="1049">
        <v>435</v>
      </c>
      <c r="V435" s="46"/>
    </row>
    <row r="436" spans="1:22" ht="15.75" customHeight="1">
      <c r="A436" s="1078" t="s">
        <v>259</v>
      </c>
      <c r="B436" s="1108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47"/>
      <c r="H436" s="1132"/>
      <c r="I436" s="1132"/>
      <c r="J436" s="1132"/>
      <c r="K436" s="1132"/>
      <c r="L436" s="1147"/>
      <c r="M436" s="951"/>
      <c r="N436" s="951"/>
      <c r="O436" s="951"/>
      <c r="P436" s="951"/>
      <c r="Q436" s="1110"/>
      <c r="R436" s="885"/>
      <c r="S436" s="1017"/>
      <c r="T436" s="1017"/>
      <c r="U436" s="1049">
        <v>436</v>
      </c>
      <c r="V436" s="46"/>
    </row>
    <row r="437" spans="1:22" ht="15.75" customHeight="1">
      <c r="A437" s="1102" t="s">
        <v>253</v>
      </c>
      <c r="B437" s="1093"/>
      <c r="C437" s="1128">
        <f>IF(Data!BV437="","",Data!BV437)</f>
        <v>0</v>
      </c>
      <c r="D437" s="1128">
        <f>IF(Data!BW437="","",Data!BW437)</f>
        <v>0</v>
      </c>
      <c r="E437" s="1128">
        <f>IF(Data!BX437="","",Data!BX437)</f>
        <v>0</v>
      </c>
      <c r="F437" s="1128">
        <f>IF(Data!BY437="","",Data!BY437)</f>
        <v>0</v>
      </c>
      <c r="G437" s="1103"/>
      <c r="H437" s="1128">
        <f>'Data 3'!DP101</f>
        <v>0</v>
      </c>
      <c r="I437" s="1128">
        <f>'Data 3'!DQ101</f>
        <v>0</v>
      </c>
      <c r="J437" s="1128">
        <f>'Data 3'!DR101</f>
        <v>0</v>
      </c>
      <c r="K437" s="1128">
        <f>'Data 3'!DS101</f>
        <v>0</v>
      </c>
      <c r="L437" s="1103"/>
      <c r="M437" s="1129">
        <f>IF(H437="","",SUM(H437)-SUM(C437))</f>
        <v>0</v>
      </c>
      <c r="N437" s="1129">
        <f>IF(I437="","",SUM(I437)-SUM(D437))</f>
        <v>0</v>
      </c>
      <c r="O437" s="1129">
        <f>IF(J437="","",SUM(J437)-SUM(E437))</f>
        <v>0</v>
      </c>
      <c r="P437" s="1129">
        <f>IF(K437="","",SUM(K437)-SUM(F437))</f>
        <v>0</v>
      </c>
      <c r="Q437" s="1110"/>
      <c r="R437" s="1048"/>
      <c r="S437" s="1010"/>
      <c r="T437" s="1010"/>
      <c r="U437" s="1049">
        <v>437</v>
      </c>
      <c r="V437" s="46"/>
    </row>
    <row r="438" spans="1:22" s="1150" customFormat="1" ht="15.75" customHeight="1">
      <c r="A438" s="1140" t="str">
        <f>IF(Data!A438="","",Data!A438)</f>
        <v>WILD FOODS -- see worksheet Data 3</v>
      </c>
      <c r="B438" s="1081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36"/>
      <c r="H438" s="951"/>
      <c r="I438" s="951"/>
      <c r="J438" s="951"/>
      <c r="K438" s="951"/>
      <c r="L438" s="1136"/>
      <c r="M438" s="1122"/>
      <c r="N438" s="1122"/>
      <c r="O438" s="1122"/>
      <c r="P438" s="1122"/>
      <c r="Q438" s="1110"/>
      <c r="R438" s="885"/>
      <c r="S438" s="1017"/>
      <c r="T438" s="1017"/>
      <c r="U438" s="1049">
        <v>438</v>
      </c>
      <c r="V438" s="1164"/>
    </row>
    <row r="439" spans="1:22" ht="15.75" hidden="1" customHeight="1">
      <c r="A439" s="1165" t="s">
        <v>267</v>
      </c>
      <c r="B439" s="1108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1"/>
      <c r="I439" s="951"/>
      <c r="J439" s="951"/>
      <c r="K439" s="951"/>
      <c r="L439" s="1136"/>
      <c r="M439" s="1122"/>
      <c r="N439" s="1122"/>
      <c r="O439" s="1122"/>
      <c r="P439" s="1122"/>
      <c r="Q439" s="1110"/>
      <c r="R439" s="846"/>
      <c r="S439" s="846"/>
      <c r="T439" s="846"/>
      <c r="U439" s="1049">
        <v>439</v>
      </c>
      <c r="V439" s="46"/>
    </row>
    <row r="440" spans="1:22" ht="15.75" hidden="1" customHeight="1">
      <c r="A440" s="1166" t="s">
        <v>268</v>
      </c>
      <c r="B440" s="1081"/>
      <c r="C440" s="1132" t="str">
        <f>IF(Data!BV440="","",Data!BV440)</f>
        <v/>
      </c>
      <c r="D440" s="1132" t="str">
        <f>IF(Data!BW440="","",Data!BW440)</f>
        <v/>
      </c>
      <c r="E440" s="1132" t="str">
        <f>IF(Data!BX440="","",Data!BX440)</f>
        <v/>
      </c>
      <c r="F440" s="1132" t="str">
        <f>IF(Data!BY440="","",Data!BY440)</f>
        <v/>
      </c>
      <c r="G440" s="1136"/>
      <c r="H440" s="951"/>
      <c r="I440" s="951"/>
      <c r="J440" s="951"/>
      <c r="K440" s="951"/>
      <c r="L440" s="1136"/>
      <c r="M440" s="1122"/>
      <c r="N440" s="1122"/>
      <c r="O440" s="1122"/>
      <c r="P440" s="1122"/>
      <c r="Q440" s="1110"/>
      <c r="R440" s="885"/>
      <c r="S440" s="1017"/>
      <c r="T440" s="1017"/>
      <c r="U440" s="1049">
        <v>440</v>
      </c>
      <c r="V440" s="46"/>
    </row>
    <row r="441" spans="1:22" ht="15.75" hidden="1" customHeight="1">
      <c r="A441" s="1166" t="s">
        <v>277</v>
      </c>
      <c r="B441" s="1081"/>
      <c r="C441" s="1124" t="str">
        <f>IF(C438="","",C438*C440)</f>
        <v/>
      </c>
      <c r="D441" s="1124" t="str">
        <f>IF(D438="","",D438*D440)</f>
        <v/>
      </c>
      <c r="E441" s="1124" t="str">
        <f>IF(E438="","",E438*E440)</f>
        <v/>
      </c>
      <c r="F441" s="1124" t="str">
        <f>IF(F438="","",F438*F440)</f>
        <v/>
      </c>
      <c r="G441" s="1093"/>
      <c r="H441" s="951"/>
      <c r="I441" s="951"/>
      <c r="J441" s="951"/>
      <c r="K441" s="951"/>
      <c r="L441" s="1093"/>
      <c r="M441" s="951"/>
      <c r="N441" s="951"/>
      <c r="O441" s="951"/>
      <c r="P441" s="951"/>
      <c r="Q441" s="1110"/>
      <c r="R441" s="885"/>
      <c r="S441" s="1017"/>
      <c r="T441" s="1017"/>
      <c r="U441" s="1049">
        <v>441</v>
      </c>
      <c r="V441" s="46"/>
    </row>
    <row r="442" spans="1:22" ht="15.75" hidden="1" customHeight="1">
      <c r="A442" s="1166" t="s">
        <v>257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951"/>
      <c r="I442" s="951"/>
      <c r="J442" s="951"/>
      <c r="K442" s="951"/>
      <c r="L442" s="1093"/>
      <c r="M442" s="951"/>
      <c r="N442" s="951"/>
      <c r="O442" s="951"/>
      <c r="P442" s="951"/>
      <c r="Q442" s="1110"/>
      <c r="R442" s="885"/>
      <c r="S442" s="1017"/>
      <c r="T442" s="1017"/>
      <c r="U442" s="1049">
        <v>442</v>
      </c>
      <c r="V442" s="46"/>
    </row>
    <row r="443" spans="1:22" ht="15.75" hidden="1" customHeight="1">
      <c r="A443" s="1165" t="s">
        <v>258</v>
      </c>
      <c r="B443" s="1081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288"/>
      <c r="I443" s="288"/>
      <c r="J443" s="288"/>
      <c r="K443" s="288"/>
      <c r="L443" s="1093"/>
      <c r="M443" s="951"/>
      <c r="N443" s="951"/>
      <c r="O443" s="951"/>
      <c r="P443" s="951"/>
      <c r="Q443" s="1110"/>
      <c r="R443" s="885"/>
      <c r="S443" s="1017"/>
      <c r="T443" s="1017"/>
      <c r="U443" s="1049">
        <v>443</v>
      </c>
      <c r="V443" s="46"/>
    </row>
    <row r="444" spans="1:22" ht="15.75" hidden="1" customHeight="1">
      <c r="A444" s="1167" t="s">
        <v>182</v>
      </c>
      <c r="B444" s="1108"/>
      <c r="C444" s="1132" t="str">
        <f>IF(Data!BV444="","",Data!BV444)</f>
        <v/>
      </c>
      <c r="D444" s="1132" t="str">
        <f>IF(Data!BW444="","",Data!BW444)</f>
        <v/>
      </c>
      <c r="E444" s="1132" t="str">
        <f>IF(Data!BX444="","",Data!BX444)</f>
        <v/>
      </c>
      <c r="F444" s="1132" t="str">
        <f>IF(Data!BY444="","",Data!BY444)</f>
        <v/>
      </c>
      <c r="G444" s="1093"/>
      <c r="H444" s="951"/>
      <c r="I444" s="951"/>
      <c r="J444" s="951"/>
      <c r="K444" s="951"/>
      <c r="L444" s="1093"/>
      <c r="M444" s="951"/>
      <c r="N444" s="951"/>
      <c r="O444" s="951"/>
      <c r="P444" s="951"/>
      <c r="Q444" s="1110"/>
      <c r="R444" s="1094"/>
      <c r="S444" s="1095"/>
      <c r="T444" s="1095"/>
      <c r="U444" s="1049">
        <v>444</v>
      </c>
      <c r="V444" s="46"/>
    </row>
    <row r="445" spans="1:22" ht="15.75" customHeight="1">
      <c r="A445" s="1078" t="s">
        <v>184</v>
      </c>
      <c r="B445" s="1108"/>
      <c r="C445" s="1124">
        <f>IF(Data!BV445="","",Data!BV445)</f>
        <v>0</v>
      </c>
      <c r="D445" s="1124">
        <f>IF(Data!BW445="","",Data!BW445)</f>
        <v>0</v>
      </c>
      <c r="E445" s="1124">
        <f>IF(Data!BX445="","",Data!BX445)</f>
        <v>0</v>
      </c>
      <c r="F445" s="1124">
        <f>IF(Data!BY445="","",Data!BY445)</f>
        <v>0</v>
      </c>
      <c r="G445" s="1147"/>
      <c r="H445" s="1124">
        <v>750</v>
      </c>
      <c r="I445" s="1124">
        <v>750</v>
      </c>
      <c r="J445" s="1124">
        <f>'Data 3'!DR139</f>
        <v>0</v>
      </c>
      <c r="K445" s="1124">
        <f>'Data 3'!DS139</f>
        <v>0</v>
      </c>
      <c r="L445" s="1147"/>
      <c r="M445" s="1101">
        <f>IF(H445="","",SUM(H445)-SUM(C445))</f>
        <v>750</v>
      </c>
      <c r="N445" s="1101">
        <f>IF(I445="","",SUM(I445)-SUM(D445))</f>
        <v>750</v>
      </c>
      <c r="O445" s="1101">
        <f>IF(J445="","",SUM(J445)-SUM(E445))</f>
        <v>0</v>
      </c>
      <c r="P445" s="1101">
        <f>IF(K445="","",SUM(K445)-SUM(F445))</f>
        <v>0</v>
      </c>
      <c r="Q445" s="1110"/>
      <c r="R445" s="885"/>
      <c r="S445" s="1017"/>
      <c r="T445" s="1017"/>
      <c r="U445" s="1049">
        <v>445</v>
      </c>
      <c r="V445" s="46"/>
    </row>
    <row r="446" spans="1:22" ht="15.75" customHeight="1">
      <c r="A446" s="1078" t="s">
        <v>259</v>
      </c>
      <c r="B446" s="1093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47"/>
      <c r="H446" s="1132"/>
      <c r="I446" s="1132"/>
      <c r="J446" s="1132"/>
      <c r="K446" s="1132"/>
      <c r="L446" s="1147"/>
      <c r="M446" s="951"/>
      <c r="N446" s="951"/>
      <c r="O446" s="951"/>
      <c r="P446" s="951"/>
      <c r="Q446" s="1110"/>
      <c r="R446" s="885"/>
      <c r="S446" s="1017"/>
      <c r="T446" s="1017"/>
      <c r="U446" s="1049">
        <v>446</v>
      </c>
      <c r="V446" s="46"/>
    </row>
    <row r="447" spans="1:22" ht="15.75" customHeight="1">
      <c r="A447" s="1102" t="s">
        <v>253</v>
      </c>
      <c r="B447" s="1106"/>
      <c r="C447" s="1128">
        <f>IF(Data!BV447="","",Data!BV447)</f>
        <v>0</v>
      </c>
      <c r="D447" s="1128">
        <f>IF(Data!BW447="","",Data!BW447)</f>
        <v>0</v>
      </c>
      <c r="E447" s="1128">
        <f>IF(Data!BX447="","",Data!BX447)</f>
        <v>0</v>
      </c>
      <c r="F447" s="1128">
        <f>IF(Data!BY447="","",Data!BY447)</f>
        <v>0</v>
      </c>
      <c r="G447" s="1103"/>
      <c r="H447" s="1128">
        <v>0.03</v>
      </c>
      <c r="I447" s="1128">
        <v>0.05</v>
      </c>
      <c r="J447" s="1128">
        <f>'Data 3'!DR140</f>
        <v>0</v>
      </c>
      <c r="K447" s="1128">
        <f>'Data 3'!DS140</f>
        <v>0</v>
      </c>
      <c r="L447" s="1103"/>
      <c r="M447" s="1129">
        <f>IF(H447="","",SUM(H447)-SUM(C447))</f>
        <v>0.03</v>
      </c>
      <c r="N447" s="1129">
        <f>IF(I447="","",SUM(I447)-SUM(D447))</f>
        <v>0.05</v>
      </c>
      <c r="O447" s="1129">
        <f>IF(J447="","",SUM(J447)-SUM(E447))</f>
        <v>0</v>
      </c>
      <c r="P447" s="1129">
        <f>IF(K447="","",SUM(K447)-SUM(F447))</f>
        <v>0</v>
      </c>
      <c r="Q447" s="1110"/>
      <c r="R447" s="1048"/>
      <c r="S447" s="1010"/>
      <c r="T447" s="1010"/>
      <c r="U447" s="1049">
        <v>447</v>
      </c>
      <c r="V447" s="46"/>
    </row>
    <row r="448" spans="1:22" ht="15.75" customHeight="1">
      <c r="A448" s="1168" t="s">
        <v>286</v>
      </c>
      <c r="B448" s="1081"/>
      <c r="C448" s="755"/>
      <c r="D448" s="755"/>
      <c r="E448" s="755"/>
      <c r="F448" s="993"/>
      <c r="G448" s="1084"/>
      <c r="H448" s="951"/>
      <c r="I448" s="951"/>
      <c r="J448" s="951"/>
      <c r="K448" s="951"/>
      <c r="L448" s="1084"/>
      <c r="M448" s="951"/>
      <c r="N448" s="951"/>
      <c r="O448" s="951"/>
      <c r="P448" s="951"/>
      <c r="Q448" s="1110"/>
      <c r="R448" s="846"/>
      <c r="S448" s="846"/>
      <c r="T448" s="846"/>
      <c r="U448" s="1049">
        <v>448</v>
      </c>
      <c r="V448" s="465"/>
    </row>
    <row r="449" spans="1:22" ht="15.75" customHeight="1">
      <c r="A449" s="1376" t="str">
        <f>IF(Data!A449="","",Data!A449)</f>
        <v>Maize meal purchase</v>
      </c>
      <c r="B449" s="1081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4"/>
      <c r="H449" s="951"/>
      <c r="I449" s="951"/>
      <c r="J449" s="951"/>
      <c r="K449" s="951"/>
      <c r="L449" s="1084"/>
      <c r="M449" s="951"/>
      <c r="N449" s="951"/>
      <c r="O449" s="951"/>
      <c r="P449" s="951"/>
      <c r="Q449" s="1110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3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4"/>
      <c r="H450" s="951"/>
      <c r="I450" s="951"/>
      <c r="J450" s="951"/>
      <c r="K450" s="951"/>
      <c r="L450" s="1084"/>
      <c r="M450" s="951"/>
      <c r="N450" s="951"/>
      <c r="O450" s="951"/>
      <c r="P450" s="951"/>
      <c r="Q450" s="1110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3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4"/>
      <c r="H451" s="951"/>
      <c r="I451" s="951"/>
      <c r="J451" s="951"/>
      <c r="K451" s="951"/>
      <c r="L451" s="1084"/>
      <c r="M451" s="951"/>
      <c r="N451" s="951"/>
      <c r="O451" s="951"/>
      <c r="P451" s="951"/>
      <c r="Q451" s="1110"/>
      <c r="R451" s="885"/>
      <c r="S451" s="1017"/>
      <c r="T451" s="1017"/>
      <c r="U451" s="1049">
        <v>451</v>
      </c>
      <c r="V451" s="465"/>
    </row>
    <row r="452" spans="1:22" ht="15.75" customHeight="1">
      <c r="A452" s="1102" t="s">
        <v>289</v>
      </c>
      <c r="B452" s="1081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1"/>
      <c r="H452" s="951"/>
      <c r="I452" s="951"/>
      <c r="J452" s="951"/>
      <c r="K452" s="951"/>
      <c r="L452" s="1081"/>
      <c r="M452" s="951"/>
      <c r="N452" s="951"/>
      <c r="O452" s="951"/>
      <c r="P452" s="951"/>
      <c r="Q452" s="1110"/>
      <c r="R452" s="885"/>
      <c r="S452" s="1017"/>
      <c r="T452" s="1017"/>
      <c r="U452" s="1049">
        <v>452</v>
      </c>
      <c r="V452" s="465"/>
    </row>
    <row r="453" spans="1:22" ht="15.75" customHeight="1">
      <c r="A453" s="1151" t="s">
        <v>269</v>
      </c>
      <c r="B453" s="1081"/>
      <c r="C453" s="1124">
        <f>IF(C451="","",C450*C451*C452)</f>
        <v>648</v>
      </c>
      <c r="D453" s="1124">
        <f>IF(D451="","",D450*D451*D452)</f>
        <v>600</v>
      </c>
      <c r="E453" s="1124">
        <f>IF(E451="","",E450*E451*E452)</f>
        <v>400</v>
      </c>
      <c r="F453" s="1124">
        <f>IF(F451="","",F450*F451*F452)</f>
        <v>450</v>
      </c>
      <c r="G453" s="1108"/>
      <c r="H453" s="951"/>
      <c r="I453" s="951"/>
      <c r="J453" s="951"/>
      <c r="K453" s="951"/>
      <c r="L453" s="1108"/>
      <c r="M453" s="951"/>
      <c r="N453" s="951"/>
      <c r="O453" s="951"/>
      <c r="P453" s="951"/>
      <c r="Q453" s="1110"/>
      <c r="R453" s="885"/>
      <c r="S453" s="1017"/>
      <c r="T453" s="1017"/>
      <c r="U453" s="1049">
        <v>453</v>
      </c>
      <c r="V453" s="465"/>
    </row>
    <row r="454" spans="1:22" ht="15.75" customHeight="1">
      <c r="A454" s="1151" t="s">
        <v>297</v>
      </c>
      <c r="B454" s="1081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08"/>
      <c r="H454" s="951"/>
      <c r="I454" s="951"/>
      <c r="J454" s="951"/>
      <c r="K454" s="951"/>
      <c r="L454" s="1108"/>
      <c r="M454" s="951"/>
      <c r="N454" s="951"/>
      <c r="O454" s="951"/>
      <c r="P454" s="951"/>
      <c r="Q454" s="1110"/>
      <c r="R454" s="885"/>
      <c r="S454" s="1017"/>
      <c r="T454" s="1017"/>
      <c r="U454" s="1049">
        <v>454</v>
      </c>
      <c r="V454" s="465"/>
    </row>
    <row r="455" spans="1:22" ht="15.75" customHeight="1">
      <c r="A455" s="1102" t="s">
        <v>253</v>
      </c>
      <c r="B455" s="1081"/>
      <c r="C455" s="1377">
        <f>IF(C453="","",C453*C454/C$46/365/$P$1)</f>
        <v>0.43680964098914787</v>
      </c>
      <c r="D455" s="1377">
        <f>IF(D453="","",D453*D454/D$46/365/$P$1)</f>
        <v>0.35389669987546701</v>
      </c>
      <c r="E455" s="1377">
        <f>IF(E453="","",E453*E454/E$46/365/$P$1)</f>
        <v>0.26963558085749867</v>
      </c>
      <c r="F455" s="1377">
        <f>IF(F453="","",F453*F454/F$46/365/$P$1)</f>
        <v>0.26542252490660023</v>
      </c>
      <c r="G455" s="1093"/>
      <c r="H455" s="951"/>
      <c r="I455" s="951"/>
      <c r="J455" s="951"/>
      <c r="K455" s="951"/>
      <c r="L455" s="1093"/>
      <c r="M455" s="951"/>
      <c r="N455" s="951"/>
      <c r="O455" s="951"/>
      <c r="P455" s="951"/>
      <c r="Q455" s="1110"/>
      <c r="R455" s="1048"/>
      <c r="S455" s="1010"/>
      <c r="T455" s="1010"/>
      <c r="U455" s="1049">
        <v>455</v>
      </c>
      <c r="V455" s="465"/>
    </row>
    <row r="456" spans="1:22" ht="15.75" customHeight="1">
      <c r="A456" s="1169" t="s">
        <v>291</v>
      </c>
      <c r="B456" s="1093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06"/>
      <c r="H456" s="951"/>
      <c r="I456" s="951"/>
      <c r="J456" s="951"/>
      <c r="K456" s="951"/>
      <c r="L456" s="1106"/>
      <c r="M456" s="951"/>
      <c r="N456" s="951"/>
      <c r="O456" s="951"/>
      <c r="P456" s="951"/>
      <c r="Q456" s="1110"/>
      <c r="R456" s="1094"/>
      <c r="S456" s="1095"/>
      <c r="T456" s="1095"/>
      <c r="U456" s="1049">
        <v>456</v>
      </c>
      <c r="V456" s="465"/>
    </row>
    <row r="457" spans="1:22" ht="15.75" customHeight="1">
      <c r="A457" s="1102" t="s">
        <v>292</v>
      </c>
      <c r="B457" s="1081"/>
      <c r="C457" s="1124">
        <f>IF(C456="","",C451*C452*C456)</f>
        <v>2640</v>
      </c>
      <c r="D457" s="1124">
        <f>IF(D456="","",D451*D452*D456)</f>
        <v>3000</v>
      </c>
      <c r="E457" s="1124">
        <f>IF(E456="","",E451*E452*E456)</f>
        <v>2560</v>
      </c>
      <c r="F457" s="1124">
        <f>IF(F456="","",F451*F452*F456)</f>
        <v>2880</v>
      </c>
      <c r="G457" s="1108"/>
      <c r="H457" s="951"/>
      <c r="I457" s="951"/>
      <c r="J457" s="951"/>
      <c r="K457" s="951"/>
      <c r="L457" s="1108"/>
      <c r="M457" s="951"/>
      <c r="N457" s="951"/>
      <c r="O457" s="951"/>
      <c r="P457" s="951"/>
      <c r="Q457" s="1110"/>
      <c r="R457" s="885"/>
      <c r="S457" s="1017"/>
      <c r="T457" s="1017"/>
      <c r="U457" s="1049">
        <v>457</v>
      </c>
      <c r="V457" s="465"/>
    </row>
    <row r="458" spans="1:22" ht="15.75" customHeight="1">
      <c r="A458" s="1376" t="str">
        <f>IF(Data!A458="","",Data!A458)</f>
        <v>Maize samp purchase</v>
      </c>
      <c r="B458" s="1081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08"/>
      <c r="H458" s="951"/>
      <c r="I458" s="951"/>
      <c r="J458" s="951"/>
      <c r="K458" s="951"/>
      <c r="L458" s="1108"/>
      <c r="M458" s="951"/>
      <c r="N458" s="951"/>
      <c r="O458" s="951"/>
      <c r="P458" s="951"/>
      <c r="Q458" s="1110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1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08"/>
      <c r="H459" s="951"/>
      <c r="I459" s="951"/>
      <c r="J459" s="951"/>
      <c r="K459" s="951"/>
      <c r="L459" s="1108"/>
      <c r="M459" s="951"/>
      <c r="N459" s="951"/>
      <c r="O459" s="951"/>
      <c r="P459" s="951"/>
      <c r="Q459" s="1110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1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08"/>
      <c r="H460" s="951"/>
      <c r="I460" s="951"/>
      <c r="J460" s="951"/>
      <c r="K460" s="951"/>
      <c r="L460" s="1108"/>
      <c r="M460" s="951"/>
      <c r="N460" s="951"/>
      <c r="O460" s="951"/>
      <c r="P460" s="951"/>
      <c r="Q460" s="1110"/>
      <c r="R460" s="885"/>
      <c r="S460" s="1017"/>
      <c r="T460" s="1017"/>
      <c r="U460" s="1049">
        <v>460</v>
      </c>
      <c r="V460" s="465"/>
    </row>
    <row r="461" spans="1:22" ht="15.75" customHeight="1">
      <c r="A461" s="1102" t="s">
        <v>289</v>
      </c>
      <c r="B461" s="1084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08"/>
      <c r="H461" s="951"/>
      <c r="I461" s="951"/>
      <c r="J461" s="951"/>
      <c r="K461" s="951"/>
      <c r="L461" s="1108"/>
      <c r="M461" s="951"/>
      <c r="N461" s="951"/>
      <c r="O461" s="951"/>
      <c r="P461" s="951"/>
      <c r="Q461" s="1110"/>
      <c r="R461" s="885"/>
      <c r="S461" s="1017"/>
      <c r="T461" s="1017"/>
      <c r="U461" s="1049">
        <v>461</v>
      </c>
      <c r="V461" s="465"/>
    </row>
    <row r="462" spans="1:22" s="1146" customFormat="1" ht="15.75" customHeight="1">
      <c r="A462" s="1151" t="s">
        <v>269</v>
      </c>
      <c r="B462" s="1081"/>
      <c r="C462" s="1124">
        <f>IF(C460="","",C459*C460*C461)</f>
        <v>72</v>
      </c>
      <c r="D462" s="1124">
        <f>IF(D460="","",D459*D460*D461)</f>
        <v>72</v>
      </c>
      <c r="E462" s="1124">
        <f>IF(E460="","",E459*E460*E461)</f>
        <v>36</v>
      </c>
      <c r="F462" s="1124">
        <f>IF(F460="","",F459*F460*F461)</f>
        <v>84</v>
      </c>
      <c r="G462" s="1081"/>
      <c r="H462" s="951"/>
      <c r="I462" s="951"/>
      <c r="J462" s="951"/>
      <c r="K462" s="951"/>
      <c r="L462" s="1081"/>
      <c r="M462" s="951"/>
      <c r="N462" s="951"/>
      <c r="O462" s="951"/>
      <c r="P462" s="951"/>
      <c r="Q462" s="1144"/>
      <c r="R462" s="885"/>
      <c r="S462" s="1017"/>
      <c r="T462" s="1017"/>
      <c r="U462" s="1049">
        <v>462</v>
      </c>
      <c r="V462" s="1145"/>
    </row>
    <row r="463" spans="1:22" ht="15.75" customHeight="1">
      <c r="A463" s="1151" t="s">
        <v>297</v>
      </c>
      <c r="B463" s="1093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1"/>
      <c r="H463" s="951"/>
      <c r="I463" s="951"/>
      <c r="J463" s="951"/>
      <c r="K463" s="951"/>
      <c r="L463" s="1081"/>
      <c r="M463" s="951"/>
      <c r="N463" s="951"/>
      <c r="O463" s="951"/>
      <c r="P463" s="951"/>
      <c r="Q463" s="1110"/>
      <c r="R463" s="885"/>
      <c r="S463" s="1017"/>
      <c r="T463" s="1017"/>
      <c r="U463" s="1049">
        <v>463</v>
      </c>
      <c r="V463" s="465"/>
    </row>
    <row r="464" spans="1:22" ht="15.75" customHeight="1">
      <c r="A464" s="1102" t="s">
        <v>253</v>
      </c>
      <c r="B464" s="1081"/>
      <c r="C464" s="1377">
        <f>IF(C462="","",C462*C463/C$46/365/$P$1)</f>
        <v>4.866847749510763E-2</v>
      </c>
      <c r="D464" s="1377">
        <f>IF(D462="","",D462*D463/D$46/365/$P$1)</f>
        <v>4.2584917808219179E-2</v>
      </c>
      <c r="E464" s="1377">
        <f>IF(E462="","",E462*E463/E$46/365/$P$1)</f>
        <v>2.4334238747553815E-2</v>
      </c>
      <c r="F464" s="1377">
        <f>IF(F462="","",F462*F463/F$46/365/$P$1)</f>
        <v>4.9682404109589039E-2</v>
      </c>
      <c r="G464" s="1103"/>
      <c r="H464" s="951"/>
      <c r="I464" s="951"/>
      <c r="J464" s="951"/>
      <c r="K464" s="951"/>
      <c r="L464" s="1103"/>
      <c r="M464" s="951"/>
      <c r="N464" s="951"/>
      <c r="O464" s="951"/>
      <c r="P464" s="951"/>
      <c r="Q464" s="1110"/>
      <c r="R464" s="1048"/>
      <c r="S464" s="1010"/>
      <c r="T464" s="1010"/>
      <c r="U464" s="1049">
        <v>464</v>
      </c>
      <c r="V464" s="465"/>
    </row>
    <row r="465" spans="1:22" ht="15.75" customHeight="1">
      <c r="A465" s="1170" t="s">
        <v>291</v>
      </c>
      <c r="B465" s="1081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1"/>
      <c r="H465" s="951"/>
      <c r="I465" s="951"/>
      <c r="J465" s="951"/>
      <c r="K465" s="951"/>
      <c r="L465" s="1081"/>
      <c r="M465" s="951"/>
      <c r="N465" s="951"/>
      <c r="O465" s="951"/>
      <c r="P465" s="951"/>
      <c r="Q465" s="1110"/>
      <c r="R465" s="1094"/>
      <c r="S465" s="1095"/>
      <c r="T465" s="1095"/>
      <c r="U465" s="1049">
        <v>465</v>
      </c>
      <c r="V465" s="465"/>
    </row>
    <row r="466" spans="1:22" ht="15.75" customHeight="1">
      <c r="A466" s="1102" t="s">
        <v>292</v>
      </c>
      <c r="B466" s="1093"/>
      <c r="C466" s="1124">
        <f>IF(C465="","",C460*C461*C465)</f>
        <v>660</v>
      </c>
      <c r="D466" s="1124">
        <f>IF(D465="","",D460*D461*D465)</f>
        <v>420</v>
      </c>
      <c r="E466" s="1124">
        <f>IF(E465="","",E460*E461*E465)</f>
        <v>600</v>
      </c>
      <c r="F466" s="1124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0"/>
      <c r="R466" s="885"/>
      <c r="S466" s="1017"/>
      <c r="T466" s="1017"/>
      <c r="U466" s="1049">
        <v>466</v>
      </c>
      <c r="V466" s="465"/>
    </row>
    <row r="467" spans="1:22" ht="15.75" customHeight="1">
      <c r="A467" s="1376" t="str">
        <f>IF(Data!A467="","",Data!A467)</f>
        <v>Rice purchase</v>
      </c>
      <c r="B467" s="1081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08"/>
      <c r="H467" s="951"/>
      <c r="I467" s="951"/>
      <c r="J467" s="951"/>
      <c r="K467" s="951"/>
      <c r="L467" s="1108"/>
      <c r="M467" s="951"/>
      <c r="N467" s="951"/>
      <c r="O467" s="951"/>
      <c r="P467" s="951"/>
      <c r="Q467" s="1110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1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08"/>
      <c r="H468" s="951"/>
      <c r="I468" s="951"/>
      <c r="J468" s="951"/>
      <c r="K468" s="951"/>
      <c r="L468" s="1108"/>
      <c r="M468" s="951"/>
      <c r="N468" s="951"/>
      <c r="O468" s="951"/>
      <c r="P468" s="951"/>
      <c r="Q468" s="1110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4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08"/>
      <c r="H469" s="1171">
        <f>IF(H$46="","",IF('Exp factors'!$B52="poor",'Exp factors'!$G$52*H$46/$D468/H470,SUM(C469)*'Exp factors'!C$52))</f>
        <v>0.52771396763178779</v>
      </c>
      <c r="I469" s="1171">
        <f>IF(I$46="","",IF('Exp factors'!$B52="poor",'Exp factors'!$G$52*I$46/$D468/I470,SUM(D469)*'Exp factors'!D$52))</f>
        <v>0.60310167729347175</v>
      </c>
      <c r="J469" s="1171">
        <f>IF(J$46="","",IF('Exp factors'!$B52="poor",'Exp factors'!$G$52*J$46/$D468/J470,SUM(E469)*'Exp factors'!E$52))</f>
        <v>0.52771396763178779</v>
      </c>
      <c r="K469" s="1171">
        <f>IF(K$46="","",IF('Exp factors'!$B52="poor",'Exp factors'!$G$52*K$46/$D468/K470,SUM(F469)*'Exp factors'!F$52))</f>
        <v>0.60310167729347175</v>
      </c>
      <c r="L469" s="1108"/>
      <c r="M469" s="951"/>
      <c r="N469" s="951"/>
      <c r="O469" s="951"/>
      <c r="P469" s="951"/>
      <c r="Q469" s="1110"/>
      <c r="R469" s="885"/>
      <c r="S469" s="1017"/>
      <c r="T469" s="1017"/>
      <c r="U469" s="1049">
        <v>469</v>
      </c>
      <c r="V469" s="465"/>
    </row>
    <row r="470" spans="1:22" ht="15.75" customHeight="1">
      <c r="A470" s="1102" t="s">
        <v>289</v>
      </c>
      <c r="B470" s="1081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08"/>
      <c r="H470" s="1172">
        <f>I470</f>
        <v>12</v>
      </c>
      <c r="I470" s="1172">
        <f>SUM(D470)</f>
        <v>12</v>
      </c>
      <c r="J470" s="1172">
        <f>I470</f>
        <v>12</v>
      </c>
      <c r="K470" s="1172">
        <f>I470</f>
        <v>12</v>
      </c>
      <c r="L470" s="1108"/>
      <c r="M470" s="951"/>
      <c r="N470" s="951"/>
      <c r="O470" s="951"/>
      <c r="P470" s="951"/>
      <c r="Q470" s="1402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46" customFormat="1" ht="15.75" customHeight="1">
      <c r="A471" s="1151" t="s">
        <v>269</v>
      </c>
      <c r="B471" s="1081"/>
      <c r="C471" s="1124">
        <f>IF(C469="","",C468*C469*C470)</f>
        <v>120</v>
      </c>
      <c r="D471" s="1124">
        <f>IF(D469="","",D468*D469*D470)</f>
        <v>120</v>
      </c>
      <c r="E471" s="1124">
        <f>IF(E469="","",E468*E469*E470)</f>
        <v>120</v>
      </c>
      <c r="F471" s="1124">
        <f>IF(F469="","",F468*F469*F470)</f>
        <v>120</v>
      </c>
      <c r="G471" s="1081"/>
      <c r="H471" s="1124">
        <f>IF(H$46=0,"",SUM($D468)*H469*H470)</f>
        <v>63.325676115814538</v>
      </c>
      <c r="I471" s="1124">
        <f>IF(I$46=0,"",SUM($D468)*I469*I470)</f>
        <v>72.372201275216611</v>
      </c>
      <c r="J471" s="1124">
        <f>IF(J$46=0,"",SUM($D468)*J469*J470)</f>
        <v>63.325676115814538</v>
      </c>
      <c r="K471" s="1124">
        <f>IF(K$46=0,"",SUM($D468)*K469*K470)</f>
        <v>72.372201275216611</v>
      </c>
      <c r="L471" s="1081"/>
      <c r="M471" s="951"/>
      <c r="N471" s="951"/>
      <c r="O471" s="951"/>
      <c r="P471" s="951"/>
      <c r="Q471" s="1144"/>
      <c r="R471" s="885"/>
      <c r="S471" s="1017"/>
      <c r="T471" s="1017"/>
      <c r="U471" s="1049">
        <v>471</v>
      </c>
      <c r="V471" s="1145"/>
    </row>
    <row r="472" spans="1:22" ht="15.75" customHeight="1">
      <c r="A472" s="1151" t="s">
        <v>297</v>
      </c>
      <c r="B472" s="1093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1"/>
      <c r="H472" s="951"/>
      <c r="I472" s="951"/>
      <c r="J472" s="951"/>
      <c r="K472" s="951"/>
      <c r="L472" s="1081"/>
      <c r="M472" s="951"/>
      <c r="N472" s="951"/>
      <c r="O472" s="951"/>
      <c r="P472" s="951"/>
      <c r="Q472" s="1110"/>
      <c r="R472" s="885"/>
      <c r="S472" s="1017"/>
      <c r="T472" s="1017"/>
      <c r="U472" s="1049">
        <v>472</v>
      </c>
      <c r="V472" s="465"/>
    </row>
    <row r="473" spans="1:22" ht="15.75" customHeight="1">
      <c r="A473" s="1102" t="s">
        <v>253</v>
      </c>
      <c r="B473" s="1093"/>
      <c r="C473" s="1377">
        <f>IF(C471="","",C471*C472/C$46/365/$P$1)</f>
        <v>7.9103035047144624E-2</v>
      </c>
      <c r="D473" s="1377">
        <f>IF(D471="","",D471*D472/D$46/365/$P$1)</f>
        <v>6.9215155666251554E-2</v>
      </c>
      <c r="E473" s="1377">
        <f>IF(E471="","",E471*E472/E$46/365/$P$1)</f>
        <v>7.9103035047144624E-2</v>
      </c>
      <c r="F473" s="1377">
        <f>IF(F471="","",F471*F472/F$46/365/$P$1)</f>
        <v>6.9215155666251554E-2</v>
      </c>
      <c r="G473" s="1103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1103"/>
      <c r="M473" s="1129">
        <f>IF(SUM(H473)=SUM(C473),"",SUM(H473)-SUM(C473))</f>
        <v>-3.735925857069957E-2</v>
      </c>
      <c r="N473" s="1129">
        <f>IF(SUM(I473)=SUM(D473),"",SUM(I473)-SUM(D473))</f>
        <v>-2.7471379189806501E-2</v>
      </c>
      <c r="O473" s="1129">
        <f>IF(SUM(J473)=SUM(E473),"",SUM(J473)-SUM(E473))</f>
        <v>-3.735925857069957E-2</v>
      </c>
      <c r="P473" s="1129">
        <f>IF(SUM(K473)=SUM(F473),"",SUM(K473)-SUM(F473))</f>
        <v>-2.7471379189806501E-2</v>
      </c>
      <c r="Q473" s="1110"/>
      <c r="R473" s="1048"/>
      <c r="S473" s="1010"/>
      <c r="T473" s="1010"/>
      <c r="U473" s="1049">
        <v>473</v>
      </c>
      <c r="V473" s="465"/>
    </row>
    <row r="474" spans="1:22" ht="15.75" customHeight="1">
      <c r="A474" s="1170" t="s">
        <v>291</v>
      </c>
      <c r="B474" s="1081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1"/>
      <c r="H474" s="1743">
        <f>$I474</f>
        <v>7</v>
      </c>
      <c r="I474" s="1743">
        <f>IF(SUM($D474)=0,IF(SUM($C474)=0,IF(SUM($E474)=0,IF(SUM($F474)=0,'Exp factors'!$H$52*$D468,SUM($F474)),SUM($E474)),SUM($C474)),SUM($D474))</f>
        <v>7</v>
      </c>
      <c r="J474" s="1743">
        <f>$I474</f>
        <v>7</v>
      </c>
      <c r="K474" s="1743">
        <f>$I474</f>
        <v>7</v>
      </c>
      <c r="L474" s="1081"/>
      <c r="M474" s="951"/>
      <c r="N474" s="951"/>
      <c r="O474" s="951"/>
      <c r="P474" s="951"/>
      <c r="Q474" s="1110"/>
      <c r="R474" s="1094"/>
      <c r="S474" s="1095"/>
      <c r="T474" s="1095"/>
      <c r="U474" s="1049">
        <v>474</v>
      </c>
      <c r="V474" s="465"/>
    </row>
    <row r="475" spans="1:22" ht="15.75" customHeight="1">
      <c r="A475" s="1102" t="s">
        <v>292</v>
      </c>
      <c r="B475" s="1081"/>
      <c r="C475" s="1745">
        <f>IF(C474="","",C468*C469*C470*C474)</f>
        <v>720</v>
      </c>
      <c r="D475" s="1745">
        <f t="shared" ref="D475:F475" si="27">IF(D474="","",D468*D469*D470*D474)</f>
        <v>840</v>
      </c>
      <c r="E475" s="1745">
        <f t="shared" si="27"/>
        <v>960</v>
      </c>
      <c r="F475" s="1745">
        <f t="shared" si="27"/>
        <v>960</v>
      </c>
      <c r="G475" s="1155"/>
      <c r="H475" s="1746">
        <f t="shared" ref="H475" si="28">IF(H$46=0,"",H469*H470*H474)</f>
        <v>44.327973281070172</v>
      </c>
      <c r="I475" s="1746">
        <f>IF(I$46=0,"",I469*I470*I474)</f>
        <v>50.660540892651632</v>
      </c>
      <c r="J475" s="1746">
        <f t="shared" ref="J475:K475" si="29">IF(J$46=0,"",J469*J470*J474)</f>
        <v>44.327973281070172</v>
      </c>
      <c r="K475" s="1746">
        <f t="shared" si="29"/>
        <v>50.660540892651632</v>
      </c>
      <c r="L475" s="1155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0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76" t="str">
        <f>IF(Data!A476="","",Data!A476)</f>
        <v>Potatoes purchase</v>
      </c>
      <c r="B476" s="1081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4"/>
      <c r="H476" s="951"/>
      <c r="I476" s="951"/>
      <c r="J476" s="951"/>
      <c r="K476" s="951"/>
      <c r="L476" s="1084"/>
      <c r="M476" s="951"/>
      <c r="N476" s="951"/>
      <c r="O476" s="951"/>
      <c r="P476" s="951"/>
      <c r="Q476" s="1110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3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4"/>
      <c r="H477" s="951"/>
      <c r="I477" s="951"/>
      <c r="J477" s="951"/>
      <c r="K477" s="951"/>
      <c r="L477" s="1084"/>
      <c r="M477" s="951"/>
      <c r="N477" s="951"/>
      <c r="O477" s="951"/>
      <c r="P477" s="951"/>
      <c r="Q477" s="1110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3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4"/>
      <c r="H478" s="1171">
        <f>IF('Exp factors'!$B54="poor",'Exp factors'!$G$54*H$46/$D477/H479,SUM(C478)*'Exp factors'!C$54)</f>
        <v>0.49047749208760838</v>
      </c>
      <c r="I478" s="1171">
        <f>IF(I$46="","",IF('Exp factors'!$B54="poor",'Exp factors'!$G$54*I$46/$D477/I479,SUM(D478)*'Exp factors'!D$54))</f>
        <v>0.56054570524298097</v>
      </c>
      <c r="J478" s="1171">
        <f>IF(J$46="","",IF('Exp factors'!$B54="poor",'Exp factors'!$G$54*J$46/$D477/J479,SUM(E478)*'Exp factors'!E$54))</f>
        <v>0.49047749208760838</v>
      </c>
      <c r="K478" s="1171">
        <f>IF(K$46="","",IF('Exp factors'!$B54="poor",'Exp factors'!$G$54*K$46/$D477/K479,SUM(F478)*'Exp factors'!F$54))</f>
        <v>0.56054570524298097</v>
      </c>
      <c r="L478" s="1084"/>
      <c r="M478" s="951"/>
      <c r="N478" s="951"/>
      <c r="O478" s="951"/>
      <c r="P478" s="951"/>
      <c r="Q478" s="1110"/>
      <c r="R478" s="885"/>
      <c r="S478" s="1017"/>
      <c r="T478" s="1017"/>
      <c r="U478" s="1049">
        <v>478</v>
      </c>
      <c r="V478" s="465"/>
    </row>
    <row r="479" spans="1:22" ht="15.75" customHeight="1">
      <c r="A479" s="1102" t="s">
        <v>289</v>
      </c>
      <c r="B479" s="1081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1"/>
      <c r="H479" s="1172">
        <f>I479</f>
        <v>10</v>
      </c>
      <c r="I479" s="1741">
        <f>IF(SUM(D479)=0,IF(SUM(C479)=0,IF(SUM(E479)=0,IF(SUM(F479)=0,12,SUM(F479)),SUM(E479)),SUM(C479)),SUM(D479))</f>
        <v>10</v>
      </c>
      <c r="J479" s="1172">
        <f>I479</f>
        <v>10</v>
      </c>
      <c r="K479" s="1172">
        <f>I479</f>
        <v>10</v>
      </c>
      <c r="L479" s="1081"/>
      <c r="M479" s="951"/>
      <c r="N479" s="951"/>
      <c r="O479" s="951"/>
      <c r="P479" s="951"/>
      <c r="Q479" s="1110"/>
      <c r="R479" s="885"/>
      <c r="S479" s="1017"/>
      <c r="T479" s="1017"/>
      <c r="U479" s="1049">
        <v>479</v>
      </c>
      <c r="V479" s="465"/>
    </row>
    <row r="480" spans="1:22" ht="15.75" customHeight="1">
      <c r="A480" s="1151" t="s">
        <v>269</v>
      </c>
      <c r="B480" s="1081"/>
      <c r="C480" s="1124">
        <f>IF(C478="","",C477*C478*C479)</f>
        <v>100</v>
      </c>
      <c r="D480" s="1124">
        <f>IF(D478="","",D477*D478*D479)</f>
        <v>100</v>
      </c>
      <c r="E480" s="1124">
        <f>IF(E478="","",E477*E478*E479)</f>
        <v>120</v>
      </c>
      <c r="F480" s="1124">
        <f>IF(F478="","",F477*F478*F479)</f>
        <v>120</v>
      </c>
      <c r="G480" s="1108"/>
      <c r="H480" s="1124">
        <f>IF(H$46=0,"",SUM($D477)*H478*H479)</f>
        <v>49.047749208760834</v>
      </c>
      <c r="I480" s="1124">
        <f>IF(I$46=0,"",SUM($D477)*I478*I479)</f>
        <v>56.054570524298093</v>
      </c>
      <c r="J480" s="1124">
        <f>IF(J$46=0,"",SUM($D477)*J478*J479)</f>
        <v>49.047749208760834</v>
      </c>
      <c r="K480" s="1124">
        <f>IF(K$46=0,"",SUM($D477)*K478*K479)</f>
        <v>56.054570524298093</v>
      </c>
      <c r="L480" s="1108"/>
      <c r="M480" s="951"/>
      <c r="N480" s="951"/>
      <c r="O480" s="951"/>
      <c r="P480" s="951"/>
      <c r="Q480" s="1110"/>
      <c r="R480" s="885"/>
      <c r="S480" s="1017"/>
      <c r="T480" s="1017"/>
      <c r="U480" s="1049">
        <v>480</v>
      </c>
      <c r="V480" s="465"/>
    </row>
    <row r="481" spans="1:22" ht="15.75" customHeight="1">
      <c r="A481" s="1151" t="s">
        <v>297</v>
      </c>
      <c r="B481" s="1081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08"/>
      <c r="H481" s="951"/>
      <c r="I481" s="951"/>
      <c r="J481" s="951"/>
      <c r="K481" s="951"/>
      <c r="L481" s="1108"/>
      <c r="M481" s="951"/>
      <c r="N481" s="951"/>
      <c r="O481" s="951"/>
      <c r="P481" s="951"/>
      <c r="Q481" s="1110"/>
      <c r="R481" s="885"/>
      <c r="S481" s="1017"/>
      <c r="T481" s="1017"/>
      <c r="U481" s="1049">
        <v>481</v>
      </c>
      <c r="V481" s="465"/>
    </row>
    <row r="482" spans="1:22" ht="15.75" customHeight="1">
      <c r="A482" s="1102" t="s">
        <v>253</v>
      </c>
      <c r="B482" s="1093"/>
      <c r="C482" s="1377">
        <f>IF(C480="","",C480*C481/C$46/365/$P$1)</f>
        <v>1.3965931328945028E-2</v>
      </c>
      <c r="D482" s="1377">
        <f>IF(D480="","",D480*D481/D$46/365/$P$1)</f>
        <v>1.22201899128269E-2</v>
      </c>
      <c r="E482" s="1377">
        <f>IF(E480="","",E480*E481/E$46/365/$P$1)</f>
        <v>1.6759117594734033E-2</v>
      </c>
      <c r="F482" s="1377">
        <f>IF(F480="","",F480*F481/F$46/365/$P$1)</f>
        <v>1.4664227895392278E-2</v>
      </c>
      <c r="G482" s="1093"/>
      <c r="H482" s="1377">
        <f>IF(H$46=0,"",H480*SUM($D481)/H$46/365/$P$1)</f>
        <v>6.8499749728887158E-3</v>
      </c>
      <c r="I482" s="1377">
        <f>IF(I$46=0,"",I480*SUM($D481)/I$46/365/$P$1)</f>
        <v>6.8499749728887158E-3</v>
      </c>
      <c r="J482" s="1377">
        <f>IF(J$46=0,"",J480*SUM($D481)/J$46/365/$P$1)</f>
        <v>6.8499749728887158E-3</v>
      </c>
      <c r="K482" s="1377">
        <f>IF(K$46=0,"",K480*SUM($D481)/K$46/365/$P$1)</f>
        <v>6.8499749728887158E-3</v>
      </c>
      <c r="L482" s="1093"/>
      <c r="M482" s="1129">
        <f>IF(SUM(H482)=SUM(C482),"",SUM(H482)-SUM(C482))</f>
        <v>-7.1159563560563126E-3</v>
      </c>
      <c r="N482" s="1129">
        <f>IF(SUM(I482)=SUM(D482),"",SUM(I482)-SUM(D482))</f>
        <v>-5.3702149399381845E-3</v>
      </c>
      <c r="O482" s="1129">
        <f>IF(SUM(J482)=SUM(E482),"",SUM(J482)-SUM(E482))</f>
        <v>-9.9091426218453176E-3</v>
      </c>
      <c r="P482" s="1129">
        <f>IF(SUM(K482)=SUM(F482),"",SUM(K482)-SUM(F482))</f>
        <v>-7.8142529225035621E-3</v>
      </c>
      <c r="Q482" s="1110"/>
      <c r="R482" s="1048"/>
      <c r="S482" s="1010"/>
      <c r="T482" s="1010"/>
      <c r="U482" s="1049">
        <v>482</v>
      </c>
      <c r="V482" s="465"/>
    </row>
    <row r="483" spans="1:22" ht="15.75" customHeight="1">
      <c r="A483" s="1170" t="s">
        <v>291</v>
      </c>
      <c r="B483" s="1093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1"/>
      <c r="H483" s="1743">
        <f>$I483</f>
        <v>40</v>
      </c>
      <c r="I483" s="1743">
        <f>IF(SUM($D483)=0,IF(SUM($C483)=0,IF(SUM($E483)=0,IF(SUM($F483)=0,'Exp factors'!$H$54*$D477,SUM($F483)),SUM($E483)),SUM($C483)),SUM($D483))</f>
        <v>40</v>
      </c>
      <c r="J483" s="1743">
        <f>$I483</f>
        <v>40</v>
      </c>
      <c r="K483" s="1743">
        <f>$I483</f>
        <v>40</v>
      </c>
      <c r="L483" s="1081"/>
      <c r="M483" s="951"/>
      <c r="N483" s="951"/>
      <c r="O483" s="951"/>
      <c r="P483" s="951"/>
      <c r="Q483" s="1110"/>
      <c r="R483" s="1094"/>
      <c r="S483" s="1095"/>
      <c r="T483" s="1095"/>
      <c r="U483" s="1049">
        <v>483</v>
      </c>
      <c r="V483" s="465"/>
    </row>
    <row r="484" spans="1:22" ht="15.75" customHeight="1">
      <c r="A484" s="1102" t="s">
        <v>292</v>
      </c>
      <c r="B484" s="1081"/>
      <c r="C484" s="1745">
        <f>IF(C483="","",C478*C479*C483)</f>
        <v>400</v>
      </c>
      <c r="D484" s="1745">
        <f>IF(D483="","",D478*D479*D483)</f>
        <v>400</v>
      </c>
      <c r="E484" s="1745">
        <f>IF(E483="","",E478*E479*E483)</f>
        <v>720</v>
      </c>
      <c r="F484" s="1745">
        <f>IF(F483="","",F478*F479*F483)</f>
        <v>720</v>
      </c>
      <c r="G484" s="1108"/>
      <c r="H484" s="1746">
        <f t="shared" ref="H484:K484" si="30">IF(H$46=0,"",H478*H479*H483)</f>
        <v>196.19099683504334</v>
      </c>
      <c r="I484" s="1746">
        <f>IF(I$46=0,"",I478*I479*I483)</f>
        <v>224.21828209719237</v>
      </c>
      <c r="J484" s="1746">
        <f t="shared" si="30"/>
        <v>196.19099683504334</v>
      </c>
      <c r="K484" s="1746">
        <f t="shared" si="30"/>
        <v>224.21828209719237</v>
      </c>
      <c r="L484" s="1108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0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76" t="str">
        <f>IF(Data!A485="","",Data!A485)</f>
        <v>Brown bread purchase</v>
      </c>
      <c r="B485" s="1093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1"/>
      <c r="H485" s="951"/>
      <c r="I485" s="951"/>
      <c r="J485" s="951"/>
      <c r="K485" s="951"/>
      <c r="L485" s="1081"/>
      <c r="M485" s="951"/>
      <c r="N485" s="951"/>
      <c r="O485" s="951"/>
      <c r="P485" s="951"/>
      <c r="Q485" s="1110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1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1"/>
      <c r="H486" s="951"/>
      <c r="I486" s="951"/>
      <c r="J486" s="951"/>
      <c r="K486" s="951"/>
      <c r="L486" s="1081"/>
      <c r="M486" s="951"/>
      <c r="N486" s="951"/>
      <c r="O486" s="951"/>
      <c r="P486" s="951"/>
      <c r="Q486" s="1110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1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1"/>
      <c r="H487" s="1171">
        <f>IF(H$46="","",IF('Exp factors'!$B50="poor",'Exp factors'!$G$50*H$46/$D486/H488,SUM(C487)*'Exp factors'!C$50))</f>
        <v>40.092579450939787</v>
      </c>
      <c r="I487" s="1171">
        <f>IF(I$46="","",IF('Exp factors'!$B50="poor",'Exp factors'!$G$50*I$46/$D486/I488,SUM(D487)*'Exp factors'!D$50))</f>
        <v>45.820090801074038</v>
      </c>
      <c r="J487" s="1171">
        <f>IF(J$46="","",IF('Exp factors'!$B50="poor",'Exp factors'!$G$50*J$46/$D486/J488,SUM(E487)*'Exp factors'!E$50))</f>
        <v>40.092579450939787</v>
      </c>
      <c r="K487" s="1171">
        <f>IF(K$46="","",IF('Exp factors'!$B50="poor",'Exp factors'!$G$50*K$46/$D486/K488,SUM(F487)*'Exp factors'!F$50))</f>
        <v>45.820090801074038</v>
      </c>
      <c r="L487" s="1081"/>
      <c r="M487" s="951"/>
      <c r="N487" s="951"/>
      <c r="O487" s="951"/>
      <c r="P487" s="951"/>
      <c r="Q487" s="1110"/>
      <c r="R487" s="885"/>
      <c r="S487" s="1017"/>
      <c r="T487" s="1017"/>
      <c r="U487" s="1049">
        <v>487</v>
      </c>
      <c r="V487" s="465"/>
    </row>
    <row r="488" spans="1:22" ht="15.75" customHeight="1">
      <c r="A488" s="1102" t="s">
        <v>289</v>
      </c>
      <c r="B488" s="1081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1"/>
      <c r="H488" s="1172">
        <f>I488</f>
        <v>12</v>
      </c>
      <c r="I488" s="1741">
        <f>IF(SUM(D488)=0,IF(SUM(C488)=0,IF(SUM(E488)=0,IF(SUM(F488)=0,12,SUM(F488)),SUM(E488)),SUM(C488)),SUM(D488))</f>
        <v>12</v>
      </c>
      <c r="J488" s="1172">
        <f>I488</f>
        <v>12</v>
      </c>
      <c r="K488" s="1172">
        <f>I488</f>
        <v>12</v>
      </c>
      <c r="L488" s="1081"/>
      <c r="M488" s="951"/>
      <c r="N488" s="951"/>
      <c r="O488" s="951"/>
      <c r="P488" s="951"/>
      <c r="Q488" s="1110"/>
      <c r="R488" s="885"/>
      <c r="S488" s="1017"/>
      <c r="T488" s="1017"/>
      <c r="U488" s="1049">
        <v>488</v>
      </c>
      <c r="V488" s="465"/>
    </row>
    <row r="489" spans="1:22" ht="15.75" customHeight="1">
      <c r="A489" s="1151" t="s">
        <v>269</v>
      </c>
      <c r="B489" s="1081"/>
      <c r="C489" s="1124" t="str">
        <f>IF(C487="","",C486*C487*C488)</f>
        <v/>
      </c>
      <c r="D489" s="1124" t="str">
        <f>IF(D487="","",D486*D487*D488)</f>
        <v/>
      </c>
      <c r="E489" s="1124">
        <f>IF(E487="","",E486*E487*E488)</f>
        <v>168</v>
      </c>
      <c r="F489" s="1124">
        <f>IF(F487="","",F486*F487*F488)</f>
        <v>100.79999999999998</v>
      </c>
      <c r="G489" s="1108"/>
      <c r="H489" s="1124">
        <f>IF(H$46=0,"",SUM($D486)*H487*H488)</f>
        <v>336.77766738789421</v>
      </c>
      <c r="I489" s="1124">
        <f>IF(I$46=0,"",SUM($D486)*I487*I488)</f>
        <v>384.88876272902189</v>
      </c>
      <c r="J489" s="1124">
        <f>IF(J$46=0,"",SUM($D486)*J487*J488)</f>
        <v>336.77766738789421</v>
      </c>
      <c r="K489" s="1124">
        <f>IF(K$46=0,"",SUM($D486)*K487*K488)</f>
        <v>384.88876272902189</v>
      </c>
      <c r="L489" s="1108"/>
      <c r="M489" s="951"/>
      <c r="N489" s="951"/>
      <c r="O489" s="951"/>
      <c r="P489" s="951"/>
      <c r="Q489" s="1110"/>
      <c r="R489" s="885"/>
      <c r="S489" s="1017"/>
      <c r="T489" s="1017"/>
      <c r="U489" s="1049">
        <v>489</v>
      </c>
      <c r="V489" s="465"/>
    </row>
    <row r="490" spans="1:22" ht="15.75" customHeight="1">
      <c r="A490" s="1151" t="s">
        <v>297</v>
      </c>
      <c r="B490" s="1093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08"/>
      <c r="H490" s="951"/>
      <c r="I490" s="951"/>
      <c r="J490" s="951"/>
      <c r="K490" s="951"/>
      <c r="L490" s="1108"/>
      <c r="M490" s="951"/>
      <c r="N490" s="951"/>
      <c r="O490" s="951"/>
      <c r="P490" s="951"/>
      <c r="Q490" s="1110"/>
      <c r="R490" s="885"/>
      <c r="S490" s="1017"/>
      <c r="T490" s="1017"/>
      <c r="U490" s="1049">
        <v>490</v>
      </c>
      <c r="V490" s="465"/>
    </row>
    <row r="491" spans="1:22" ht="15.75" customHeight="1">
      <c r="A491" s="1102" t="s">
        <v>253</v>
      </c>
      <c r="B491" s="1081"/>
      <c r="C491" s="1377" t="str">
        <f>IF(C489="","",C489*C490/C$46/365/$P$1)</f>
        <v/>
      </c>
      <c r="D491" s="1377" t="str">
        <f>IF(D489="","",D489*D490/D$46/365/$P$1)</f>
        <v/>
      </c>
      <c r="E491" s="1377">
        <f>IF(E489="","",E489*E490/E$46/365/$P$1)</f>
        <v>7.6019357409713564E-2</v>
      </c>
      <c r="F491" s="1377">
        <f>IF(F489="","",F489*F490/F$46/365/$P$1)</f>
        <v>3.9910162640099618E-2</v>
      </c>
      <c r="G491" s="1093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0.15239060633791646</v>
      </c>
      <c r="K491" s="1377">
        <f>IF(K$46=0,"",K489*SUM($D490)/K$46/365/$P$1)</f>
        <v>0.15239060633791646</v>
      </c>
      <c r="L491" s="1093"/>
      <c r="M491" s="1129">
        <f>IF(SUM(H491)=SUM(C491),"",SUM(H491)-SUM(C491))</f>
        <v>0.15239060633791646</v>
      </c>
      <c r="N491" s="1129">
        <f>IF(SUM(I491)=SUM(D491),"",SUM(I491)-SUM(D491))</f>
        <v>0.15239060633791646</v>
      </c>
      <c r="O491" s="1129">
        <f>IF(SUM(J491)=SUM(E491),"",SUM(J491)-SUM(E491))</f>
        <v>7.6371248928202892E-2</v>
      </c>
      <c r="P491" s="1129">
        <f>IF(SUM(K491)=SUM(F491),"",SUM(K491)-SUM(F491))</f>
        <v>0.11248044369781685</v>
      </c>
      <c r="Q491" s="1110"/>
      <c r="R491" s="1048"/>
      <c r="S491" s="1010"/>
      <c r="T491" s="1010"/>
      <c r="U491" s="1049">
        <v>491</v>
      </c>
      <c r="V491" s="465"/>
    </row>
    <row r="492" spans="1:22" ht="15.75" customHeight="1">
      <c r="A492" s="1169" t="s">
        <v>291</v>
      </c>
      <c r="B492" s="1081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06"/>
      <c r="H492" s="1743">
        <f>$I492</f>
        <v>12</v>
      </c>
      <c r="I492" s="1743">
        <f>IF(SUM($D492)=0,IF(SUM($C492)=0,IF(SUM($E492)=0,IF(SUM($F492)=0,'Exp factors'!$H$50*$D486,SUM($F492)),SUM($E492)),SUM($C492)),SUM($D492))</f>
        <v>12</v>
      </c>
      <c r="J492" s="1743">
        <f>$I492</f>
        <v>12</v>
      </c>
      <c r="K492" s="1743">
        <f>$I492</f>
        <v>12</v>
      </c>
      <c r="L492" s="1106"/>
      <c r="M492" s="951"/>
      <c r="N492" s="951"/>
      <c r="O492" s="951"/>
      <c r="P492" s="951"/>
      <c r="Q492" s="1110"/>
      <c r="R492" s="1094"/>
      <c r="S492" s="1095"/>
      <c r="T492" s="1095"/>
      <c r="U492" s="1049">
        <v>492</v>
      </c>
      <c r="V492" s="465"/>
    </row>
    <row r="493" spans="1:22" ht="15.75" customHeight="1">
      <c r="A493" s="1102" t="s">
        <v>292</v>
      </c>
      <c r="B493" s="1081"/>
      <c r="C493" s="1745" t="str">
        <f>IF(C492="","",C487*C488*C492)</f>
        <v/>
      </c>
      <c r="D493" s="1745" t="str">
        <f>IF(D492="","",D487*D488*D492)</f>
        <v/>
      </c>
      <c r="E493" s="1745">
        <f>IF(E492="","",E487*E488*E492)</f>
        <v>2880</v>
      </c>
      <c r="F493" s="1745">
        <f>IF(F492="","",F487*F488*F492)</f>
        <v>1872</v>
      </c>
      <c r="G493" s="1108"/>
      <c r="H493" s="1746">
        <f t="shared" ref="H493" si="31">IF(H$46=0,"",H487*H488*H492)</f>
        <v>5773.3314409353297</v>
      </c>
      <c r="I493" s="1746">
        <f>IF(I$46=0,"",I487*I488*I492)</f>
        <v>6598.0930753546618</v>
      </c>
      <c r="J493" s="1746">
        <f t="shared" ref="J493:K493" si="32">IF(J$46=0,"",J487*J488*J492)</f>
        <v>5773.3314409353297</v>
      </c>
      <c r="K493" s="1746">
        <f t="shared" si="32"/>
        <v>6598.0930753546618</v>
      </c>
      <c r="L493" s="1108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0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76" t="str">
        <f>IF(Data!A494="","",Data!A494)</f>
        <v>Whaite bread purchase</v>
      </c>
      <c r="B494" s="1082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1"/>
      <c r="H494" s="951"/>
      <c r="I494" s="951"/>
      <c r="J494" s="951"/>
      <c r="K494" s="951"/>
      <c r="L494" s="1081"/>
      <c r="M494" s="951"/>
      <c r="N494" s="951"/>
      <c r="O494" s="951"/>
      <c r="P494" s="951"/>
      <c r="Q494" s="1110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4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1"/>
      <c r="H495" s="951"/>
      <c r="I495" s="951"/>
      <c r="J495" s="951"/>
      <c r="K495" s="951"/>
      <c r="L495" s="1081"/>
      <c r="M495" s="951"/>
      <c r="N495" s="951"/>
      <c r="O495" s="951"/>
      <c r="P495" s="951"/>
      <c r="Q495" s="1110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4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1"/>
      <c r="H496" s="1171">
        <f>IF(H$46="","",IF('Exp factors'!$B51="poor",'Exp factors'!$G$51*H$46/$D495/H497,SUM(C496)*'Exp factors'!C$51))</f>
        <v>9.5514673158446008</v>
      </c>
      <c r="I496" s="1171">
        <f>IF(I$46="","",IF('Exp factors'!$B51="poor",'Exp factors'!$G$51*I$46/$D495/I497,SUM(D496)*'Exp factors'!D$51))</f>
        <v>10.915962646679544</v>
      </c>
      <c r="J496" s="1171">
        <f>IF(J$46="","",IF('Exp factors'!$B51="poor",'Exp factors'!$G$51*J$46/$D495/J497,SUM(E496)*'Exp factors'!E$51))</f>
        <v>9.5514673158446008</v>
      </c>
      <c r="K496" s="1171">
        <f>IF(K$46="","",IF('Exp factors'!$B51="poor",'Exp factors'!$G$51*K$46/$D495/K497,SUM(F496)*'Exp factors'!F$51))</f>
        <v>10.915962646679544</v>
      </c>
      <c r="L496" s="1081"/>
      <c r="M496" s="951"/>
      <c r="N496" s="951"/>
      <c r="O496" s="951"/>
      <c r="P496" s="951"/>
      <c r="Q496" s="1110"/>
      <c r="R496" s="885"/>
      <c r="S496" s="1017"/>
      <c r="T496" s="1017"/>
      <c r="U496" s="1049">
        <v>496</v>
      </c>
      <c r="V496" s="465"/>
    </row>
    <row r="497" spans="1:22" ht="15.75" customHeight="1">
      <c r="A497" s="1102" t="s">
        <v>289</v>
      </c>
      <c r="B497" s="1081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1"/>
      <c r="H497" s="1172">
        <f>I497</f>
        <v>12</v>
      </c>
      <c r="I497" s="1741">
        <f>IF(SUM(D497)=0,IF(SUM(C497)=0,IF(SUM(E497)=0,IF(SUM(F497)=0,12,SUM(F497)),SUM(E497)),SUM(C497)),SUM(D497))</f>
        <v>12</v>
      </c>
      <c r="J497" s="1172">
        <f>I497</f>
        <v>12</v>
      </c>
      <c r="K497" s="1172">
        <f>I497</f>
        <v>12</v>
      </c>
      <c r="L497" s="1081"/>
      <c r="M497" s="951"/>
      <c r="N497" s="951"/>
      <c r="O497" s="951"/>
      <c r="P497" s="951"/>
      <c r="Q497" s="1110"/>
      <c r="R497" s="885"/>
      <c r="S497" s="1017"/>
      <c r="T497" s="1017"/>
      <c r="U497" s="1049">
        <v>497</v>
      </c>
      <c r="V497" s="465"/>
    </row>
    <row r="498" spans="1:22" ht="15.75" customHeight="1">
      <c r="A498" s="1151" t="s">
        <v>269</v>
      </c>
      <c r="B498" s="1081"/>
      <c r="C498" s="1124">
        <f>IF(C496="","",C495*C496*C497)</f>
        <v>67.199999999999989</v>
      </c>
      <c r="D498" s="1124">
        <f>IF(D496="","",D495*D496*D497)</f>
        <v>100.79999999999998</v>
      </c>
      <c r="E498" s="1124" t="str">
        <f>IF(E496="","",E495*E496*E497)</f>
        <v/>
      </c>
      <c r="F498" s="1124" t="str">
        <f>IF(F496="","",F495*F496*F497)</f>
        <v/>
      </c>
      <c r="G498" s="1108"/>
      <c r="H498" s="1124">
        <f>IF(H$46=0,"",SUM($D495)*H496*H497)</f>
        <v>80.232325453094631</v>
      </c>
      <c r="I498" s="1124">
        <f>IF(I$46=0,"",SUM($D495)*I496*I497)</f>
        <v>91.694086232108162</v>
      </c>
      <c r="J498" s="1124">
        <f>IF(J$46=0,"",SUM($D495)*J496*J497)</f>
        <v>80.232325453094631</v>
      </c>
      <c r="K498" s="1124">
        <f>IF(K$46=0,"",SUM($D495)*K496*K497)</f>
        <v>91.694086232108162</v>
      </c>
      <c r="L498" s="1108"/>
      <c r="M498" s="951"/>
      <c r="N498" s="951"/>
      <c r="O498" s="951"/>
      <c r="P498" s="951"/>
      <c r="Q498" s="1110"/>
      <c r="R498" s="885"/>
      <c r="S498" s="1017"/>
      <c r="T498" s="1017"/>
      <c r="U498" s="1049">
        <v>498</v>
      </c>
      <c r="V498" s="465"/>
    </row>
    <row r="499" spans="1:22" ht="15.75" customHeight="1">
      <c r="A499" s="1151" t="s">
        <v>297</v>
      </c>
      <c r="B499" s="1081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08"/>
      <c r="H499" s="951"/>
      <c r="I499" s="951"/>
      <c r="J499" s="951"/>
      <c r="K499" s="951"/>
      <c r="L499" s="1108"/>
      <c r="M499" s="951"/>
      <c r="N499" s="951"/>
      <c r="O499" s="951"/>
      <c r="P499" s="951"/>
      <c r="Q499" s="1110"/>
      <c r="R499" s="885"/>
      <c r="S499" s="1017"/>
      <c r="T499" s="1017"/>
      <c r="U499" s="1049">
        <v>499</v>
      </c>
      <c r="V499" s="465"/>
    </row>
    <row r="500" spans="1:22" ht="15.75" customHeight="1">
      <c r="A500" s="1102" t="s">
        <v>253</v>
      </c>
      <c r="B500" s="1082"/>
      <c r="C500" s="1377">
        <f>IF(C498="","",C498*C499/C$46/365/$P$1)</f>
        <v>3.3536111581569106E-2</v>
      </c>
      <c r="D500" s="1377">
        <f>IF(D498="","",D498*D499/D$46/365/$P$1)</f>
        <v>4.4016146450809458E-2</v>
      </c>
      <c r="E500" s="1377" t="str">
        <f>IF(E498="","",E498*E499/E$46/365/$P$1)</f>
        <v/>
      </c>
      <c r="F500" s="1377" t="str">
        <f>IF(F498="","",F498*F499/F$46/365/$P$1)</f>
        <v/>
      </c>
      <c r="G500" s="1093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1093"/>
      <c r="M500" s="1129">
        <f>IF(SUM(H500)=SUM(C500),"",SUM(H500)-SUM(C500))</f>
        <v>6.5037726274152635E-3</v>
      </c>
      <c r="N500" s="1129">
        <f>IF(SUM(I500)=SUM(D500),"",SUM(I500)-SUM(D500))</f>
        <v>-3.976262241825089E-3</v>
      </c>
      <c r="O500" s="1129">
        <f>IF(SUM(J500)=SUM(E500),"",SUM(J500)-SUM(E500))</f>
        <v>4.0039884208984369E-2</v>
      </c>
      <c r="P500" s="1129">
        <f>IF(SUM(K500)=SUM(F500),"",SUM(K500)-SUM(F500))</f>
        <v>4.0039884208984369E-2</v>
      </c>
      <c r="Q500" s="1110"/>
      <c r="R500" s="1048"/>
      <c r="S500" s="1010"/>
      <c r="T500" s="1010"/>
      <c r="U500" s="1049">
        <v>500</v>
      </c>
      <c r="V500" s="465"/>
    </row>
    <row r="501" spans="1:22" ht="15.75" customHeight="1">
      <c r="A501" s="1169" t="s">
        <v>293</v>
      </c>
      <c r="B501" s="1084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06"/>
      <c r="H501" s="1743">
        <f>$I501</f>
        <v>10</v>
      </c>
      <c r="I501" s="1743">
        <f>IF(SUM($D501)=0,IF(SUM($C501)=0,IF(SUM($E501)=0,IF(SUM($F501)=0,'Exp factors'!$H$51*$D495,SUM($F501)),SUM($E501)),SUM($C501)),SUM($D501))</f>
        <v>10</v>
      </c>
      <c r="J501" s="1743">
        <f>$I501</f>
        <v>10</v>
      </c>
      <c r="K501" s="1743">
        <f>$I501</f>
        <v>10</v>
      </c>
      <c r="L501" s="1106"/>
      <c r="M501" s="951"/>
      <c r="N501" s="951"/>
      <c r="O501" s="951"/>
      <c r="P501" s="951"/>
      <c r="Q501" s="1110"/>
      <c r="R501" s="1094"/>
      <c r="S501" s="1095"/>
      <c r="T501" s="1095"/>
      <c r="U501" s="1049">
        <v>501</v>
      </c>
      <c r="V501" s="465"/>
    </row>
    <row r="502" spans="1:22" ht="15.75" customHeight="1">
      <c r="A502" s="1102" t="s">
        <v>292</v>
      </c>
      <c r="B502" s="1084"/>
      <c r="C502" s="1745">
        <f>IF(C501="","",C496*C497*C501)</f>
        <v>960</v>
      </c>
      <c r="D502" s="1745">
        <f t="shared" ref="D502:F502" si="33">IF(D501="","",D496*D497*D501)</f>
        <v>1440</v>
      </c>
      <c r="E502" s="1745" t="str">
        <f t="shared" si="33"/>
        <v/>
      </c>
      <c r="F502" s="1745" t="str">
        <f t="shared" si="33"/>
        <v/>
      </c>
      <c r="G502" s="1108"/>
      <c r="H502" s="1746">
        <f t="shared" ref="H502:K502" si="34">IF(H$46=0,"",H496*H497*H501)</f>
        <v>1146.1760779013521</v>
      </c>
      <c r="I502" s="1746">
        <f>IF(I$46=0,"",I496*I497*I501)</f>
        <v>1309.9155176015452</v>
      </c>
      <c r="J502" s="1746">
        <f t="shared" si="34"/>
        <v>1146.1760779013521</v>
      </c>
      <c r="K502" s="1746">
        <f t="shared" si="34"/>
        <v>1309.9155176015452</v>
      </c>
      <c r="L502" s="1108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0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3" t="str">
        <f>IF(Data!A503="","",Data!A503)</f>
        <v>Brown sugar purchase</v>
      </c>
      <c r="B503" s="1081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1"/>
      <c r="H503" s="1171">
        <f>IF(H$46="","",IF('Exp factors'!$B61="poor",'Exp factors'!$G$61*H$46/H504,SUM(C503)*'Exp factors'!C$61))</f>
        <v>2.2660139620607764</v>
      </c>
      <c r="I503" s="1171">
        <f>IF(I$46="","",IF('Exp factors'!$B61="poor",'Exp factors'!$G$61*I$46/I504,SUM(D503)*'Exp factors'!D$61))</f>
        <v>2.5897302423551731</v>
      </c>
      <c r="J503" s="1171">
        <f>IF(J$46="","",IF('Exp factors'!$B61="poor",'Exp factors'!$G$61*J$46/J504,SUM(E503)*'Exp factors'!E$61))</f>
        <v>2.2660139620607764</v>
      </c>
      <c r="K503" s="1171">
        <f>IF(K$46="","",IF('Exp factors'!$B61="poor",'Exp factors'!$G$61*K$46/K504,SUM(F503)*'Exp factors'!F$61))</f>
        <v>2.5897302423551731</v>
      </c>
      <c r="L503" s="1081"/>
      <c r="M503" s="951"/>
      <c r="N503" s="951"/>
      <c r="O503" s="951"/>
      <c r="P503" s="951"/>
      <c r="Q503" s="1110"/>
      <c r="R503" s="885"/>
      <c r="S503" s="1017"/>
      <c r="T503" s="1017"/>
      <c r="U503" s="1049">
        <v>503</v>
      </c>
      <c r="V503" s="465"/>
    </row>
    <row r="504" spans="1:22" s="1146" customFormat="1" ht="15.75" customHeight="1">
      <c r="A504" s="1102" t="s">
        <v>294</v>
      </c>
      <c r="B504" s="1081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1"/>
      <c r="H504" s="1172">
        <f>I504</f>
        <v>12</v>
      </c>
      <c r="I504" s="1741">
        <f>IF(SUM(D504)=0,IF(SUM(C504)=0,IF(SUM(E504)=0,IF(SUM(F504)=0,12,SUM(F504)),SUM(E504)),SUM(C504)),SUM(D504))</f>
        <v>12</v>
      </c>
      <c r="J504" s="1172">
        <f>I504</f>
        <v>12</v>
      </c>
      <c r="K504" s="1172">
        <f>I504</f>
        <v>12</v>
      </c>
      <c r="L504" s="1081"/>
      <c r="M504" s="951"/>
      <c r="N504" s="951"/>
      <c r="O504" s="951"/>
      <c r="P504" s="951"/>
      <c r="Q504" s="1144"/>
      <c r="R504" s="885"/>
      <c r="S504" s="1017"/>
      <c r="T504" s="1017"/>
      <c r="U504" s="1049">
        <v>504</v>
      </c>
      <c r="V504" s="1145"/>
    </row>
    <row r="505" spans="1:22" s="1146" customFormat="1" ht="15.75" customHeight="1">
      <c r="A505" s="1151" t="s">
        <v>297</v>
      </c>
      <c r="B505" s="1081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1"/>
      <c r="H505" s="951"/>
      <c r="I505" s="951"/>
      <c r="J505" s="951"/>
      <c r="K505" s="951"/>
      <c r="L505" s="1081"/>
      <c r="M505" s="1097"/>
      <c r="N505" s="1097"/>
      <c r="O505" s="1097"/>
      <c r="P505" s="1097"/>
      <c r="Q505" s="1144"/>
      <c r="R505" s="885"/>
      <c r="S505" s="1017"/>
      <c r="T505" s="1017"/>
      <c r="U505" s="1049">
        <v>505</v>
      </c>
      <c r="V505" s="1145"/>
    </row>
    <row r="506" spans="1:22" ht="15.75" customHeight="1">
      <c r="A506" s="1102" t="s">
        <v>253</v>
      </c>
      <c r="B506" s="1082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1093"/>
      <c r="H506" s="1381">
        <f>IF(H$46=0,"",H503*H504*SUM($D505)/H$46/365/$P$1)</f>
        <v>2.0254077046125727E-2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2.0254077046125727E-2</v>
      </c>
      <c r="L506" s="1093"/>
      <c r="M506" s="1129">
        <f>IF(SUM(H506)=SUM(C506),"",SUM(H506)-SUM(C506))</f>
        <v>2.0254077046125727E-2</v>
      </c>
      <c r="N506" s="1129">
        <f>IF(SUM(I506)=SUM(D506),"",SUM(I506)-SUM(D506))</f>
        <v>2.0254077046125727E-2</v>
      </c>
      <c r="O506" s="1129">
        <f>IF(SUM(J506)=SUM(E506),"",SUM(J506)-SUM(E506))</f>
        <v>2.0254077046125727E-2</v>
      </c>
      <c r="P506" s="1129">
        <f>IF(SUM(K506)=SUM(F506),"",SUM(K506)-SUM(F506))</f>
        <v>2.0254077046125727E-2</v>
      </c>
      <c r="Q506" s="1110"/>
      <c r="R506" s="1048"/>
      <c r="S506" s="1010"/>
      <c r="T506" s="1010"/>
      <c r="U506" s="1049">
        <v>506</v>
      </c>
      <c r="V506" s="465"/>
    </row>
    <row r="507" spans="1:22" ht="15.75" customHeight="1">
      <c r="A507" s="1170" t="s">
        <v>293</v>
      </c>
      <c r="B507" s="1084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1"/>
      <c r="H507" s="1743">
        <f>$I507</f>
        <v>21.820450281425892</v>
      </c>
      <c r="I507" s="1743">
        <f>IF(SUM($D507)=0,IF(SUM($C507)=0,IF(SUM($E507)=0,IF(SUM($F507)=0,'Exp factors'!$H$61,SUM($F507)),SUM($E507)),SUM($C507)),SUM($D507))</f>
        <v>21.820450281425892</v>
      </c>
      <c r="J507" s="1743">
        <f>$I507</f>
        <v>21.820450281425892</v>
      </c>
      <c r="K507" s="1743">
        <f>$I507</f>
        <v>21.820450281425892</v>
      </c>
      <c r="L507" s="1081"/>
      <c r="M507" s="951"/>
      <c r="N507" s="951"/>
      <c r="O507" s="951"/>
      <c r="P507" s="951"/>
      <c r="Q507" s="1110"/>
      <c r="R507" s="1094"/>
      <c r="S507" s="1095"/>
      <c r="T507" s="1095"/>
      <c r="U507" s="1049">
        <v>507</v>
      </c>
      <c r="V507" s="465"/>
    </row>
    <row r="508" spans="1:22" ht="15.75" customHeight="1">
      <c r="A508" s="1102" t="s">
        <v>292</v>
      </c>
      <c r="B508" s="1081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1081"/>
      <c r="H508" s="1744">
        <f>IF(H$46=0,"",H503*H504*H507)</f>
        <v>593.34533995396873</v>
      </c>
      <c r="I508" s="1744">
        <f t="shared" ref="I508" si="35">IF(I$46=0,"",I503*I504*I507)</f>
        <v>678.10895994739292</v>
      </c>
      <c r="J508" s="1744">
        <f t="shared" ref="J508" si="36">IF(J$46=0,"",J503*J504*J507)</f>
        <v>593.34533995396873</v>
      </c>
      <c r="K508" s="1744">
        <f t="shared" ref="K508" si="37">IF(K$46=0,"",K503*K504*K507)</f>
        <v>678.10895994739292</v>
      </c>
      <c r="L508" s="1081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0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3" t="str">
        <f>IF(Data!A509="","",Data!A509)</f>
        <v>White sugar purchase</v>
      </c>
      <c r="B509" s="1081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1"/>
      <c r="H509" s="1171">
        <f>IF(H$46="","",IF('Exp factors'!$B62="poor",'Exp factors'!$G$62*H$46/H510,SUM(C509)*'Exp factors'!C$62))</f>
        <v>1.4734941485447965</v>
      </c>
      <c r="I509" s="1171">
        <f>IF(I$46="","",IF('Exp factors'!$B62="poor",'Exp factors'!$G$62*I$46/I510,SUM(D509)*'Exp factors'!D$62))</f>
        <v>1.6839933126226247</v>
      </c>
      <c r="J509" s="1171">
        <f>IF(J$46="","",IF('Exp factors'!$B62="poor",'Exp factors'!$G$62*J$46/J510,SUM(E509)*'Exp factors'!E$62))</f>
        <v>1.4734941485447965</v>
      </c>
      <c r="K509" s="1171">
        <f>IF(K$46="","",IF('Exp factors'!$B62="poor",'Exp factors'!$G$62*K$46/K510,SUM(F509)*'Exp factors'!F$62))</f>
        <v>1.6839933126226247</v>
      </c>
      <c r="L509" s="1081"/>
      <c r="M509" s="951"/>
      <c r="N509" s="951"/>
      <c r="O509" s="951"/>
      <c r="P509" s="951"/>
      <c r="Q509" s="1110"/>
      <c r="R509" s="885"/>
      <c r="S509" s="1017"/>
      <c r="T509" s="1017"/>
      <c r="U509" s="1049">
        <v>509</v>
      </c>
      <c r="V509" s="465"/>
    </row>
    <row r="510" spans="1:22" ht="15.75" customHeight="1">
      <c r="A510" s="1102" t="s">
        <v>294</v>
      </c>
      <c r="B510" s="1082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1"/>
      <c r="H510" s="1172">
        <f>I510</f>
        <v>12</v>
      </c>
      <c r="I510" s="1741">
        <f>IF(SUM(D510)=0,IF(SUM(C510)=0,IF(SUM(E510)=0,IF(SUM(F510)=0,12,SUM(F510)),SUM(E510)),SUM(C510)),SUM(D510))</f>
        <v>12</v>
      </c>
      <c r="J510" s="1172">
        <f>I510</f>
        <v>12</v>
      </c>
      <c r="K510" s="1172">
        <f>I510</f>
        <v>12</v>
      </c>
      <c r="L510" s="1081"/>
      <c r="M510" s="951"/>
      <c r="N510" s="951"/>
      <c r="O510" s="951"/>
      <c r="P510" s="951"/>
      <c r="Q510" s="1110"/>
      <c r="R510" s="885"/>
      <c r="S510" s="1017"/>
      <c r="T510" s="1017"/>
      <c r="U510" s="1049">
        <v>510</v>
      </c>
      <c r="V510" s="465"/>
    </row>
    <row r="511" spans="1:22" ht="15.75" customHeight="1">
      <c r="A511" s="1151" t="s">
        <v>297</v>
      </c>
      <c r="B511" s="1081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1"/>
      <c r="H511" s="951"/>
      <c r="I511" s="951"/>
      <c r="J511" s="951"/>
      <c r="K511" s="951"/>
      <c r="L511" s="1081"/>
      <c r="M511" s="1097"/>
      <c r="N511" s="1097"/>
      <c r="O511" s="1097"/>
      <c r="P511" s="1097"/>
      <c r="Q511" s="1110"/>
      <c r="R511" s="885"/>
      <c r="S511" s="1017"/>
      <c r="T511" s="1017"/>
      <c r="U511" s="1049">
        <v>511</v>
      </c>
      <c r="V511" s="465"/>
    </row>
    <row r="512" spans="1:22" ht="15.75" customHeight="1">
      <c r="A512" s="1102" t="s">
        <v>253</v>
      </c>
      <c r="B512" s="1084"/>
      <c r="C512" s="1381">
        <f>IF(SUM(C509)=0,"",C509*C510*C511/C$46/365/$P$1)</f>
        <v>9.0499235011563775E-2</v>
      </c>
      <c r="D512" s="1381">
        <f>IF(SUM(D509)=0,"",D509*D510*D511/D$46/365/$P$1)</f>
        <v>7.9186830635118305E-2</v>
      </c>
      <c r="E512" s="1381">
        <f>IF(SUM(E509)=0,"",E509*E510*E511/E$46/365/$P$1)</f>
        <v>9.0499235011563775E-2</v>
      </c>
      <c r="F512" s="1381">
        <f>IF(SUM(F509)=0,"",F509*F510*F511/F$46/365/$P$1)</f>
        <v>7.9186830635118305E-2</v>
      </c>
      <c r="G512" s="1093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1093"/>
      <c r="M512" s="1129">
        <f>IF(SUM(H512)=SUM(C512),"",SUM(H512)-SUM(C512))</f>
        <v>-7.7164225687831808E-2</v>
      </c>
      <c r="N512" s="1129">
        <f>IF(SUM(I512)=SUM(D512),"",SUM(I512)-SUM(D512))</f>
        <v>-6.5851821311386338E-2</v>
      </c>
      <c r="O512" s="1129">
        <f>IF(SUM(J512)=SUM(E512),"",SUM(J512)-SUM(E512))</f>
        <v>-7.7164225687831808E-2</v>
      </c>
      <c r="P512" s="1129">
        <f>IF(SUM(K512)=SUM(F512),"",SUM(K512)-SUM(F512))</f>
        <v>-6.5851821311386338E-2</v>
      </c>
      <c r="Q512" s="1110"/>
      <c r="R512" s="1048"/>
      <c r="S512" s="1010"/>
      <c r="T512" s="1010"/>
      <c r="U512" s="1049">
        <v>512</v>
      </c>
      <c r="V512" s="465"/>
    </row>
    <row r="513" spans="1:22" ht="15.75" customHeight="1">
      <c r="A513" s="1170" t="s">
        <v>293</v>
      </c>
      <c r="B513" s="1084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1"/>
      <c r="H513" s="1743">
        <f>$I513</f>
        <v>9</v>
      </c>
      <c r="I513" s="1743">
        <f>IF(SUM($D513)=0,IF(SUM($C513)=0,IF(SUM($E513)=0,IF(SUM($F513)=0,'Exp factors'!$H$62,SUM($F513)),SUM($E513)),SUM($C513)),SUM($D513))</f>
        <v>9</v>
      </c>
      <c r="J513" s="1743">
        <f>$I513</f>
        <v>9</v>
      </c>
      <c r="K513" s="1743">
        <f>$I513</f>
        <v>9</v>
      </c>
      <c r="L513" s="1081"/>
      <c r="M513" s="951"/>
      <c r="N513" s="951"/>
      <c r="O513" s="951"/>
      <c r="P513" s="951"/>
      <c r="Q513" s="1110"/>
      <c r="R513" s="1094"/>
      <c r="S513" s="1095"/>
      <c r="T513" s="1095"/>
      <c r="U513" s="1049">
        <v>513</v>
      </c>
      <c r="V513" s="465"/>
    </row>
    <row r="514" spans="1:22" s="1146" customFormat="1" ht="15.75" customHeight="1">
      <c r="A514" s="1102" t="s">
        <v>292</v>
      </c>
      <c r="B514" s="1081"/>
      <c r="C514" s="1382">
        <f>IF(C513="","",C509*C510*C513)</f>
        <v>960</v>
      </c>
      <c r="D514" s="1382">
        <f>IF(D513="","",D509*D510*D513)</f>
        <v>1080</v>
      </c>
      <c r="E514" s="1382">
        <f>IF(E513="","",E509*E510*E513)</f>
        <v>1320</v>
      </c>
      <c r="F514" s="1382">
        <f>IF(F513="","",F509*F510*F513)</f>
        <v>1200</v>
      </c>
      <c r="G514" s="1081"/>
      <c r="H514" s="1744">
        <f>IF(H$46=0,"",H509*H510*H513)</f>
        <v>159.13736804283803</v>
      </c>
      <c r="I514" s="1744">
        <f t="shared" ref="I514" si="38">IF(I$46=0,"",I509*I510*I513)</f>
        <v>181.87127776324348</v>
      </c>
      <c r="J514" s="1744">
        <f t="shared" ref="J514" si="39">IF(J$46=0,"",J509*J510*J513)</f>
        <v>159.13736804283803</v>
      </c>
      <c r="K514" s="1744">
        <f t="shared" ref="K514" si="40">IF(K$46=0,"",K509*K510*K513)</f>
        <v>181.87127776324348</v>
      </c>
      <c r="L514" s="1081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0" t="str">
        <f>[1]ExpFactors!$I$62</f>
        <v>fpl</v>
      </c>
      <c r="R514" s="885"/>
      <c r="S514" s="1017"/>
      <c r="T514" s="1017"/>
      <c r="U514" s="1049">
        <v>514</v>
      </c>
      <c r="V514" s="1145"/>
    </row>
    <row r="515" spans="1:22" ht="15.75" customHeight="1">
      <c r="A515" s="1173" t="str">
        <f>IF(Data!A515="","",Data!A515)</f>
        <v>Oil purchase: quantity (kg)</v>
      </c>
      <c r="B515" s="1081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1"/>
      <c r="H515" s="1171">
        <f>IF(H$46="","",IF('Exp factors'!$B53="poor",'Exp factors'!$G$53*H$46/H516,SUM(C515)*'Exp factors'!C$53))</f>
        <v>3.4420597122746801</v>
      </c>
      <c r="I515" s="1171">
        <f>IF(I$46="","",IF('Exp factors'!$B53="poor",'Exp factors'!$G$53*I$46/I516,SUM(D515)*'Exp factors'!D$53))</f>
        <v>3.9337825283139201</v>
      </c>
      <c r="J515" s="1171">
        <f>IF(J$46="","",IF('Exp factors'!$B53="poor",'Exp factors'!$G$53*J$46/J516,SUM(E515)*'Exp factors'!E$53))</f>
        <v>3.4420597122746801</v>
      </c>
      <c r="K515" s="1171">
        <f>IF(K$46="","",IF('Exp factors'!$B53="poor",'Exp factors'!$G$53*K$46/K516,SUM(F515)*'Exp factors'!F$53))</f>
        <v>3.9337825283139201</v>
      </c>
      <c r="L515" s="1081"/>
      <c r="M515" s="951"/>
      <c r="N515" s="951"/>
      <c r="O515" s="951"/>
      <c r="P515" s="951"/>
      <c r="Q515" s="1110"/>
      <c r="R515" s="885"/>
      <c r="S515" s="1017"/>
      <c r="T515" s="1017"/>
      <c r="U515" s="1049">
        <v>515</v>
      </c>
      <c r="V515" s="465"/>
    </row>
    <row r="516" spans="1:22" ht="15.75" customHeight="1">
      <c r="A516" s="1102" t="s">
        <v>294</v>
      </c>
      <c r="B516" s="1081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1"/>
      <c r="H516" s="1172">
        <f>I516</f>
        <v>12</v>
      </c>
      <c r="I516" s="1741">
        <f>IF(SUM(D516)=0,IF(SUM(C516)=0,IF(SUM(E516)=0,IF(SUM(F516)=0,12,SUM(F516)),SUM(E516)),SUM(C516)),SUM(D516))</f>
        <v>12</v>
      </c>
      <c r="J516" s="1172">
        <f>I516</f>
        <v>12</v>
      </c>
      <c r="K516" s="1172">
        <f>I516</f>
        <v>12</v>
      </c>
      <c r="L516" s="1081"/>
      <c r="M516" s="951"/>
      <c r="N516" s="951"/>
      <c r="O516" s="951"/>
      <c r="P516" s="951"/>
      <c r="Q516" s="1110"/>
      <c r="R516" s="885"/>
      <c r="S516" s="1017"/>
      <c r="T516" s="1017"/>
      <c r="U516" s="1049">
        <v>516</v>
      </c>
      <c r="V516" s="465"/>
    </row>
    <row r="517" spans="1:22" ht="15.75" customHeight="1">
      <c r="A517" s="1151" t="s">
        <v>297</v>
      </c>
      <c r="B517" s="1081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1"/>
      <c r="H517" s="951"/>
      <c r="I517" s="951"/>
      <c r="J517" s="951"/>
      <c r="K517" s="951"/>
      <c r="L517" s="1081"/>
      <c r="M517" s="1097"/>
      <c r="N517" s="1097"/>
      <c r="O517" s="1097"/>
      <c r="P517" s="1097"/>
      <c r="Q517" s="1110"/>
      <c r="R517" s="885"/>
      <c r="S517" s="1017"/>
      <c r="T517" s="1017"/>
      <c r="U517" s="1049">
        <v>517</v>
      </c>
      <c r="V517" s="465"/>
    </row>
    <row r="518" spans="1:22" ht="15.75" customHeight="1">
      <c r="A518" s="1102" t="s">
        <v>253</v>
      </c>
      <c r="B518" s="1082"/>
      <c r="C518" s="1381">
        <f>IF(SUM(C515)=0,"",C515*C516*C517/C$46/365/$P$1)</f>
        <v>0.10055470556840419</v>
      </c>
      <c r="D518" s="1381">
        <f>IF(SUM(D515)=0,"",D515*D516*D517/D$46/365/$P$1)</f>
        <v>8.7985367372353671E-2</v>
      </c>
      <c r="E518" s="1381">
        <f>IF(SUM(E515)=0,"",E515*E516*E517/E$46/365/$P$1)</f>
        <v>0.10055470556840419</v>
      </c>
      <c r="F518" s="1381">
        <f>IF(SUM(F515)=0,"",F515*F516*F517/F$46/365/$P$1)</f>
        <v>8.7985367372353671E-2</v>
      </c>
      <c r="G518" s="1093"/>
      <c r="H518" s="1381">
        <f>IF(H$46=0,"",H515*H516*SUM($D517)/H$46/365/$P$1)</f>
        <v>6.9223060183329299E-2</v>
      </c>
      <c r="I518" s="1381">
        <f>IF(I$46=0,"",I515*I516*SUM($D517)/I$46/365/$P$1)</f>
        <v>6.9223060183329313E-2</v>
      </c>
      <c r="J518" s="1381">
        <f>IF(J$46=0,"",J515*J516*SUM($D517)/J$46/365/$P$1)</f>
        <v>6.9223060183329299E-2</v>
      </c>
      <c r="K518" s="1381">
        <f>IF(K$46=0,"",K515*K516*SUM($D517)/K$46/365/$P$1)</f>
        <v>6.9223060183329313E-2</v>
      </c>
      <c r="L518" s="1093"/>
      <c r="M518" s="1129">
        <f>IF(SUM(H518)=SUM(C518),"",SUM(H518)-SUM(C518))</f>
        <v>-3.1331645385074894E-2</v>
      </c>
      <c r="N518" s="1129">
        <f>IF(SUM(I518)=SUM(D518),"",SUM(I518)-SUM(D518))</f>
        <v>-1.8762307189024358E-2</v>
      </c>
      <c r="O518" s="1129">
        <f>IF(SUM(J518)=SUM(E518),"",SUM(J518)-SUM(E518))</f>
        <v>-3.1331645385074894E-2</v>
      </c>
      <c r="P518" s="1129">
        <f>IF(SUM(K518)=SUM(F518),"",SUM(K518)-SUM(F518))</f>
        <v>-1.8762307189024358E-2</v>
      </c>
      <c r="Q518" s="1110"/>
      <c r="R518" s="1048"/>
      <c r="S518" s="1010"/>
      <c r="T518" s="1010"/>
      <c r="U518" s="1049">
        <v>518</v>
      </c>
      <c r="V518" s="465"/>
    </row>
    <row r="519" spans="1:22" ht="15.75" customHeight="1">
      <c r="A519" s="1170" t="s">
        <v>293</v>
      </c>
      <c r="B519" s="1081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1"/>
      <c r="H519" s="1743">
        <f>$I519</f>
        <v>13</v>
      </c>
      <c r="I519" s="1743">
        <f>IF(SUM($D519)=0,IF(SUM($C519)=0,IF(SUM($E519)=0,IF(SUM($F519)=0,'Exp factors'!$H$53,SUM($F519)),SUM($E519)),SUM($C519)),SUM($D519))</f>
        <v>13</v>
      </c>
      <c r="J519" s="1743">
        <f>$I519</f>
        <v>13</v>
      </c>
      <c r="K519" s="1743">
        <f>$I519</f>
        <v>13</v>
      </c>
      <c r="L519" s="1081"/>
      <c r="M519" s="951"/>
      <c r="N519" s="951"/>
      <c r="O519" s="951"/>
      <c r="P519" s="951"/>
      <c r="Q519" s="1110"/>
      <c r="R519" s="1094"/>
      <c r="S519" s="1095"/>
      <c r="T519" s="1095"/>
      <c r="U519" s="1049">
        <v>519</v>
      </c>
      <c r="V519" s="465"/>
    </row>
    <row r="520" spans="1:22" ht="15.75" customHeight="1">
      <c r="A520" s="1102" t="s">
        <v>292</v>
      </c>
      <c r="B520" s="1081"/>
      <c r="C520" s="1382">
        <f>IF(C519="","",C515*C516*C519)</f>
        <v>780</v>
      </c>
      <c r="D520" s="1382">
        <f>IF(D519="","",D515*D516*D519)</f>
        <v>780</v>
      </c>
      <c r="E520" s="1382">
        <f>IF(E519="","",E515*E516*E519)</f>
        <v>1080</v>
      </c>
      <c r="F520" s="1382">
        <f>IF(F519="","",F515*F516*F519)</f>
        <v>1200</v>
      </c>
      <c r="G520" s="1081"/>
      <c r="H520" s="1744">
        <f>IF(H$46=0,"",H515*H516*H519)</f>
        <v>536.96131511485009</v>
      </c>
      <c r="I520" s="1744">
        <f t="shared" ref="I520" si="41">IF(I$46=0,"",I515*I516*I519)</f>
        <v>613.6700744169716</v>
      </c>
      <c r="J520" s="1744">
        <f t="shared" ref="J520" si="42">IF(J$46=0,"",J515*J516*J519)</f>
        <v>536.96131511485009</v>
      </c>
      <c r="K520" s="1744">
        <f t="shared" ref="K520" si="43">IF(K$46=0,"",K515*K516*K519)</f>
        <v>613.6700744169716</v>
      </c>
      <c r="L520" s="1081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0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3" t="str">
        <f>IF(Data!A521="","",Data!A521)</f>
        <v>Milk purchase: quantity (kg)</v>
      </c>
      <c r="B521" s="1081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1"/>
      <c r="H521" s="1171">
        <f>IF(H$46="","",IF('Exp factors'!$B44="poor",'Exp factors'!$G$44*H$46/H522,SUM(C521)*'Exp factors'!C$44))</f>
        <v>2.9273083211126791</v>
      </c>
      <c r="I521" s="1171">
        <f>IF(I$46="","",IF('Exp factors'!$B44="poor",'Exp factors'!$G$44*I$46/I522,SUM(D521)*'Exp factors'!D$44))</f>
        <v>3.3454952241287761</v>
      </c>
      <c r="J521" s="1171">
        <f>IF(J$46="","",IF('Exp factors'!$B44="poor",'Exp factors'!$G$44*J$46/J522,SUM(E521)*'Exp factors'!E$44))</f>
        <v>2.9273083211126791</v>
      </c>
      <c r="K521" s="1171">
        <f>IF(K$46="","",IF('Exp factors'!$B44="poor",'Exp factors'!$G$44*K$46/K522,SUM(F521)*'Exp factors'!F$44))</f>
        <v>3.3454952241287761</v>
      </c>
      <c r="L521" s="1081"/>
      <c r="M521" s="951"/>
      <c r="N521" s="951"/>
      <c r="O521" s="951"/>
      <c r="P521" s="951"/>
      <c r="Q521" s="1110"/>
      <c r="R521" s="885"/>
      <c r="S521" s="1017"/>
      <c r="T521" s="1017"/>
      <c r="U521" s="1049">
        <v>521</v>
      </c>
      <c r="V521" s="465"/>
    </row>
    <row r="522" spans="1:22" ht="15.75" customHeight="1">
      <c r="A522" s="1102" t="s">
        <v>294</v>
      </c>
      <c r="B522" s="1081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1"/>
      <c r="H522" s="1172">
        <f>I522</f>
        <v>12</v>
      </c>
      <c r="I522" s="1741">
        <f>IF(SUM(D522)=0,IF(SUM(C522)=0,IF(SUM(E522)=0,IF(SUM(F522)=0,12,SUM(F522)),SUM(E522)),SUM(C522)),SUM(D522))</f>
        <v>12</v>
      </c>
      <c r="J522" s="1172">
        <f>I522</f>
        <v>12</v>
      </c>
      <c r="K522" s="1172">
        <f>I522</f>
        <v>12</v>
      </c>
      <c r="L522" s="1081"/>
      <c r="M522" s="951"/>
      <c r="N522" s="951"/>
      <c r="O522" s="951"/>
      <c r="P522" s="951"/>
      <c r="Q522" s="1110"/>
      <c r="R522" s="885"/>
      <c r="S522" s="1017"/>
      <c r="T522" s="1017"/>
      <c r="U522" s="1049">
        <v>522</v>
      </c>
      <c r="V522" s="465"/>
    </row>
    <row r="523" spans="1:22" ht="15.75" customHeight="1">
      <c r="A523" s="1151" t="s">
        <v>297</v>
      </c>
      <c r="B523" s="1084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1"/>
      <c r="H523" s="951"/>
      <c r="I523" s="951"/>
      <c r="J523" s="951"/>
      <c r="K523" s="951"/>
      <c r="L523" s="1081"/>
      <c r="M523" s="1097"/>
      <c r="N523" s="1097"/>
      <c r="O523" s="1097"/>
      <c r="P523" s="1097"/>
      <c r="Q523" s="1110"/>
      <c r="R523" s="885"/>
      <c r="S523" s="1017"/>
      <c r="T523" s="1017"/>
      <c r="U523" s="1049">
        <v>523</v>
      </c>
      <c r="V523" s="465"/>
    </row>
    <row r="524" spans="1:22" ht="15.75" customHeight="1">
      <c r="A524" s="1102" t="s">
        <v>253</v>
      </c>
      <c r="B524" s="1084"/>
      <c r="C524" s="1381" t="str">
        <f>IF(SUM(C521)=0,"",C521*C522*C523/C$46/365/$P$1)</f>
        <v/>
      </c>
      <c r="D524" s="1381">
        <f>IF(SUM(D521)=0,"",D521*D522*D523/D$46/365/$P$1)</f>
        <v>3.7540423412204225E-3</v>
      </c>
      <c r="E524" s="1381">
        <f>IF(SUM(E521)=0,"",E521*E522*E523/E$46/365/$P$1)</f>
        <v>8.5806682085038232E-3</v>
      </c>
      <c r="F524" s="1381">
        <f>IF(SUM(F521)=0,"",F521*F522*F523/F$46/365/$P$1)</f>
        <v>7.5080846824408451E-3</v>
      </c>
      <c r="G524" s="1093"/>
      <c r="H524" s="1381">
        <f>IF(H$46=0,"",H521*H522*SUM($D523)/H$46/365/$P$1)</f>
        <v>4.1863769079100444E-3</v>
      </c>
      <c r="I524" s="1381">
        <f>IF(I$46=0,"",I521*I522*SUM($D523)/I$46/365/$P$1)</f>
        <v>4.1863769079100452E-3</v>
      </c>
      <c r="J524" s="1381">
        <f>IF(J$46=0,"",J521*J522*SUM($D523)/J$46/365/$P$1)</f>
        <v>4.1863769079100444E-3</v>
      </c>
      <c r="K524" s="1381">
        <f>IF(K$46=0,"",K521*K522*SUM($D523)/K$46/365/$P$1)</f>
        <v>4.1863769079100452E-3</v>
      </c>
      <c r="L524" s="1093"/>
      <c r="M524" s="1129">
        <f>IF(SUM(H524)=SUM(C524),"",SUM(H524)-SUM(C524))</f>
        <v>4.1863769079100444E-3</v>
      </c>
      <c r="N524" s="1129">
        <f>IF(SUM(I524)=SUM(D524),"",SUM(I524)-SUM(D524))</f>
        <v>4.3233456668962267E-4</v>
      </c>
      <c r="O524" s="1129">
        <f>IF(SUM(J524)=SUM(E524),"",SUM(J524)-SUM(E524))</f>
        <v>-4.3942913005937789E-3</v>
      </c>
      <c r="P524" s="1129">
        <f>IF(SUM(K524)=SUM(F524),"",SUM(K524)-SUM(F524))</f>
        <v>-3.3217077745307999E-3</v>
      </c>
      <c r="Q524" s="1110"/>
      <c r="R524" s="1048"/>
      <c r="S524" s="1010"/>
      <c r="T524" s="1010"/>
      <c r="U524" s="1049">
        <v>524</v>
      </c>
      <c r="V524" s="465"/>
    </row>
    <row r="525" spans="1:22" ht="15.75" customHeight="1">
      <c r="A525" s="1170" t="s">
        <v>293</v>
      </c>
      <c r="B525" s="1084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1"/>
      <c r="H525" s="1743">
        <f>$I525</f>
        <v>9</v>
      </c>
      <c r="I525" s="1743">
        <f>IF(SUM($D525)=0,IF(SUM($C525)=0,IF(SUM($E525)=0,IF(SUM($F525)=0,'Exp factors'!$H$44,SUM($F525)),SUM($E525)),SUM($C525)),SUM($D525))</f>
        <v>9</v>
      </c>
      <c r="J525" s="1743">
        <f>$I525</f>
        <v>9</v>
      </c>
      <c r="K525" s="1743">
        <f>$I525</f>
        <v>9</v>
      </c>
      <c r="L525" s="1081"/>
      <c r="M525" s="951"/>
      <c r="N525" s="951"/>
      <c r="O525" s="951"/>
      <c r="P525" s="951"/>
      <c r="Q525" s="1110"/>
      <c r="R525" s="1094"/>
      <c r="S525" s="1095"/>
      <c r="T525" s="1095"/>
      <c r="U525" s="1049">
        <v>525</v>
      </c>
      <c r="V525" s="465"/>
    </row>
    <row r="526" spans="1:22" ht="15.75" customHeight="1">
      <c r="A526" s="1102" t="s">
        <v>292</v>
      </c>
      <c r="B526" s="1081"/>
      <c r="C526" s="1382" t="str">
        <f>IF(C525="","",C521*C522*C525)</f>
        <v/>
      </c>
      <c r="D526" s="1382">
        <f>IF(D525="","",D521*D522*D525)</f>
        <v>324</v>
      </c>
      <c r="E526" s="1382">
        <f>IF(E525="","",E521*E522*E525)</f>
        <v>864</v>
      </c>
      <c r="F526" s="1382">
        <f>IF(F525="","",F521*F522*F525)</f>
        <v>792</v>
      </c>
      <c r="G526" s="1081"/>
      <c r="H526" s="1744">
        <f>IF(H$46=0,"",H521*H522*H525)</f>
        <v>316.14929868016935</v>
      </c>
      <c r="I526" s="1744">
        <f t="shared" ref="I526" si="44">IF(I$46=0,"",I521*I522*I525)</f>
        <v>361.31348420590786</v>
      </c>
      <c r="J526" s="1744">
        <f t="shared" ref="J526" si="45">IF(J$46=0,"",J521*J522*J525)</f>
        <v>316.14929868016935</v>
      </c>
      <c r="K526" s="1744">
        <f t="shared" ref="K526" si="46">IF(K$46=0,"",K521*K522*K525)</f>
        <v>361.31348420590786</v>
      </c>
      <c r="L526" s="1081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0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3" t="str">
        <f>IF(Data!A527="","",Data!A527)</f>
        <v>Eggs purchase</v>
      </c>
      <c r="B527" s="1081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1"/>
      <c r="H527" s="1171"/>
      <c r="I527" s="1171"/>
      <c r="J527" s="1171"/>
      <c r="K527" s="1171"/>
      <c r="L527" s="1081"/>
      <c r="M527" s="951"/>
      <c r="N527" s="951"/>
      <c r="O527" s="951"/>
      <c r="P527" s="951"/>
      <c r="Q527" s="1110"/>
      <c r="R527" s="885"/>
      <c r="S527" s="1017"/>
      <c r="T527" s="1017"/>
      <c r="U527" s="1049">
        <v>527</v>
      </c>
      <c r="V527" s="465"/>
    </row>
    <row r="528" spans="1:22" ht="15.75" customHeight="1">
      <c r="A528" s="1749" t="s">
        <v>298</v>
      </c>
      <c r="B528" s="1081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1"/>
      <c r="H528" s="1171">
        <f>IF(H$46="","",IF('Exp factors'!$B45="poor",'Exp factors'!$G$45*H$46,SUM(C528)*'Exp factors'!C$45))</f>
        <v>22.60754924053472</v>
      </c>
      <c r="I528" s="1171">
        <f>IF(I$46="","",IF('Exp factors'!$B45="poor",'Exp factors'!$G$45*I$46,SUM(D528)*'Exp factors'!D$45))</f>
        <v>25.837199132039679</v>
      </c>
      <c r="J528" s="1171">
        <f>IF(J$46="","",IF('Exp factors'!$B45="poor",'Exp factors'!$G$45*J$46,SUM(E528)*'Exp factors'!E$45))</f>
        <v>22.60754924053472</v>
      </c>
      <c r="K528" s="1171">
        <f>IF(K$46="","",IF('Exp factors'!$B45="poor",'Exp factors'!$G$45*K$46,SUM(F528)*'Exp factors'!F$45))</f>
        <v>25.837199132039679</v>
      </c>
      <c r="L528" s="1081"/>
      <c r="M528" s="951"/>
      <c r="N528" s="951"/>
      <c r="O528" s="951"/>
      <c r="P528" s="951"/>
      <c r="Q528" s="1110"/>
      <c r="R528" s="885"/>
      <c r="S528" s="1017"/>
      <c r="T528" s="1017"/>
      <c r="U528" s="1049">
        <v>528</v>
      </c>
      <c r="V528" s="465"/>
    </row>
    <row r="529" spans="1:22" ht="15.75" customHeight="1">
      <c r="A529" s="1151" t="s">
        <v>297</v>
      </c>
      <c r="B529" s="1084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1"/>
      <c r="H529" s="951"/>
      <c r="I529" s="951"/>
      <c r="J529" s="951"/>
      <c r="K529" s="951"/>
      <c r="L529" s="1081"/>
      <c r="M529" s="1097"/>
      <c r="N529" s="1097"/>
      <c r="O529" s="1097"/>
      <c r="P529" s="1097"/>
      <c r="Q529" s="1110"/>
      <c r="R529" s="885"/>
      <c r="S529" s="1017"/>
      <c r="T529" s="1017"/>
      <c r="U529" s="1049">
        <v>529</v>
      </c>
      <c r="V529" s="465"/>
    </row>
    <row r="530" spans="1:22" ht="15.75" customHeight="1">
      <c r="A530" s="1102" t="s">
        <v>253</v>
      </c>
      <c r="B530" s="1084"/>
      <c r="C530" s="1381" t="str">
        <f>IF(SUM(C528)=0,"",C528*C529/C$46/365/$P$1)</f>
        <v/>
      </c>
      <c r="D530" s="1381">
        <f t="shared" ref="D530:F530" si="47">IF(SUM(D528)=0,"",D528*D529/D$46/365/$P$1)</f>
        <v>3.0892640099626396E-3</v>
      </c>
      <c r="E530" s="1381" t="str">
        <f t="shared" si="47"/>
        <v/>
      </c>
      <c r="F530" s="1381">
        <f t="shared" si="47"/>
        <v>1.287193337484433E-3</v>
      </c>
      <c r="G530" s="1081"/>
      <c r="H530" s="1381">
        <f>IF(H$46=0,"",H528*SUM($D529)/H$46/365/$P$1)</f>
        <v>6.6514941164040105E-3</v>
      </c>
      <c r="I530" s="1381">
        <f>IF(I$46=0,"",I528*SUM($D529)/I$46/365/$P$1)</f>
        <v>6.6514941164040114E-3</v>
      </c>
      <c r="J530" s="1381">
        <f>IF(J$46=0,"",J528*SUM($D529)/J$46/365/$P$1)</f>
        <v>6.6514941164040105E-3</v>
      </c>
      <c r="K530" s="1381">
        <f>IF(K$46=0,"",K528*SUM($D529)/K$46/365/$P$1)</f>
        <v>6.6514941164040114E-3</v>
      </c>
      <c r="L530" s="1081"/>
      <c r="M530" s="1129">
        <f>IF(SUM(H530)=SUM(C530),"",SUM(H530)-SUM(C530))</f>
        <v>6.6514941164040105E-3</v>
      </c>
      <c r="N530" s="1129">
        <f>IF(SUM(I530)=SUM(D530),"",SUM(I530)-SUM(D530))</f>
        <v>3.5622301064413718E-3</v>
      </c>
      <c r="O530" s="1129">
        <f>IF(SUM(J530)=SUM(E530),"",SUM(J530)-SUM(E530))</f>
        <v>6.6514941164040105E-3</v>
      </c>
      <c r="P530" s="1129">
        <f>IF(SUM(K530)=SUM(F530),"",SUM(K530)-SUM(F530))</f>
        <v>5.3643007789195788E-3</v>
      </c>
      <c r="Q530" s="1110"/>
      <c r="R530" s="885"/>
      <c r="S530" s="1017"/>
      <c r="T530" s="1017"/>
      <c r="U530" s="1049">
        <v>530</v>
      </c>
      <c r="V530" s="465"/>
    </row>
    <row r="531" spans="1:22" ht="15.75" customHeight="1">
      <c r="A531" s="1170" t="s">
        <v>293</v>
      </c>
      <c r="B531" s="1084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1"/>
      <c r="H531" s="1743">
        <f>$I531</f>
        <v>35</v>
      </c>
      <c r="I531" s="1743">
        <f>IF(SUM($D531)=0,IF(SUM($C531)=0,IF(SUM($E531)=0,IF(SUM($F531)=0,'Exp factors'!$H$45,SUM($F531)),SUM($E531)),SUM($C531)),SUM($D531))</f>
        <v>35</v>
      </c>
      <c r="J531" s="1743">
        <f>$I531</f>
        <v>35</v>
      </c>
      <c r="K531" s="1743">
        <f>$I531</f>
        <v>35</v>
      </c>
      <c r="L531" s="1081"/>
      <c r="M531" s="951"/>
      <c r="N531" s="951"/>
      <c r="O531" s="951"/>
      <c r="P531" s="951"/>
      <c r="Q531" s="1110"/>
      <c r="R531" s="885"/>
      <c r="S531" s="1017"/>
      <c r="T531" s="1017"/>
      <c r="U531" s="1049">
        <v>531</v>
      </c>
      <c r="V531" s="465"/>
    </row>
    <row r="532" spans="1:22" ht="15.75" customHeight="1">
      <c r="A532" s="1102" t="s">
        <v>292</v>
      </c>
      <c r="B532" s="1081"/>
      <c r="C532" s="1382" t="str">
        <f>IF(C531="","",C528*C531)</f>
        <v/>
      </c>
      <c r="D532" s="1382">
        <f t="shared" ref="D532:F532" si="48">IF(D531="","",D528*D531)</f>
        <v>420</v>
      </c>
      <c r="E532" s="1382" t="str">
        <f t="shared" si="48"/>
        <v/>
      </c>
      <c r="F532" s="1382">
        <f t="shared" si="48"/>
        <v>200</v>
      </c>
      <c r="G532" s="1081"/>
      <c r="H532" s="1744">
        <f>IF(H$46=0,"",IF($D531="",H528*H531,H528*$D531))</f>
        <v>791.26422341871523</v>
      </c>
      <c r="I532" s="1744">
        <f t="shared" ref="I532:K532" si="49">IF(I$46=0,"",IF($D531="",I528*I531,I528*$D531))</f>
        <v>904.30196962138871</v>
      </c>
      <c r="J532" s="1744">
        <f t="shared" si="49"/>
        <v>791.26422341871523</v>
      </c>
      <c r="K532" s="1744">
        <f t="shared" si="49"/>
        <v>904.30196962138871</v>
      </c>
      <c r="L532" s="1081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0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3" t="str">
        <f>IF(Data!A533="","",Data!A533)</f>
        <v>Poultry feet purchase</v>
      </c>
      <c r="B533" s="1081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1"/>
      <c r="H533" s="1171"/>
      <c r="I533" s="1171"/>
      <c r="J533" s="1171"/>
      <c r="K533" s="1171"/>
      <c r="L533" s="1081"/>
      <c r="M533" s="951"/>
      <c r="N533" s="951"/>
      <c r="O533" s="951"/>
      <c r="P533" s="951"/>
      <c r="Q533" s="1110"/>
      <c r="R533" s="885"/>
      <c r="S533" s="1017"/>
      <c r="T533" s="1017"/>
      <c r="U533" s="1049">
        <v>533</v>
      </c>
      <c r="V533" s="465"/>
    </row>
    <row r="534" spans="1:22" ht="15.75" customHeight="1">
      <c r="A534" s="1749" t="s">
        <v>298</v>
      </c>
      <c r="B534" s="1081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1"/>
      <c r="H534" s="1171">
        <f>IF(H$46="","",IF('Exp factors'!$B46="poor",'Exp factors'!$G$46*H$46,SUM(C534)*'Exp factors'!C$46))</f>
        <v>162.94585664774706</v>
      </c>
      <c r="I534" s="1171">
        <f>IF(I$46="","",IF('Exp factors'!$B46="poor",'Exp factors'!$G$46*I$46,SUM(D534)*'Exp factors'!D$46))</f>
        <v>186.22383616885378</v>
      </c>
      <c r="J534" s="1171">
        <f>IF(J$46="","",IF('Exp factors'!$B46="poor",'Exp factors'!$G$46*J$46,SUM(E534)*'Exp factors'!E$46))</f>
        <v>162.94585664774706</v>
      </c>
      <c r="K534" s="1171">
        <f>IF(K$46="","",IF('Exp factors'!$B46="poor",'Exp factors'!$G$46*K$46,SUM(F534)*'Exp factors'!F$46))</f>
        <v>186.22383616885378</v>
      </c>
      <c r="L534" s="1081"/>
      <c r="M534" s="951"/>
      <c r="N534" s="951"/>
      <c r="O534" s="951"/>
      <c r="P534" s="951"/>
      <c r="Q534" s="1110"/>
      <c r="R534" s="885"/>
      <c r="S534" s="1017"/>
      <c r="T534" s="1017"/>
      <c r="U534" s="1049">
        <v>534</v>
      </c>
      <c r="V534" s="465"/>
    </row>
    <row r="535" spans="1:22" ht="15.75" customHeight="1">
      <c r="A535" s="1151" t="s">
        <v>297</v>
      </c>
      <c r="B535" s="1084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1"/>
      <c r="H535" s="951"/>
      <c r="I535" s="951"/>
      <c r="J535" s="951"/>
      <c r="K535" s="951"/>
      <c r="L535" s="1081"/>
      <c r="M535" s="1097"/>
      <c r="N535" s="1097"/>
      <c r="O535" s="1097"/>
      <c r="P535" s="1097"/>
      <c r="Q535" s="1110"/>
      <c r="R535" s="885"/>
      <c r="S535" s="1017"/>
      <c r="T535" s="1017"/>
      <c r="U535" s="1049">
        <v>535</v>
      </c>
      <c r="V535" s="465"/>
    </row>
    <row r="536" spans="1:22" ht="15.75" customHeight="1">
      <c r="A536" s="1102" t="s">
        <v>253</v>
      </c>
      <c r="B536" s="1084"/>
      <c r="C536" s="1381">
        <f>IF(SUM(C534)=0,"",C534*C535/C$46/365/$P$1)</f>
        <v>2.4021401885785446E-2</v>
      </c>
      <c r="D536" s="1381">
        <f t="shared" ref="D536:F536" si="50">IF(SUM(D534)=0,"",D534*D535/D$46/365/$P$1)</f>
        <v>2.1018726650062266E-2</v>
      </c>
      <c r="E536" s="1381">
        <f t="shared" si="50"/>
        <v>5.7651364525885068E-2</v>
      </c>
      <c r="F536" s="1381">
        <f t="shared" si="50"/>
        <v>5.0444943960149431E-2</v>
      </c>
      <c r="G536" s="1081"/>
      <c r="H536" s="1381">
        <f>IF(H$46=0,"",H534*SUM($D535)/H$46/365/$P$1)</f>
        <v>6.5236465135985258E-2</v>
      </c>
      <c r="I536" s="1381">
        <f>IF(I$46=0,"",I534*SUM($D535)/I$46/365/$P$1)</f>
        <v>6.5236465135985258E-2</v>
      </c>
      <c r="J536" s="1381">
        <f>IF(J$46=0,"",J534*SUM($D535)/J$46/365/$P$1)</f>
        <v>6.5236465135985258E-2</v>
      </c>
      <c r="K536" s="1381">
        <f>IF(K$46=0,"",K534*SUM($D535)/K$46/365/$P$1)</f>
        <v>6.5236465135985258E-2</v>
      </c>
      <c r="L536" s="1081"/>
      <c r="M536" s="1129">
        <f>IF(SUM(H536)=SUM(C536),"",SUM(H536)-SUM(C536))</f>
        <v>4.1215063250199815E-2</v>
      </c>
      <c r="N536" s="1129">
        <f>IF(SUM(I536)=SUM(D536),"",SUM(I536)-SUM(D536))</f>
        <v>4.4217738485922989E-2</v>
      </c>
      <c r="O536" s="1129">
        <f>IF(SUM(J536)=SUM(E536),"",SUM(J536)-SUM(E536))</f>
        <v>7.58510061010019E-3</v>
      </c>
      <c r="P536" s="1129">
        <f>IF(SUM(K536)=SUM(F536),"",SUM(K536)-SUM(F536))</f>
        <v>1.4791521175835827E-2</v>
      </c>
      <c r="Q536" s="1110"/>
      <c r="R536" s="885"/>
      <c r="S536" s="1017"/>
      <c r="T536" s="1017"/>
      <c r="U536" s="1049">
        <v>536</v>
      </c>
      <c r="V536" s="465"/>
    </row>
    <row r="537" spans="1:22" ht="15.75" customHeight="1">
      <c r="A537" s="1170" t="s">
        <v>293</v>
      </c>
      <c r="B537" s="1084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1"/>
      <c r="H537" s="1743">
        <f>$I537</f>
        <v>17</v>
      </c>
      <c r="I537" s="1743">
        <f>IF(SUM($D537)=0,IF(SUM($C537)=0,IF(SUM($E537)=0,IF(SUM($F537)=0,'Exp factors'!$H$46,SUM($F537)),SUM($E537)),SUM($C537)),SUM($D537))</f>
        <v>17</v>
      </c>
      <c r="J537" s="1743">
        <f>$I537</f>
        <v>17</v>
      </c>
      <c r="K537" s="1743">
        <f>$I537</f>
        <v>17</v>
      </c>
      <c r="L537" s="1081"/>
      <c r="M537" s="951"/>
      <c r="N537" s="951"/>
      <c r="O537" s="951"/>
      <c r="P537" s="951"/>
      <c r="Q537" s="1110"/>
      <c r="R537" s="885"/>
      <c r="S537" s="1017"/>
      <c r="T537" s="1017"/>
      <c r="U537" s="1049">
        <v>537</v>
      </c>
      <c r="V537" s="465"/>
    </row>
    <row r="538" spans="1:22" ht="15.75" customHeight="1">
      <c r="A538" s="1102" t="s">
        <v>292</v>
      </c>
      <c r="B538" s="1081"/>
      <c r="C538" s="1382">
        <f>IF(C537="","",C534*C537)</f>
        <v>960</v>
      </c>
      <c r="D538" s="1382">
        <f t="shared" ref="D538:F538" si="51">IF(D537="","",D534*D537)</f>
        <v>1020</v>
      </c>
      <c r="E538" s="1382">
        <f t="shared" si="51"/>
        <v>4032</v>
      </c>
      <c r="F538" s="1382">
        <f t="shared" si="51"/>
        <v>4464</v>
      </c>
      <c r="G538" s="1081"/>
      <c r="H538" s="1744">
        <f>IF(H$46=0,"",IF($D537="",H534*H537,H534*$D537))</f>
        <v>2770.0795630117</v>
      </c>
      <c r="I538" s="1744">
        <f t="shared" ref="I538:K538" si="52">IF(I$46=0,"",IF($D537="",I534*I537,I534*$D537))</f>
        <v>3165.8052148705142</v>
      </c>
      <c r="J538" s="1744">
        <f t="shared" si="52"/>
        <v>2770.0795630117</v>
      </c>
      <c r="K538" s="1744">
        <f t="shared" si="52"/>
        <v>3165.8052148705142</v>
      </c>
      <c r="L538" s="1081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0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3" t="str">
        <f>IF(Data!A539="","",Data!A539)</f>
        <v>Beef purchase</v>
      </c>
      <c r="B539" s="1081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1"/>
      <c r="H539" s="1171">
        <f>IF(H$46="","",IF('Exp factors'!$B47="poor",'Exp factors'!$G$47*H$46/H540,SUM(C539)*'Exp factors'!C$47))</f>
        <v>4.792000847604962</v>
      </c>
      <c r="I539" s="1171">
        <f>IF(I$46="","",IF('Exp factors'!$B47="poor",'Exp factors'!$G$47*I$46/I540,SUM(D539)*'Exp factors'!D$47))</f>
        <v>5.4765723972628146</v>
      </c>
      <c r="J539" s="1171">
        <f>IF(J$46="","",IF('Exp factors'!$B47="poor",'Exp factors'!$G$47*J$46/J540,SUM(E539)*'Exp factors'!E$47))</f>
        <v>4.792000847604962</v>
      </c>
      <c r="K539" s="1171">
        <f>IF(K$46="","",IF('Exp factors'!$B47="poor",'Exp factors'!$G$47*K$46/K540,SUM(F539)*'Exp factors'!F$47))</f>
        <v>5.4765723972628146</v>
      </c>
      <c r="L539" s="1081"/>
      <c r="M539" s="951"/>
      <c r="N539" s="951"/>
      <c r="O539" s="951"/>
      <c r="P539" s="951"/>
      <c r="Q539" s="1110"/>
      <c r="R539" s="885"/>
      <c r="S539" s="1017"/>
      <c r="T539" s="1017"/>
      <c r="U539" s="1049">
        <v>539</v>
      </c>
      <c r="V539" s="465"/>
    </row>
    <row r="540" spans="1:22" ht="15.75" customHeight="1">
      <c r="A540" s="1102" t="s">
        <v>294</v>
      </c>
      <c r="B540" s="1081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1"/>
      <c r="H540" s="1172">
        <f>I540</f>
        <v>5</v>
      </c>
      <c r="I540" s="1741">
        <f>IF(SUM(D540)=0,IF(SUM(C540)=0,IF(SUM(E540)=0,IF(SUM(F540)=0,12,SUM(F540)),SUM(E540)),SUM(C540)),SUM(D540))</f>
        <v>5</v>
      </c>
      <c r="J540" s="1172">
        <f>I540</f>
        <v>5</v>
      </c>
      <c r="K540" s="1172">
        <f>I540</f>
        <v>5</v>
      </c>
      <c r="L540" s="1081"/>
      <c r="M540" s="951"/>
      <c r="N540" s="951"/>
      <c r="O540" s="951"/>
      <c r="P540" s="951"/>
      <c r="Q540" s="1110"/>
      <c r="R540" s="885"/>
      <c r="S540" s="1017"/>
      <c r="T540" s="1017"/>
      <c r="U540" s="1049">
        <v>540</v>
      </c>
      <c r="V540" s="465"/>
    </row>
    <row r="541" spans="1:22" ht="15.75" customHeight="1">
      <c r="A541" s="1151" t="s">
        <v>297</v>
      </c>
      <c r="B541" s="1084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1"/>
      <c r="H541" s="951"/>
      <c r="I541" s="951"/>
      <c r="J541" s="951"/>
      <c r="K541" s="951"/>
      <c r="L541" s="1081"/>
      <c r="M541" s="1097"/>
      <c r="N541" s="1097"/>
      <c r="O541" s="1097"/>
      <c r="P541" s="1097"/>
      <c r="Q541" s="1110"/>
      <c r="R541" s="885"/>
      <c r="S541" s="1017"/>
      <c r="T541" s="1017"/>
      <c r="U541" s="1049">
        <v>541</v>
      </c>
      <c r="V541" s="465"/>
    </row>
    <row r="542" spans="1:22" ht="15.75" customHeight="1">
      <c r="A542" s="1102" t="s">
        <v>253</v>
      </c>
      <c r="B542" s="1084"/>
      <c r="C542" s="1381">
        <f>IF(SUM(C539)=0,"",C539*C540*C541/C$46/365/$P$1)</f>
        <v>7.8767852695249933E-3</v>
      </c>
      <c r="D542" s="1381">
        <f>IF(SUM(D539)=0,"",D539*D540*D541/D$46/365/$P$1)</f>
        <v>5.7434892590286415E-3</v>
      </c>
      <c r="E542" s="1381">
        <f>IF(SUM(E539)=0,"",E539*E540*E541/E$46/365/$P$1)</f>
        <v>3.6758331257783314E-2</v>
      </c>
      <c r="F542" s="1381">
        <f>IF(SUM(F539)=0,"",F539*F540*F541/F$46/365/$P$1)</f>
        <v>0.25271352739726027</v>
      </c>
      <c r="G542" s="1081"/>
      <c r="H542" s="1381">
        <f>IF(H$46=0,"",H539*H540*SUM($D541)/H$46/365/$P$1)</f>
        <v>1.0484878246657236E-2</v>
      </c>
      <c r="I542" s="1381">
        <f>IF(I$46=0,"",I539*I540*SUM($D541)/I$46/365/$P$1)</f>
        <v>1.0484878246657239E-2</v>
      </c>
      <c r="J542" s="1381">
        <f>IF(J$46=0,"",J539*J540*SUM($D541)/J$46/365/$P$1)</f>
        <v>1.0484878246657236E-2</v>
      </c>
      <c r="K542" s="1381">
        <f>IF(K$46=0,"",K539*K540*SUM($D541)/K$46/365/$P$1)</f>
        <v>1.0484878246657239E-2</v>
      </c>
      <c r="L542" s="1081"/>
      <c r="M542" s="1129">
        <f>IF(SUM(H542)=SUM(C542),"",SUM(H542)-SUM(C542))</f>
        <v>2.6080929771322425E-3</v>
      </c>
      <c r="N542" s="1129">
        <f>IF(SUM(I542)=SUM(D542),"",SUM(I542)-SUM(D542))</f>
        <v>4.7413889876285979E-3</v>
      </c>
      <c r="O542" s="1129">
        <f>IF(SUM(J542)=SUM(E542),"",SUM(J542)-SUM(E542))</f>
        <v>-2.6273453011126078E-2</v>
      </c>
      <c r="P542" s="1129">
        <f>IF(SUM(K542)=SUM(F542),"",SUM(K542)-SUM(F542))</f>
        <v>-0.24222864915060305</v>
      </c>
      <c r="Q542" s="1110"/>
      <c r="R542" s="885"/>
      <c r="S542" s="1017"/>
      <c r="T542" s="1017"/>
      <c r="U542" s="1049">
        <v>542</v>
      </c>
      <c r="V542" s="465"/>
    </row>
    <row r="543" spans="1:22" ht="15.75" customHeight="1">
      <c r="A543" s="1170" t="s">
        <v>293</v>
      </c>
      <c r="B543" s="1084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1"/>
      <c r="H543" s="1743">
        <f>$I543</f>
        <v>25</v>
      </c>
      <c r="I543" s="1743">
        <f>IF(SUM($D543)=0,IF(SUM($C543)=0,IF(SUM($E543)=0,IF(SUM($F543)=0,'Exp factors'!$H$47,SUM($F543)),SUM($E543)),SUM($C543)),SUM($D543))</f>
        <v>25</v>
      </c>
      <c r="J543" s="1743">
        <f>$I543</f>
        <v>25</v>
      </c>
      <c r="K543" s="1743">
        <f>$I543</f>
        <v>25</v>
      </c>
      <c r="L543" s="1081"/>
      <c r="M543" s="951"/>
      <c r="N543" s="951"/>
      <c r="O543" s="951"/>
      <c r="P543" s="951"/>
      <c r="Q543" s="1110"/>
      <c r="R543" s="885"/>
      <c r="S543" s="1017"/>
      <c r="T543" s="1017"/>
      <c r="U543" s="1049">
        <v>543</v>
      </c>
      <c r="V543" s="465"/>
    </row>
    <row r="544" spans="1:22" ht="15.75" customHeight="1">
      <c r="A544" s="1102" t="s">
        <v>292</v>
      </c>
      <c r="B544" s="1081"/>
      <c r="C544" s="1382">
        <f>IF(C543="","",C539*C540*C543)</f>
        <v>252</v>
      </c>
      <c r="D544" s="1382">
        <f>IF(D543="","",D539*D540*D543)</f>
        <v>375</v>
      </c>
      <c r="E544" s="1382">
        <f>IF(E543="","",E539*E540*E543)</f>
        <v>4200</v>
      </c>
      <c r="F544" s="1382">
        <f>IF(F543="","",F539*F540*F543)</f>
        <v>22440</v>
      </c>
      <c r="G544" s="1081"/>
      <c r="H544" s="1744">
        <f>IF(H$46=0,"",H539*H540*H543)</f>
        <v>599.0001059506202</v>
      </c>
      <c r="I544" s="1744">
        <f t="shared" ref="I544" si="53">IF(I$46=0,"",I539*I540*I543)</f>
        <v>684.57154965785185</v>
      </c>
      <c r="J544" s="1744">
        <f t="shared" ref="J544" si="54">IF(J$46=0,"",J539*J540*J543)</f>
        <v>599.0001059506202</v>
      </c>
      <c r="K544" s="1744">
        <f t="shared" ref="K544" si="55">IF(K$46=0,"",K539*K540*K543)</f>
        <v>684.57154965785185</v>
      </c>
      <c r="L544" s="1081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0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3" t="str">
        <f>IF(Data!A545="","",Data!A545)</f>
        <v>Boerewors purchase</v>
      </c>
      <c r="B545" s="1081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1"/>
      <c r="H545" s="1171"/>
      <c r="I545" s="1171"/>
      <c r="J545" s="1171"/>
      <c r="K545" s="1171"/>
      <c r="L545" s="1081"/>
      <c r="M545" s="951"/>
      <c r="N545" s="951"/>
      <c r="O545" s="951"/>
      <c r="P545" s="951"/>
      <c r="Q545" s="1110"/>
      <c r="R545" s="885"/>
      <c r="S545" s="1017"/>
      <c r="T545" s="1017"/>
      <c r="U545" s="1049">
        <v>545</v>
      </c>
      <c r="V545" s="465"/>
    </row>
    <row r="546" spans="1:22" ht="15.75" customHeight="1">
      <c r="A546" s="1749" t="s">
        <v>298</v>
      </c>
      <c r="B546" s="1081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1"/>
      <c r="H546" s="1171">
        <f>IF(H$46="","",IF('Exp factors'!$B48="poor",'Exp factors'!$G$48*H$46,SUM(C546)*'Exp factors'!C$48))</f>
        <v>9.0139543120485115</v>
      </c>
      <c r="I546" s="1171">
        <f>IF(I$46="","",IF('Exp factors'!$B48="poor",'Exp factors'!$G$48*I$46,SUM(D546)*'Exp factors'!D$48))</f>
        <v>10.301662070912585</v>
      </c>
      <c r="J546" s="1171">
        <f>IF(J$46="","",IF('Exp factors'!$B48="poor",'Exp factors'!$G$48*J$46,SUM(E546)*'Exp factors'!E$48))</f>
        <v>9.0139543120485115</v>
      </c>
      <c r="K546" s="1171">
        <f>IF(K$46="","",IF('Exp factors'!$B48="poor",'Exp factors'!$G$48*K$46,SUM(F546)*'Exp factors'!F$48))</f>
        <v>10.301662070912585</v>
      </c>
      <c r="L546" s="1081"/>
      <c r="M546" s="951"/>
      <c r="N546" s="951"/>
      <c r="O546" s="951"/>
      <c r="P546" s="951"/>
      <c r="Q546" s="1110"/>
      <c r="R546" s="885"/>
      <c r="S546" s="1017"/>
      <c r="T546" s="1017"/>
      <c r="U546" s="1049">
        <v>546</v>
      </c>
      <c r="V546" s="465"/>
    </row>
    <row r="547" spans="1:22" ht="15.75" customHeight="1">
      <c r="A547" s="1151" t="s">
        <v>297</v>
      </c>
      <c r="B547" s="1084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1"/>
      <c r="H547" s="951"/>
      <c r="I547" s="951"/>
      <c r="J547" s="951"/>
      <c r="K547" s="951"/>
      <c r="L547" s="1081"/>
      <c r="M547" s="1097"/>
      <c r="N547" s="1097"/>
      <c r="O547" s="1097"/>
      <c r="P547" s="1097"/>
      <c r="Q547" s="1110"/>
      <c r="R547" s="885"/>
      <c r="S547" s="1017"/>
      <c r="T547" s="1017"/>
      <c r="U547" s="1049">
        <v>547</v>
      </c>
      <c r="V547" s="465"/>
    </row>
    <row r="548" spans="1:22" ht="15.75" customHeight="1">
      <c r="A548" s="1102" t="s">
        <v>253</v>
      </c>
      <c r="B548" s="1084"/>
      <c r="C548" s="1381" t="str">
        <f>IF(SUM(C546)=0,"",C546*C547/C$46/365/$P$1)</f>
        <v/>
      </c>
      <c r="D548" s="1381" t="str">
        <f t="shared" ref="D548:F548" si="56">IF(SUM(D546)=0,"",D546*D547/D$46/365/$P$1)</f>
        <v/>
      </c>
      <c r="E548" s="1381" t="str">
        <f t="shared" si="56"/>
        <v/>
      </c>
      <c r="F548" s="1381" t="str">
        <f t="shared" si="56"/>
        <v/>
      </c>
      <c r="G548" s="1081"/>
      <c r="H548" s="1381">
        <f>IF(H$46=0,"",H546*SUM($D547)/H$46/365/$P$1)</f>
        <v>4.7146460909842777E-3</v>
      </c>
      <c r="I548" s="1381">
        <f>IF(I$46=0,"",I546*SUM($D547)/I$46/365/$P$1)</f>
        <v>4.7146460909842777E-3</v>
      </c>
      <c r="J548" s="1381">
        <f>IF(J$46=0,"",J546*SUM($D547)/J$46/365/$P$1)</f>
        <v>4.7146460909842777E-3</v>
      </c>
      <c r="K548" s="1381">
        <f>IF(K$46=0,"",K546*SUM($D547)/K$46/365/$P$1)</f>
        <v>4.7146460909842777E-3</v>
      </c>
      <c r="L548" s="1081"/>
      <c r="M548" s="1129">
        <f>IF(SUM(H548)=SUM(C548),"",SUM(H548)-SUM(C548))</f>
        <v>4.7146460909842777E-3</v>
      </c>
      <c r="N548" s="1129">
        <f>IF(SUM(I548)=SUM(D548),"",SUM(I548)-SUM(D548))</f>
        <v>4.7146460909842777E-3</v>
      </c>
      <c r="O548" s="1129">
        <f>IF(SUM(J548)=SUM(E548),"",SUM(J548)-SUM(E548))</f>
        <v>4.7146460909842777E-3</v>
      </c>
      <c r="P548" s="1129">
        <f>IF(SUM(K548)=SUM(F548),"",SUM(K548)-SUM(F548))</f>
        <v>4.7146460909842777E-3</v>
      </c>
      <c r="Q548" s="1110"/>
      <c r="R548" s="885"/>
      <c r="S548" s="1017"/>
      <c r="T548" s="1017"/>
      <c r="U548" s="1049">
        <v>548</v>
      </c>
      <c r="V548" s="465"/>
    </row>
    <row r="549" spans="1:22" ht="15.75" customHeight="1">
      <c r="A549" s="1170" t="s">
        <v>293</v>
      </c>
      <c r="B549" s="1084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1"/>
      <c r="H549" s="1743">
        <f>$I549</f>
        <v>46.997666110978805</v>
      </c>
      <c r="I549" s="1743">
        <f>IF(SUM($D549)=0,IF(SUM($C549)=0,IF(SUM($E549)=0,IF(SUM($F549)=0,'Exp factors'!$H$48,SUM($F549)),SUM($E549)),SUM($C549)),SUM($D549))</f>
        <v>46.997666110978805</v>
      </c>
      <c r="J549" s="1743">
        <f>$I549</f>
        <v>46.997666110978805</v>
      </c>
      <c r="K549" s="1743">
        <f>$I549</f>
        <v>46.997666110978805</v>
      </c>
      <c r="L549" s="1081"/>
      <c r="M549" s="951"/>
      <c r="N549" s="951"/>
      <c r="O549" s="951"/>
      <c r="P549" s="951"/>
      <c r="Q549" s="1110"/>
      <c r="R549" s="885"/>
      <c r="S549" s="1017"/>
      <c r="T549" s="1017"/>
      <c r="U549" s="1049">
        <v>549</v>
      </c>
      <c r="V549" s="465"/>
    </row>
    <row r="550" spans="1:22" ht="15.75" customHeight="1">
      <c r="A550" s="1102" t="s">
        <v>292</v>
      </c>
      <c r="B550" s="1081"/>
      <c r="C550" s="1382" t="str">
        <f>IF(C549="","",C546*C549)</f>
        <v/>
      </c>
      <c r="D550" s="1382" t="str">
        <f t="shared" ref="D550:F550" si="57">IF(D549="","",D546*D549)</f>
        <v/>
      </c>
      <c r="E550" s="1382" t="str">
        <f t="shared" si="57"/>
        <v/>
      </c>
      <c r="F550" s="1382" t="str">
        <f t="shared" si="57"/>
        <v/>
      </c>
      <c r="G550" s="1081"/>
      <c r="H550" s="1744">
        <f>IF(H$46=0,"",IF($D549="",H546*H549,H546*$D549))</f>
        <v>423.63481509727359</v>
      </c>
      <c r="I550" s="1744">
        <f t="shared" ref="I550:K550" si="58">IF(I$46=0,"",IF($D549="",I546*I549,I546*$D549))</f>
        <v>484.15407439688414</v>
      </c>
      <c r="J550" s="1744">
        <f t="shared" si="58"/>
        <v>423.63481509727359</v>
      </c>
      <c r="K550" s="1744">
        <f t="shared" si="58"/>
        <v>484.15407439688414</v>
      </c>
      <c r="L550" s="1081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0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3" t="str">
        <f>IF(Data!A551="","",Data!A551)</f>
        <v>Canned pilchards purchase</v>
      </c>
      <c r="B551" s="1081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1"/>
      <c r="H551" s="1171"/>
      <c r="I551" s="1171"/>
      <c r="J551" s="1171"/>
      <c r="K551" s="1171"/>
      <c r="L551" s="1081"/>
      <c r="M551" s="951"/>
      <c r="N551" s="951"/>
      <c r="O551" s="951"/>
      <c r="P551" s="951"/>
      <c r="Q551" s="1110"/>
      <c r="R551" s="885"/>
      <c r="S551" s="1017"/>
      <c r="T551" s="1017"/>
      <c r="U551" s="1049">
        <v>551</v>
      </c>
      <c r="V551" s="465"/>
    </row>
    <row r="552" spans="1:22" ht="15.75" customHeight="1">
      <c r="A552" s="1749" t="s">
        <v>298</v>
      </c>
      <c r="B552" s="1081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1"/>
      <c r="H552" s="1171">
        <f>IF(H$46="","",IF('Exp factors'!$B49="poor",'Exp factors'!$G$49*H$46,SUM(C552)*'Exp factors'!C$49))</f>
        <v>11.913828720714275</v>
      </c>
      <c r="I552" s="1171">
        <f>IF(I$46="","",IF('Exp factors'!$B49="poor",'Exp factors'!$G$49*I$46,SUM(D552)*'Exp factors'!D$49))</f>
        <v>13.615804252244885</v>
      </c>
      <c r="J552" s="1171">
        <f>IF(J$46="","",IF('Exp factors'!$B49="poor",'Exp factors'!$G$49*J$46,SUM(E552)*'Exp factors'!E$49))</f>
        <v>11.913828720714275</v>
      </c>
      <c r="K552" s="1171">
        <f>IF(K$46="","",IF('Exp factors'!$B49="poor",'Exp factors'!$G$49*K$46,SUM(F552)*'Exp factors'!F$49))</f>
        <v>13.615804252244885</v>
      </c>
      <c r="L552" s="1081"/>
      <c r="M552" s="951"/>
      <c r="N552" s="951"/>
      <c r="O552" s="951"/>
      <c r="P552" s="951"/>
      <c r="Q552" s="1110"/>
      <c r="R552" s="885"/>
      <c r="S552" s="1017"/>
      <c r="T552" s="1017"/>
      <c r="U552" s="1049">
        <v>552</v>
      </c>
      <c r="V552" s="465"/>
    </row>
    <row r="553" spans="1:22" ht="15.75" customHeight="1">
      <c r="A553" s="1151" t="s">
        <v>297</v>
      </c>
      <c r="B553" s="1081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1"/>
      <c r="H553" s="951"/>
      <c r="I553" s="951"/>
      <c r="J553" s="951"/>
      <c r="K553" s="951"/>
      <c r="L553" s="1081"/>
      <c r="M553" s="1097"/>
      <c r="N553" s="1097"/>
      <c r="O553" s="1097"/>
      <c r="P553" s="1097"/>
      <c r="Q553" s="1110"/>
      <c r="R553" s="885"/>
      <c r="S553" s="1017"/>
      <c r="T553" s="1017"/>
      <c r="U553" s="1049">
        <v>553</v>
      </c>
      <c r="V553" s="465"/>
    </row>
    <row r="554" spans="1:22" ht="15.75" customHeight="1">
      <c r="A554" s="1102" t="s">
        <v>253</v>
      </c>
      <c r="B554" s="1081"/>
      <c r="C554" s="1381">
        <f>IF(SUM(C552)=0,"",C552*C553/C$46/365/$P$1)</f>
        <v>1.5641843088418429E-3</v>
      </c>
      <c r="D554" s="1381">
        <f t="shared" ref="D554:F554" si="59">IF(SUM(D552)=0,"",D552*D553/D$46/365/$P$1)</f>
        <v>1.3686612702366126E-3</v>
      </c>
      <c r="E554" s="1381" t="str">
        <f t="shared" si="59"/>
        <v/>
      </c>
      <c r="F554" s="1381" t="str">
        <f t="shared" si="59"/>
        <v/>
      </c>
      <c r="G554" s="1081"/>
      <c r="H554" s="1381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2.3294279928963196E-3</v>
      </c>
      <c r="K554" s="1381">
        <f>IF(K$46=0,"",K552*SUM($D553)/K$46/365/$P$1)</f>
        <v>2.3294279928963192E-3</v>
      </c>
      <c r="L554" s="1081"/>
      <c r="M554" s="1129">
        <f>IF(SUM(H554)=SUM(C554),"",SUM(H554)-SUM(C554))</f>
        <v>7.6524368405447678E-4</v>
      </c>
      <c r="N554" s="1129">
        <f>IF(SUM(I554)=SUM(D554),"",SUM(I554)-SUM(D554))</f>
        <v>9.6076672265970665E-4</v>
      </c>
      <c r="O554" s="1129">
        <f>IF(SUM(J554)=SUM(E554),"",SUM(J554)-SUM(E554))</f>
        <v>2.3294279928963196E-3</v>
      </c>
      <c r="P554" s="1129">
        <f>IF(SUM(K554)=SUM(F554),"",SUM(K554)-SUM(F554))</f>
        <v>2.3294279928963192E-3</v>
      </c>
      <c r="Q554" s="1110"/>
      <c r="R554" s="885"/>
      <c r="S554" s="1017"/>
      <c r="T554" s="1017"/>
      <c r="U554" s="1049">
        <v>554</v>
      </c>
      <c r="V554" s="465"/>
    </row>
    <row r="555" spans="1:22" ht="15.75" customHeight="1">
      <c r="A555" s="1170" t="s">
        <v>293</v>
      </c>
      <c r="B555" s="1081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1"/>
      <c r="H555" s="1743">
        <f>$I555</f>
        <v>40</v>
      </c>
      <c r="I555" s="1743">
        <f>IF(SUM($D555)=0,IF(SUM($C555)=0,IF(SUM($E555)=0,IF(SUM($F555)=0,'Exp factors'!$H$49,SUM($F555)),SUM($E555)),SUM($C555)),SUM($D555))</f>
        <v>40</v>
      </c>
      <c r="J555" s="1743">
        <f>$I555</f>
        <v>40</v>
      </c>
      <c r="K555" s="1743">
        <f>$I555</f>
        <v>40</v>
      </c>
      <c r="L555" s="1081"/>
      <c r="M555" s="951"/>
      <c r="N555" s="951"/>
      <c r="O555" s="951"/>
      <c r="P555" s="951"/>
      <c r="Q555" s="1110"/>
      <c r="R555" s="885"/>
      <c r="S555" s="1017"/>
      <c r="T555" s="1017"/>
      <c r="U555" s="1049">
        <v>555</v>
      </c>
      <c r="V555" s="465"/>
    </row>
    <row r="556" spans="1:22" ht="15.75" customHeight="1">
      <c r="A556" s="1102" t="s">
        <v>292</v>
      </c>
      <c r="B556" s="1081"/>
      <c r="C556" s="1382">
        <f>IF(C555="","",C552*C555)</f>
        <v>208</v>
      </c>
      <c r="D556" s="1382">
        <f t="shared" ref="D556:F556" si="60">IF(D555="","",D552*D555)</f>
        <v>320</v>
      </c>
      <c r="E556" s="1382" t="str">
        <f t="shared" si="60"/>
        <v/>
      </c>
      <c r="F556" s="1382" t="str">
        <f t="shared" si="60"/>
        <v/>
      </c>
      <c r="G556" s="1081"/>
      <c r="H556" s="1744">
        <f>IF(H$46=0,"",IF($D555="",H552*H555,H552*$D555))</f>
        <v>476.55314882857101</v>
      </c>
      <c r="I556" s="1744">
        <f t="shared" ref="I556:K556" si="61">IF(I$46=0,"",IF($D555="",I552*I555,I552*$D555))</f>
        <v>544.63217008979541</v>
      </c>
      <c r="J556" s="1744">
        <f t="shared" si="61"/>
        <v>476.55314882857101</v>
      </c>
      <c r="K556" s="1744">
        <f t="shared" si="61"/>
        <v>544.63217008979541</v>
      </c>
      <c r="L556" s="1081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0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3" t="str">
        <f>IF(Data!A557="","",Data!A557)</f>
        <v>Tomato purchase</v>
      </c>
      <c r="B557" s="1081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1"/>
      <c r="H557" s="1171"/>
      <c r="I557" s="1171"/>
      <c r="J557" s="1171"/>
      <c r="K557" s="1171"/>
      <c r="L557" s="1081"/>
      <c r="M557" s="951"/>
      <c r="N557" s="951"/>
      <c r="O557" s="951"/>
      <c r="P557" s="951"/>
      <c r="Q557" s="1110"/>
      <c r="R557" s="885"/>
      <c r="S557" s="1017"/>
      <c r="T557" s="1017"/>
      <c r="U557" s="1049">
        <v>557</v>
      </c>
      <c r="V557" s="465"/>
    </row>
    <row r="558" spans="1:22" ht="15.75" customHeight="1">
      <c r="A558" s="1749" t="s">
        <v>298</v>
      </c>
      <c r="B558" s="1081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1"/>
      <c r="H558" s="1171">
        <f>IF(H$46="","",IF('Exp factors'!$B55="poor",'Exp factors'!$G$55*H$46,SUM(C558)*'Exp factors'!C$55))</f>
        <v>31.966731206613247</v>
      </c>
      <c r="I558" s="1171">
        <f>IF(I$46="","",IF('Exp factors'!$B55="poor",'Exp factors'!$G$55*I$46,SUM(D558)*'Exp factors'!D$55))</f>
        <v>36.533407093272281</v>
      </c>
      <c r="J558" s="1171">
        <f>IF(J$46="","",IF('Exp factors'!$B55="poor",'Exp factors'!$G$55*J$46,SUM(E558)*'Exp factors'!E$55))</f>
        <v>31.966731206613247</v>
      </c>
      <c r="K558" s="1171">
        <f>IF(K$46="","",IF('Exp factors'!$B55="poor",'Exp factors'!$G$55*K$46,SUM(F558)*'Exp factors'!F$55))</f>
        <v>36.533407093272281</v>
      </c>
      <c r="L558" s="1081"/>
      <c r="M558" s="951"/>
      <c r="N558" s="951"/>
      <c r="O558" s="951"/>
      <c r="P558" s="951"/>
      <c r="Q558" s="1110"/>
      <c r="R558" s="885"/>
      <c r="S558" s="1017"/>
      <c r="T558" s="1017"/>
      <c r="U558" s="1049">
        <v>558</v>
      </c>
      <c r="V558" s="465"/>
    </row>
    <row r="559" spans="1:22" ht="15.75" customHeight="1">
      <c r="A559" s="1151" t="s">
        <v>297</v>
      </c>
      <c r="B559" s="1081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1"/>
      <c r="H559" s="951"/>
      <c r="I559" s="951"/>
      <c r="J559" s="951"/>
      <c r="K559" s="951"/>
      <c r="L559" s="1081"/>
      <c r="M559" s="1097"/>
      <c r="N559" s="1097"/>
      <c r="O559" s="1097"/>
      <c r="P559" s="1097"/>
      <c r="Q559" s="1110"/>
      <c r="R559" s="885"/>
      <c r="S559" s="1017"/>
      <c r="T559" s="1017"/>
      <c r="U559" s="1049">
        <v>559</v>
      </c>
      <c r="V559" s="465"/>
    </row>
    <row r="560" spans="1:22" ht="15.75" customHeight="1">
      <c r="A560" s="1102" t="s">
        <v>253</v>
      </c>
      <c r="B560" s="1081"/>
      <c r="C560" s="1381" t="str">
        <f>IF(SUM(C558)=0,"",C558*C559/C$46/365/$P$1)</f>
        <v/>
      </c>
      <c r="D560" s="1381" t="str">
        <f t="shared" ref="D560:F560" si="62">IF(SUM(D558)=0,"",D558*D559/D$46/365/$P$1)</f>
        <v/>
      </c>
      <c r="E560" s="1381" t="str">
        <f t="shared" si="62"/>
        <v/>
      </c>
      <c r="F560" s="1381" t="str">
        <f t="shared" si="62"/>
        <v/>
      </c>
      <c r="G560" s="1081"/>
      <c r="H560" s="1381">
        <f>IF(H$46=0,"",H558*SUM($D559)/H$46/365/$P$1)</f>
        <v>1.190520460913079E-3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1.190520460913079E-3</v>
      </c>
      <c r="L560" s="1081"/>
      <c r="M560" s="1129">
        <f>IF(SUM(H560)=SUM(C560),"",SUM(H560)-SUM(C560))</f>
        <v>1.190520460913079E-3</v>
      </c>
      <c r="N560" s="1129">
        <f>IF(SUM(I560)=SUM(D560),"",SUM(I560)-SUM(D560))</f>
        <v>1.190520460913079E-3</v>
      </c>
      <c r="O560" s="1129">
        <f>IF(SUM(J560)=SUM(E560),"",SUM(J560)-SUM(E560))</f>
        <v>1.190520460913079E-3</v>
      </c>
      <c r="P560" s="1129">
        <f>IF(SUM(K560)=SUM(F560),"",SUM(K560)-SUM(F560))</f>
        <v>1.190520460913079E-3</v>
      </c>
      <c r="Q560" s="1110"/>
      <c r="R560" s="885"/>
      <c r="S560" s="1017"/>
      <c r="T560" s="1017"/>
      <c r="U560" s="1049">
        <v>560</v>
      </c>
      <c r="V560" s="465"/>
    </row>
    <row r="561" spans="1:22" ht="15.75" customHeight="1">
      <c r="A561" s="1170" t="s">
        <v>293</v>
      </c>
      <c r="B561" s="1081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1"/>
      <c r="H561" s="1743">
        <f>$I561</f>
        <v>13.548061389337644</v>
      </c>
      <c r="I561" s="1743">
        <f>IF(SUM($D561)=0,IF(SUM($C561)=0,IF(SUM($E561)=0,IF(SUM($F561)=0,'Exp factors'!$H$55,SUM($F561)),SUM($E561)),SUM($C561)),SUM($D561))</f>
        <v>13.548061389337644</v>
      </c>
      <c r="J561" s="1743">
        <f>$I561</f>
        <v>13.548061389337644</v>
      </c>
      <c r="K561" s="1743">
        <f>$I561</f>
        <v>13.548061389337644</v>
      </c>
      <c r="L561" s="1081"/>
      <c r="M561" s="951"/>
      <c r="N561" s="951"/>
      <c r="O561" s="951"/>
      <c r="P561" s="951"/>
      <c r="Q561" s="1110"/>
      <c r="R561" s="885"/>
      <c r="S561" s="1017"/>
      <c r="T561" s="1017"/>
      <c r="U561" s="1049">
        <v>561</v>
      </c>
      <c r="V561" s="465"/>
    </row>
    <row r="562" spans="1:22" ht="15.75" customHeight="1">
      <c r="A562" s="1102" t="s">
        <v>292</v>
      </c>
      <c r="B562" s="1081"/>
      <c r="C562" s="1382" t="str">
        <f>IF(C561="","",C558*C561)</f>
        <v/>
      </c>
      <c r="D562" s="1382" t="str">
        <f t="shared" ref="D562:F562" si="63">IF(D561="","",D558*D561)</f>
        <v/>
      </c>
      <c r="E562" s="1382" t="str">
        <f t="shared" si="63"/>
        <v/>
      </c>
      <c r="F562" s="1382" t="str">
        <f t="shared" si="63"/>
        <v/>
      </c>
      <c r="G562" s="1081"/>
      <c r="H562" s="1744">
        <f>IF(H$46=0,"",IF($D561="",H558*H561,H558*$D561))</f>
        <v>433.08723680365165</v>
      </c>
      <c r="I562" s="1744">
        <f t="shared" ref="I562:K562" si="64">IF(I$46=0,"",IF($D561="",I558*I561,I558*$D561))</f>
        <v>494.95684206131619</v>
      </c>
      <c r="J562" s="1744">
        <f t="shared" si="64"/>
        <v>433.08723680365165</v>
      </c>
      <c r="K562" s="1744">
        <f t="shared" si="64"/>
        <v>494.95684206131619</v>
      </c>
      <c r="L562" s="1081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0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3" t="str">
        <f>IF(Data!A563="","",Data!A563)</f>
        <v>Onions purchase</v>
      </c>
      <c r="B563" s="1081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1"/>
      <c r="H563" s="1171"/>
      <c r="I563" s="1171"/>
      <c r="J563" s="1171"/>
      <c r="K563" s="1171"/>
      <c r="L563" s="1081"/>
      <c r="M563" s="951"/>
      <c r="N563" s="951"/>
      <c r="O563" s="951"/>
      <c r="P563" s="951"/>
      <c r="Q563" s="1110"/>
      <c r="R563" s="885"/>
      <c r="S563" s="1017"/>
      <c r="T563" s="1017"/>
      <c r="U563" s="1049">
        <v>563</v>
      </c>
      <c r="V563" s="465"/>
    </row>
    <row r="564" spans="1:22" ht="15.75" customHeight="1">
      <c r="A564" s="1749" t="s">
        <v>298</v>
      </c>
      <c r="B564" s="1081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1"/>
      <c r="H564" s="1171">
        <f>IF(H$46="","",IF('Exp factors'!$B56="poor",'Exp factors'!$G$56*H$46,SUM(C564)*'Exp factors'!C$56))</f>
        <v>28.452672286263017</v>
      </c>
      <c r="I564" s="1171">
        <f>IF(I$46="","",IF('Exp factors'!$B56="poor",'Exp factors'!$G$56*I$46,SUM(D564)*'Exp factors'!D$56))</f>
        <v>32.517339755729161</v>
      </c>
      <c r="J564" s="1171">
        <f>IF(J$46="","",IF('Exp factors'!$B56="poor",'Exp factors'!$G$56*J$46,SUM(E564)*'Exp factors'!E$56))</f>
        <v>28.452672286263017</v>
      </c>
      <c r="K564" s="1171">
        <f>IF(K$46="","",IF('Exp factors'!$B56="poor",'Exp factors'!$G$56*K$46,SUM(F564)*'Exp factors'!F$56))</f>
        <v>32.517339755729161</v>
      </c>
      <c r="L564" s="1081"/>
      <c r="M564" s="951"/>
      <c r="N564" s="951"/>
      <c r="O564" s="951"/>
      <c r="P564" s="951"/>
      <c r="Q564" s="1110"/>
      <c r="R564" s="885"/>
      <c r="S564" s="1017"/>
      <c r="T564" s="1017"/>
      <c r="U564" s="1049">
        <v>564</v>
      </c>
      <c r="V564" s="465"/>
    </row>
    <row r="565" spans="1:22" ht="15.75" customHeight="1">
      <c r="A565" s="1151" t="s">
        <v>297</v>
      </c>
      <c r="B565" s="1081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1"/>
      <c r="H565" s="951"/>
      <c r="I565" s="951"/>
      <c r="J565" s="951"/>
      <c r="K565" s="951"/>
      <c r="L565" s="1081"/>
      <c r="M565" s="1097"/>
      <c r="N565" s="1097"/>
      <c r="O565" s="1097"/>
      <c r="P565" s="1097"/>
      <c r="Q565" s="1110"/>
      <c r="R565" s="885"/>
      <c r="S565" s="1017"/>
      <c r="T565" s="1017"/>
      <c r="U565" s="1049">
        <v>565</v>
      </c>
      <c r="V565" s="465"/>
    </row>
    <row r="566" spans="1:22" ht="15.75" customHeight="1">
      <c r="A566" s="1102" t="s">
        <v>253</v>
      </c>
      <c r="B566" s="1081"/>
      <c r="C566" s="1381">
        <f>IF(SUM(C564)=0,"",C564*C565/C$46/365/$P$1)</f>
        <v>5.3629176303148906E-4</v>
      </c>
      <c r="D566" s="1381">
        <f t="shared" ref="D566:F566" si="65">IF(SUM(D564)=0,"",D564*D565/D$46/365/$P$1)</f>
        <v>9.3851058530510585E-4</v>
      </c>
      <c r="E566" s="1381">
        <f t="shared" si="65"/>
        <v>2.1451670521259562E-3</v>
      </c>
      <c r="F566" s="1381">
        <f t="shared" si="65"/>
        <v>4.6925529265255291E-3</v>
      </c>
      <c r="G566" s="1081"/>
      <c r="H566" s="1381">
        <f>IF(H$46=0,"",H564*SUM($D565)/H$46/365/$P$1)</f>
        <v>2.5431556305595304E-3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1081"/>
      <c r="M566" s="1129">
        <f>IF(SUM(H566)=SUM(C566),"",SUM(H566)-SUM(C566))</f>
        <v>2.0068638675280414E-3</v>
      </c>
      <c r="N566" s="1129">
        <f>IF(SUM(I566)=SUM(D566),"",SUM(I566)-SUM(D566))</f>
        <v>1.6046450452544242E-3</v>
      </c>
      <c r="O566" s="1129">
        <f>IF(SUM(J566)=SUM(E566),"",SUM(J566)-SUM(E566))</f>
        <v>3.979885784335742E-4</v>
      </c>
      <c r="P566" s="1129">
        <f>IF(SUM(K566)=SUM(F566),"",SUM(K566)-SUM(F566))</f>
        <v>-2.149397295965999E-3</v>
      </c>
      <c r="Q566" s="1110"/>
      <c r="R566" s="885"/>
      <c r="S566" s="1017"/>
      <c r="T566" s="1017"/>
      <c r="U566" s="1049">
        <v>566</v>
      </c>
      <c r="V566" s="465"/>
    </row>
    <row r="567" spans="1:22" ht="15.75" customHeight="1">
      <c r="A567" s="1170" t="s">
        <v>293</v>
      </c>
      <c r="B567" s="1081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1"/>
      <c r="H567" s="1743">
        <f>$I567</f>
        <v>30</v>
      </c>
      <c r="I567" s="1743">
        <f>IF(SUM($D567)=0,IF(SUM($C567)=0,IF(SUM($E567)=0,IF(SUM($F567)=0,'Exp factors'!$H$56,SUM($F567)),SUM($E567)),SUM($C567)),SUM($D567))</f>
        <v>30</v>
      </c>
      <c r="J567" s="1743">
        <f>$I567</f>
        <v>30</v>
      </c>
      <c r="K567" s="1743">
        <f>$I567</f>
        <v>30</v>
      </c>
      <c r="L567" s="1081"/>
      <c r="M567" s="951"/>
      <c r="N567" s="951"/>
      <c r="O567" s="951"/>
      <c r="P567" s="951"/>
      <c r="Q567" s="1110"/>
      <c r="R567" s="885"/>
      <c r="S567" s="1017"/>
      <c r="T567" s="1017"/>
      <c r="U567" s="1049">
        <v>567</v>
      </c>
      <c r="V567" s="465"/>
    </row>
    <row r="568" spans="1:22" ht="15.75" customHeight="1">
      <c r="A568" s="1102" t="s">
        <v>292</v>
      </c>
      <c r="B568" s="1081"/>
      <c r="C568" s="1382">
        <f>IF(C567="","",C564*C567)</f>
        <v>180</v>
      </c>
      <c r="D568" s="1382">
        <f t="shared" ref="D568:F568" si="66">IF(D567="","",D564*D567)</f>
        <v>360</v>
      </c>
      <c r="E568" s="1382">
        <f t="shared" si="66"/>
        <v>360</v>
      </c>
      <c r="F568" s="1382">
        <f t="shared" si="66"/>
        <v>240</v>
      </c>
      <c r="G568" s="1081"/>
      <c r="H568" s="1744">
        <f>IF(H$46=0,"",IF($D567="",H564*H567,H564*$D567))</f>
        <v>853.58016858789051</v>
      </c>
      <c r="I568" s="1744">
        <f t="shared" ref="I568:K568" si="67">IF(I$46=0,"",IF($D567="",I564*I567,I564*$D567))</f>
        <v>975.52019267187484</v>
      </c>
      <c r="J568" s="1744">
        <f t="shared" si="67"/>
        <v>853.58016858789051</v>
      </c>
      <c r="K568" s="1744">
        <f t="shared" si="67"/>
        <v>975.52019267187484</v>
      </c>
      <c r="L568" s="1081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0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3" t="str">
        <f>IF(Data!A569="","",Data!A569)</f>
        <v>Banana purchase</v>
      </c>
      <c r="B569" s="1081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1"/>
      <c r="H569" s="1171"/>
      <c r="I569" s="1171"/>
      <c r="J569" s="1171"/>
      <c r="K569" s="1171"/>
      <c r="L569" s="1081"/>
      <c r="M569" s="951"/>
      <c r="N569" s="951"/>
      <c r="O569" s="951"/>
      <c r="P569" s="951"/>
      <c r="Q569" s="1110"/>
      <c r="R569" s="885"/>
      <c r="S569" s="1017"/>
      <c r="T569" s="1017"/>
      <c r="U569" s="1049">
        <v>569</v>
      </c>
      <c r="V569" s="465"/>
    </row>
    <row r="570" spans="1:22" ht="15.75" customHeight="1">
      <c r="A570" s="1749" t="s">
        <v>298</v>
      </c>
      <c r="B570" s="1081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1"/>
      <c r="H570" s="1171">
        <f>IF(H$46="","",IF('Exp factors'!$B57="poor",'Exp factors'!$G$57*H$46,SUM(C570)*'Exp factors'!C$57))</f>
        <v>29.838210174595062</v>
      </c>
      <c r="I570" s="1171">
        <f>IF(I$46="","",IF('Exp factors'!$B57="poor",'Exp factors'!$G$57*I$46,SUM(D570)*'Exp factors'!D$57))</f>
        <v>34.100811628108644</v>
      </c>
      <c r="J570" s="1171">
        <f>IF(J$46="","",IF('Exp factors'!$B57="poor",'Exp factors'!$G$57*J$46,SUM(E570)*'Exp factors'!E$57))</f>
        <v>29.838210174595062</v>
      </c>
      <c r="K570" s="1171">
        <f>IF(K$46="","",IF('Exp factors'!$B57="poor",'Exp factors'!$G$57*K$46,SUM(F570)*'Exp factors'!F$57))</f>
        <v>34.100811628108644</v>
      </c>
      <c r="L570" s="1081"/>
      <c r="M570" s="951"/>
      <c r="N570" s="951"/>
      <c r="O570" s="951"/>
      <c r="P570" s="951"/>
      <c r="Q570" s="1110"/>
      <c r="R570" s="885"/>
      <c r="S570" s="1017"/>
      <c r="T570" s="1017"/>
      <c r="U570" s="1049">
        <v>570</v>
      </c>
      <c r="V570" s="465"/>
    </row>
    <row r="571" spans="1:22" ht="15.75" customHeight="1">
      <c r="A571" s="1151" t="s">
        <v>297</v>
      </c>
      <c r="B571" s="1081"/>
      <c r="C571" s="1104">
        <f>IF(Data!BV571="","",Data!BV571)</f>
        <v>4856.6880000000001</v>
      </c>
      <c r="D571" s="1104">
        <f>IF(Data!BW571="","",Data!BW571)</f>
        <v>4856.6880000000001</v>
      </c>
      <c r="E571" s="1104">
        <f>IF(Data!BX571="","",Data!BX571)</f>
        <v>4856.6880000000001</v>
      </c>
      <c r="F571" s="1104">
        <f>IF(Data!BY571="","",Data!BY571)</f>
        <v>4856.6880000000001</v>
      </c>
      <c r="G571" s="1081"/>
      <c r="H571" s="951"/>
      <c r="I571" s="951"/>
      <c r="J571" s="951"/>
      <c r="K571" s="951"/>
      <c r="L571" s="1081"/>
      <c r="M571" s="1097"/>
      <c r="N571" s="1097"/>
      <c r="O571" s="1097"/>
      <c r="P571" s="1097"/>
      <c r="Q571" s="1110"/>
      <c r="R571" s="885"/>
      <c r="S571" s="1017"/>
      <c r="T571" s="1017"/>
      <c r="U571" s="1049">
        <v>571</v>
      </c>
      <c r="V571" s="465"/>
    </row>
    <row r="572" spans="1:22" ht="15.75" customHeight="1">
      <c r="A572" s="1102" t="s">
        <v>253</v>
      </c>
      <c r="B572" s="1081"/>
      <c r="C572" s="1381" t="str">
        <f>IF(SUM(C570)=0,"",C570*C571/C$46/365/$P$1)</f>
        <v/>
      </c>
      <c r="D572" s="1381" t="str">
        <f t="shared" ref="D572:F572" si="68">IF(SUM(D570)=0,"",D570*D571/D$46/365/$P$1)</f>
        <v/>
      </c>
      <c r="E572" s="1381" t="str">
        <f t="shared" si="68"/>
        <v/>
      </c>
      <c r="F572" s="1381" t="str">
        <f t="shared" si="68"/>
        <v/>
      </c>
      <c r="G572" s="1081"/>
      <c r="H572" s="1381">
        <f>IF(H$46=0,"",H570*SUM($D571)/H$46/365/$P$1)</f>
        <v>6.4452444981512964E-3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1081"/>
      <c r="M572" s="1129">
        <f>IF(SUM(H572)=SUM(C572),"",SUM(H572)-SUM(C572))</f>
        <v>6.4452444981512964E-3</v>
      </c>
      <c r="N572" s="1129">
        <f>IF(SUM(I572)=SUM(D572),"",SUM(I572)-SUM(D572))</f>
        <v>6.4452444981512964E-3</v>
      </c>
      <c r="O572" s="1129">
        <f>IF(SUM(J572)=SUM(E572),"",SUM(J572)-SUM(E572))</f>
        <v>6.4452444981512964E-3</v>
      </c>
      <c r="P572" s="1129">
        <f>IF(SUM(K572)=SUM(F572),"",SUM(K572)-SUM(F572))</f>
        <v>6.4452444981512964E-3</v>
      </c>
      <c r="Q572" s="1110"/>
      <c r="R572" s="885"/>
      <c r="S572" s="1017"/>
      <c r="T572" s="1017"/>
      <c r="U572" s="1049">
        <v>572</v>
      </c>
      <c r="V572" s="465"/>
    </row>
    <row r="573" spans="1:22" ht="15.75" customHeight="1">
      <c r="A573" s="1170" t="s">
        <v>293</v>
      </c>
      <c r="B573" s="1081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1"/>
      <c r="H573" s="1743">
        <f>$I573</f>
        <v>5.9211901121304793</v>
      </c>
      <c r="I573" s="1743">
        <f>IF(SUM($D573)=0,IF(SUM($C573)=0,IF(SUM($E573)=0,IF(SUM($F573)=0,'Exp factors'!$H$57,SUM($F573)),SUM($E573)),SUM($C573)),SUM($D573))</f>
        <v>5.9211901121304793</v>
      </c>
      <c r="J573" s="1743">
        <f>$I573</f>
        <v>5.9211901121304793</v>
      </c>
      <c r="K573" s="1743">
        <f>$I573</f>
        <v>5.9211901121304793</v>
      </c>
      <c r="L573" s="1081"/>
      <c r="M573" s="951"/>
      <c r="N573" s="951"/>
      <c r="O573" s="951"/>
      <c r="P573" s="951"/>
      <c r="Q573" s="1110"/>
      <c r="R573" s="885"/>
      <c r="S573" s="1017"/>
      <c r="T573" s="1017"/>
      <c r="U573" s="1049">
        <v>573</v>
      </c>
      <c r="V573" s="465"/>
    </row>
    <row r="574" spans="1:22" ht="15.75" customHeight="1">
      <c r="A574" s="1102" t="s">
        <v>292</v>
      </c>
      <c r="B574" s="1081"/>
      <c r="C574" s="1382" t="str">
        <f>IF(C573="","",C570*C573)</f>
        <v/>
      </c>
      <c r="D574" s="1382" t="str">
        <f t="shared" ref="D574:F574" si="69">IF(D573="","",D570*D573)</f>
        <v/>
      </c>
      <c r="E574" s="1382" t="str">
        <f t="shared" si="69"/>
        <v/>
      </c>
      <c r="F574" s="1382" t="str">
        <f t="shared" si="69"/>
        <v/>
      </c>
      <c r="G574" s="1081"/>
      <c r="H574" s="1744">
        <f>IF(H$46=0,"",IF($D573="",H570*H573,H570*$D573))</f>
        <v>176.67771504948334</v>
      </c>
      <c r="I574" s="1744">
        <f t="shared" ref="I574:K574" si="70">IF(I$46=0,"",IF($D573="",I570*I573,I570*$D573))</f>
        <v>201.91738862798098</v>
      </c>
      <c r="J574" s="1744">
        <f t="shared" si="70"/>
        <v>176.67771504948334</v>
      </c>
      <c r="K574" s="1744">
        <f t="shared" si="70"/>
        <v>201.91738862798098</v>
      </c>
      <c r="L574" s="1081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0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3" t="str">
        <f>IF(Data!A575="","",Data!A575)</f>
        <v>Fresh cabbage purchase</v>
      </c>
      <c r="B575" s="1081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1"/>
      <c r="H575" s="1171">
        <f>IF(H$46="","",IF('Exp factors'!$B58="poor",'Exp factors'!$G$58*H$46/H576,SUM(C575)*'Exp factors'!C$58))</f>
        <v>3.391080384338407</v>
      </c>
      <c r="I575" s="1171">
        <f>IF(I$46="","",IF('Exp factors'!$B58="poor",'Exp factors'!$G$58*I$46/I576,SUM(D575)*'Exp factors'!D$58))</f>
        <v>3.875520439243894</v>
      </c>
      <c r="J575" s="1171">
        <f>IF(J$46="","",IF('Exp factors'!$B58="poor",'Exp factors'!$G$58*J$46/J576,SUM(E575)*'Exp factors'!E$58))</f>
        <v>3.391080384338407</v>
      </c>
      <c r="K575" s="1171">
        <f>IF(K$46="","",IF('Exp factors'!$B58="poor",'Exp factors'!$G$58*K$46/K576,SUM(F575)*'Exp factors'!F$58))</f>
        <v>3.875520439243894</v>
      </c>
      <c r="L575" s="1081"/>
      <c r="M575" s="951"/>
      <c r="N575" s="951"/>
      <c r="O575" s="951"/>
      <c r="P575" s="951"/>
      <c r="Q575" s="1110"/>
      <c r="R575" s="885"/>
      <c r="S575" s="1017"/>
      <c r="T575" s="1017"/>
      <c r="U575" s="1049">
        <v>575</v>
      </c>
      <c r="V575" s="465"/>
    </row>
    <row r="576" spans="1:22" ht="15.75" customHeight="1">
      <c r="A576" s="1102" t="s">
        <v>294</v>
      </c>
      <c r="B576" s="1081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1"/>
      <c r="H576" s="1172">
        <f>I576</f>
        <v>12</v>
      </c>
      <c r="I576" s="1741">
        <f>IF(SUM(D576)=0,IF(SUM(C576)=0,IF(SUM(E576)=0,IF(SUM(F576)=0,12,SUM(F576)),SUM(E576)),SUM(C576)),SUM(D576))</f>
        <v>12</v>
      </c>
      <c r="J576" s="1172">
        <f>I576</f>
        <v>12</v>
      </c>
      <c r="K576" s="1172">
        <f>I576</f>
        <v>12</v>
      </c>
      <c r="L576" s="1081"/>
      <c r="M576" s="951"/>
      <c r="N576" s="951"/>
      <c r="O576" s="951"/>
      <c r="P576" s="951"/>
      <c r="Q576" s="1110"/>
      <c r="R576" s="885"/>
      <c r="S576" s="1017"/>
      <c r="T576" s="1017"/>
      <c r="U576" s="1049">
        <v>576</v>
      </c>
      <c r="V576" s="465"/>
    </row>
    <row r="577" spans="1:22" ht="15.75" customHeight="1">
      <c r="A577" s="1151" t="s">
        <v>297</v>
      </c>
      <c r="B577" s="1081"/>
      <c r="C577" s="1104">
        <f>IF(Data!BV577="","",Data!BV577)</f>
        <v>962.96399999999994</v>
      </c>
      <c r="D577" s="1104">
        <f>IF(Data!BW577="","",Data!BW577)</f>
        <v>962.96399999999994</v>
      </c>
      <c r="E577" s="1104">
        <f>IF(Data!BX577="","",Data!BX577)</f>
        <v>962.96399999999994</v>
      </c>
      <c r="F577" s="1104">
        <f>IF(Data!BY577="","",Data!BY577)</f>
        <v>962.96399999999994</v>
      </c>
      <c r="G577" s="1081"/>
      <c r="H577" s="951"/>
      <c r="I577" s="951"/>
      <c r="J577" s="951"/>
      <c r="K577" s="951"/>
      <c r="L577" s="1081"/>
      <c r="M577" s="1097"/>
      <c r="N577" s="1097"/>
      <c r="O577" s="1097"/>
      <c r="P577" s="1097"/>
      <c r="Q577" s="1110"/>
      <c r="R577" s="885"/>
      <c r="S577" s="1017"/>
      <c r="T577" s="1017"/>
      <c r="U577" s="1049">
        <v>577</v>
      </c>
      <c r="V577" s="465"/>
    </row>
    <row r="578" spans="1:22" ht="15.75" customHeight="1">
      <c r="A578" s="1102" t="s">
        <v>253</v>
      </c>
      <c r="B578" s="1081"/>
      <c r="C578" s="1381" t="str">
        <f>IF(SUM(C575)=0,"",C575*C576*C577/C$46/365/$P$1)</f>
        <v/>
      </c>
      <c r="D578" s="1381" t="str">
        <f>IF(SUM(D575)=0,"",D575*D576*D577/D$46/365/$P$1)</f>
        <v/>
      </c>
      <c r="E578" s="1381" t="str">
        <f>IF(SUM(E575)=0,"",E575*E576*E577/E$46/365/$P$1)</f>
        <v/>
      </c>
      <c r="F578" s="1381" t="str">
        <f>IF(SUM(F575)=0,"",F575*F576*F577/F$46/365/$P$1)</f>
        <v/>
      </c>
      <c r="G578" s="1081"/>
      <c r="H578" s="1381">
        <f>IF(H$46=0,"",H575*H576*SUM($D577)/H$46/365/$P$1)</f>
        <v>1.7428331246525793E-3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1.7428331246525793E-3</v>
      </c>
      <c r="L578" s="1081"/>
      <c r="M578" s="1129">
        <f>IF(SUM(H578)=SUM(C578),"",SUM(H578)-SUM(C578))</f>
        <v>1.7428331246525793E-3</v>
      </c>
      <c r="N578" s="1129">
        <f>IF(SUM(I578)=SUM(D578),"",SUM(I578)-SUM(D578))</f>
        <v>1.7428331246525793E-3</v>
      </c>
      <c r="O578" s="1129">
        <f>IF(SUM(J578)=SUM(E578),"",SUM(J578)-SUM(E578))</f>
        <v>1.7428331246525793E-3</v>
      </c>
      <c r="P578" s="1129">
        <f>IF(SUM(K578)=SUM(F578),"",SUM(K578)-SUM(F578))</f>
        <v>1.7428331246525793E-3</v>
      </c>
      <c r="Q578" s="1110"/>
      <c r="R578" s="885"/>
      <c r="S578" s="1017"/>
      <c r="T578" s="1017"/>
      <c r="U578" s="1049">
        <v>578</v>
      </c>
      <c r="V578" s="465"/>
    </row>
    <row r="579" spans="1:22" ht="15.75" customHeight="1">
      <c r="A579" s="1170" t="s">
        <v>293</v>
      </c>
      <c r="B579" s="1081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1"/>
      <c r="H579" s="1743">
        <f>$I579</f>
        <v>8.9993857493857483</v>
      </c>
      <c r="I579" s="1743">
        <f>IF(SUM($D579)=0,IF(SUM($C579)=0,IF(SUM($E579)=0,IF(SUM($F579)=0,'Exp factors'!$H$58,SUM($F579)),SUM($E579)),SUM($C579)),SUM($D579))</f>
        <v>8.9993857493857483</v>
      </c>
      <c r="J579" s="1743">
        <f>$I579</f>
        <v>8.9993857493857483</v>
      </c>
      <c r="K579" s="1743">
        <f>$I579</f>
        <v>8.9993857493857483</v>
      </c>
      <c r="L579" s="1081"/>
      <c r="M579" s="951"/>
      <c r="N579" s="951"/>
      <c r="O579" s="951"/>
      <c r="P579" s="951"/>
      <c r="Q579" s="1110"/>
      <c r="R579" s="885"/>
      <c r="S579" s="1017"/>
      <c r="T579" s="1017"/>
      <c r="U579" s="1049">
        <v>579</v>
      </c>
      <c r="V579" s="465"/>
    </row>
    <row r="580" spans="1:22" ht="15.75" customHeight="1">
      <c r="A580" s="1102" t="s">
        <v>292</v>
      </c>
      <c r="B580" s="1081"/>
      <c r="C580" s="1382" t="str">
        <f>IF(C579="","",C575*C576*C579)</f>
        <v/>
      </c>
      <c r="D580" s="1382" t="str">
        <f>IF(D579="","",D575*D576*D579)</f>
        <v/>
      </c>
      <c r="E580" s="1382" t="str">
        <f>IF(E579="","",E575*E576*E579)</f>
        <v/>
      </c>
      <c r="F580" s="1382" t="str">
        <f>IF(F579="","",F575*F576*F579)</f>
        <v/>
      </c>
      <c r="G580" s="1081"/>
      <c r="H580" s="1744">
        <f>IF(H$46=0,"",H575*H576*H579)</f>
        <v>366.2116858300393</v>
      </c>
      <c r="I580" s="1744">
        <f t="shared" ref="I580:K580" si="71">IF(I$46=0,"",I575*I576*I579)</f>
        <v>418.52764094861635</v>
      </c>
      <c r="J580" s="1744">
        <f t="shared" si="71"/>
        <v>366.2116858300393</v>
      </c>
      <c r="K580" s="1744">
        <f t="shared" si="71"/>
        <v>418.52764094861635</v>
      </c>
      <c r="L580" s="1081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0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3" t="str">
        <f>IF(Data!A581="","",Data!A581)</f>
        <v>Burger purchase</v>
      </c>
      <c r="B581" s="1081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1"/>
      <c r="H581" s="1171">
        <f>IF(H$46="","",IF('Exp factors'!$B59="poor",'Exp factors'!$G$59*H$46/H582,SUM(C581)*'Exp factors'!C$59))</f>
        <v>3.033004224084257</v>
      </c>
      <c r="I581" s="1171">
        <f>IF(I$46="","",IF('Exp factors'!$B59="poor",'Exp factors'!$G$59*I$46/I582,SUM(D581)*'Exp factors'!D$59))</f>
        <v>3.4662905418105794</v>
      </c>
      <c r="J581" s="1171">
        <f>IF(J$46="","",IF('Exp factors'!$B59="poor",'Exp factors'!$G$59*J$46/J582,SUM(E581)*'Exp factors'!E$59))</f>
        <v>3.033004224084257</v>
      </c>
      <c r="K581" s="1171">
        <f>IF(K$46="","",IF('Exp factors'!$B59="poor",'Exp factors'!$G$59*K$46/K582,SUM(F581)*'Exp factors'!F$59))</f>
        <v>3.4662905418105794</v>
      </c>
      <c r="L581" s="1081"/>
      <c r="M581" s="951"/>
      <c r="N581" s="951"/>
      <c r="O581" s="951"/>
      <c r="P581" s="951"/>
      <c r="Q581" s="1110"/>
      <c r="R581" s="885"/>
      <c r="S581" s="1017"/>
      <c r="T581" s="1017"/>
      <c r="U581" s="1049">
        <v>581</v>
      </c>
      <c r="V581" s="465"/>
    </row>
    <row r="582" spans="1:22" ht="15.75" customHeight="1">
      <c r="A582" s="1102" t="s">
        <v>294</v>
      </c>
      <c r="B582" s="1081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1"/>
      <c r="H582" s="1172">
        <f>I582</f>
        <v>12</v>
      </c>
      <c r="I582" s="1741">
        <f>IF(SUM(D582)=0,IF(SUM(C582)=0,IF(SUM(E582)=0,IF(SUM(F582)=0,12,SUM(F582)),SUM(E582)),SUM(C582)),SUM(D582))</f>
        <v>12</v>
      </c>
      <c r="J582" s="1172">
        <f>I582</f>
        <v>12</v>
      </c>
      <c r="K582" s="1172">
        <f>I582</f>
        <v>12</v>
      </c>
      <c r="L582" s="1081"/>
      <c r="M582" s="951"/>
      <c r="N582" s="951"/>
      <c r="O582" s="951"/>
      <c r="P582" s="951"/>
      <c r="Q582" s="1110"/>
      <c r="R582" s="885"/>
      <c r="S582" s="1017"/>
      <c r="T582" s="1017"/>
      <c r="U582" s="1049">
        <v>582</v>
      </c>
      <c r="V582" s="465"/>
    </row>
    <row r="583" spans="1:22" ht="15.75" customHeight="1">
      <c r="A583" s="1151" t="s">
        <v>297</v>
      </c>
      <c r="B583" s="1081"/>
      <c r="C583" s="1104">
        <f>IF(Data!BV583="","",Data!BV583)</f>
        <v>11178.755999999999</v>
      </c>
      <c r="D583" s="1104">
        <f>IF(Data!BW583="","",Data!BW583)</f>
        <v>11178.755999999999</v>
      </c>
      <c r="E583" s="1104">
        <f>IF(Data!BX583="","",Data!BX583)</f>
        <v>11178.755999999999</v>
      </c>
      <c r="F583" s="1104">
        <f>IF(Data!BY583="","",Data!BY583)</f>
        <v>11178.755999999999</v>
      </c>
      <c r="G583" s="1081"/>
      <c r="H583" s="951"/>
      <c r="I583" s="951"/>
      <c r="J583" s="951"/>
      <c r="K583" s="951"/>
      <c r="L583" s="1081"/>
      <c r="M583" s="1097"/>
      <c r="N583" s="1097"/>
      <c r="O583" s="1097"/>
      <c r="P583" s="1097"/>
      <c r="Q583" s="1110"/>
      <c r="R583" s="885"/>
      <c r="S583" s="1017"/>
      <c r="T583" s="1017"/>
      <c r="U583" s="1049">
        <v>583</v>
      </c>
      <c r="V583" s="465"/>
    </row>
    <row r="584" spans="1:22" ht="15.75" customHeight="1">
      <c r="A584" s="1102" t="s">
        <v>253</v>
      </c>
      <c r="B584" s="1081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1081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1081"/>
      <c r="M584" s="1129">
        <f>IF(SUM(H584)=SUM(C584),"",SUM(H584)-SUM(C584))</f>
        <v>1.8095648906604107E-2</v>
      </c>
      <c r="N584" s="1129">
        <f>IF(SUM(I584)=SUM(D584),"",SUM(I584)-SUM(D584))</f>
        <v>1.8095648906604107E-2</v>
      </c>
      <c r="O584" s="1129">
        <f>IF(SUM(J584)=SUM(E584),"",SUM(J584)-SUM(E584))</f>
        <v>1.8095648906604107E-2</v>
      </c>
      <c r="P584" s="1129">
        <f>IF(SUM(K584)=SUM(F584),"",SUM(K584)-SUM(F584))</f>
        <v>1.8095648906604107E-2</v>
      </c>
      <c r="Q584" s="1110"/>
      <c r="R584" s="885"/>
      <c r="S584" s="1017"/>
      <c r="T584" s="1017"/>
      <c r="U584" s="1049">
        <v>584</v>
      </c>
      <c r="V584" s="465"/>
    </row>
    <row r="585" spans="1:22" ht="15.75" customHeight="1">
      <c r="A585" s="1170" t="s">
        <v>293</v>
      </c>
      <c r="B585" s="1081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1"/>
      <c r="H585" s="1743">
        <f>$I585</f>
        <v>58.337174721189591</v>
      </c>
      <c r="I585" s="1743">
        <f>IF(SUM($D585)=0,IF(SUM($C585)=0,IF(SUM($E585)=0,IF(SUM($F585)=0,'Exp factors'!$H$59,SUM($F585)),SUM($E585)),SUM($C585)),SUM($D585))</f>
        <v>58.337174721189591</v>
      </c>
      <c r="J585" s="1743">
        <f>$I585</f>
        <v>58.337174721189591</v>
      </c>
      <c r="K585" s="1743">
        <f>$I585</f>
        <v>58.337174721189591</v>
      </c>
      <c r="L585" s="1081"/>
      <c r="M585" s="951"/>
      <c r="N585" s="951"/>
      <c r="O585" s="951"/>
      <c r="P585" s="951"/>
      <c r="Q585" s="1110"/>
      <c r="R585" s="885"/>
      <c r="S585" s="1017"/>
      <c r="T585" s="1017"/>
      <c r="U585" s="1049">
        <v>585</v>
      </c>
      <c r="V585" s="465"/>
    </row>
    <row r="586" spans="1:22" ht="15.75" customHeight="1">
      <c r="A586" s="1102" t="s">
        <v>292</v>
      </c>
      <c r="B586" s="1081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1081"/>
      <c r="H586" s="1744">
        <f>IF(H$46=0,"",H581*H582*H585)</f>
        <v>2123.2427682061125</v>
      </c>
      <c r="I586" s="1744">
        <f t="shared" ref="I586" si="72">IF(I$46=0,"",I581*I582*I585)</f>
        <v>2426.5631636641283</v>
      </c>
      <c r="J586" s="1744">
        <f t="shared" ref="J586" si="73">IF(J$46=0,"",J581*J582*J585)</f>
        <v>2123.2427682061125</v>
      </c>
      <c r="K586" s="1744">
        <f t="shared" ref="K586" si="74">IF(K$46=0,"",K581*K582*K585)</f>
        <v>2426.5631636641283</v>
      </c>
      <c r="L586" s="1081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0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3" t="str">
        <f>IF(Data!A587="","",Data!A587)</f>
        <v>Powdered soup purchase</v>
      </c>
      <c r="B587" s="1081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1"/>
      <c r="H587" s="1171">
        <f>IF(H$46="","",IF('Exp factors'!$B60="poor",'Exp factors'!$G$60*H$46/H588,SUM(C587)*'Exp factors'!C$60))</f>
        <v>0.24880450038081245</v>
      </c>
      <c r="I587" s="1171">
        <f>IF(I$46="","",IF('Exp factors'!$B60="poor",'Exp factors'!$G$60*I$46/I588,SUM(D587)*'Exp factors'!D$60))</f>
        <v>0.28434800043521419</v>
      </c>
      <c r="J587" s="1171">
        <f>IF(J$46="","",IF('Exp factors'!$B60="poor",'Exp factors'!$G$60*J$46/J588,SUM(E587)*'Exp factors'!E$60))</f>
        <v>0.24880450038081245</v>
      </c>
      <c r="K587" s="1171">
        <f>IF(K$46="","",IF('Exp factors'!$B60="poor",'Exp factors'!$G$60*K$46/K588,SUM(F587)*'Exp factors'!F$60))</f>
        <v>0.28434800043521419</v>
      </c>
      <c r="L587" s="1081"/>
      <c r="M587" s="951"/>
      <c r="N587" s="951"/>
      <c r="O587" s="951"/>
      <c r="P587" s="951"/>
      <c r="Q587" s="1110"/>
      <c r="R587" s="885"/>
      <c r="S587" s="1017"/>
      <c r="T587" s="1017"/>
      <c r="U587" s="1049">
        <v>587</v>
      </c>
      <c r="V587" s="465"/>
    </row>
    <row r="588" spans="1:22" ht="15.75" customHeight="1">
      <c r="A588" s="1102" t="s">
        <v>294</v>
      </c>
      <c r="B588" s="1081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1"/>
      <c r="H588" s="1172">
        <f>I588</f>
        <v>12</v>
      </c>
      <c r="I588" s="1741">
        <f>IF(SUM(D588)=0,IF(SUM(C588)=0,IF(SUM(E588)=0,IF(SUM(F588)=0,12,SUM(F588)),SUM(E588)),SUM(C588)),SUM(D588))</f>
        <v>12</v>
      </c>
      <c r="J588" s="1172">
        <f>I588</f>
        <v>12</v>
      </c>
      <c r="K588" s="1172">
        <f>I588</f>
        <v>12</v>
      </c>
      <c r="L588" s="1081"/>
      <c r="M588" s="951"/>
      <c r="N588" s="951"/>
      <c r="O588" s="951"/>
      <c r="P588" s="951"/>
      <c r="Q588" s="1110"/>
      <c r="R588" s="885"/>
      <c r="S588" s="1017"/>
      <c r="T588" s="1017"/>
      <c r="U588" s="1049">
        <v>588</v>
      </c>
      <c r="V588" s="465"/>
    </row>
    <row r="589" spans="1:22" ht="15.75" customHeight="1">
      <c r="A589" s="1151" t="s">
        <v>297</v>
      </c>
      <c r="B589" s="1081"/>
      <c r="C589" s="1104">
        <f>IF(Data!BV589="","",Data!BV589)</f>
        <v>13908.5496</v>
      </c>
      <c r="D589" s="1104">
        <f>IF(Data!BW589="","",Data!BW589)</f>
        <v>13908.5496</v>
      </c>
      <c r="E589" s="1104">
        <f>IF(Data!BX589="","",Data!BX589)</f>
        <v>13908.5496</v>
      </c>
      <c r="F589" s="1104">
        <f>IF(Data!BY589="","",Data!BY589)</f>
        <v>13908.5496</v>
      </c>
      <c r="G589" s="1081"/>
      <c r="H589" s="951"/>
      <c r="I589" s="951"/>
      <c r="J589" s="951"/>
      <c r="K589" s="951"/>
      <c r="L589" s="1081"/>
      <c r="M589" s="1097"/>
      <c r="N589" s="1097"/>
      <c r="O589" s="1097"/>
      <c r="P589" s="1097"/>
      <c r="Q589" s="1110"/>
      <c r="R589" s="885"/>
      <c r="S589" s="1017"/>
      <c r="T589" s="1017"/>
      <c r="U589" s="1049">
        <v>589</v>
      </c>
      <c r="V589" s="465"/>
    </row>
    <row r="590" spans="1:22" ht="15.75" customHeight="1">
      <c r="A590" s="1102" t="s">
        <v>253</v>
      </c>
      <c r="B590" s="1081"/>
      <c r="C590" s="1381" t="str">
        <f>IF(SUM(C587)=0,"",C587*C588*C589/C$46/365/$P$1)</f>
        <v/>
      </c>
      <c r="D590" s="1381" t="str">
        <f>IF(SUM(D587)=0,"",D587*D588*D589/D$46/365/$P$1)</f>
        <v/>
      </c>
      <c r="E590" s="1381" t="str">
        <f>IF(SUM(E587)=0,"",E587*E588*E589/E$46/365/$P$1)</f>
        <v/>
      </c>
      <c r="F590" s="1381" t="str">
        <f>IF(SUM(F587)=0,"",F587*F588*F589/F$46/365/$P$1)</f>
        <v/>
      </c>
      <c r="G590" s="1081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1.8469185559062884E-3</v>
      </c>
      <c r="K590" s="1381">
        <f>IF(K$46=0,"",K587*K588*SUM($D589)/K$46/365/$P$1)</f>
        <v>1.8469185559062884E-3</v>
      </c>
      <c r="L590" s="1081"/>
      <c r="M590" s="1129">
        <f>IF(SUM(H590)=SUM(C590),"",SUM(H590)-SUM(C590))</f>
        <v>1.8469185559062884E-3</v>
      </c>
      <c r="N590" s="1129">
        <f>IF(SUM(I590)=SUM(D590),"",SUM(I590)-SUM(D590))</f>
        <v>1.8469185559062884E-3</v>
      </c>
      <c r="O590" s="1129">
        <f>IF(SUM(J590)=SUM(E590),"",SUM(J590)-SUM(E590))</f>
        <v>1.8469185559062884E-3</v>
      </c>
      <c r="P590" s="1129">
        <f>IF(SUM(K590)=SUM(F590),"",SUM(K590)-SUM(F590))</f>
        <v>1.8469185559062884E-3</v>
      </c>
      <c r="Q590" s="1110"/>
      <c r="R590" s="885"/>
      <c r="S590" s="1017"/>
      <c r="T590" s="1017"/>
      <c r="U590" s="1049">
        <v>590</v>
      </c>
      <c r="V590" s="465"/>
    </row>
    <row r="591" spans="1:22" ht="15.75" customHeight="1">
      <c r="A591" s="1170" t="s">
        <v>293</v>
      </c>
      <c r="B591" s="1081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1"/>
      <c r="H591" s="1743">
        <f>$I591</f>
        <v>86.204819277108442</v>
      </c>
      <c r="I591" s="1743">
        <f>IF(SUM($D591)=0,IF(SUM($C591)=0,IF(SUM($E591)=0,IF(SUM($F591)=0,'Exp factors'!$H$60,SUM($F591)),SUM($E591)),SUM($C591)),SUM($D591))</f>
        <v>86.204819277108442</v>
      </c>
      <c r="J591" s="1743">
        <f>$I591</f>
        <v>86.204819277108442</v>
      </c>
      <c r="K591" s="1743">
        <f>$I591</f>
        <v>86.204819277108442</v>
      </c>
      <c r="L591" s="1081"/>
      <c r="M591" s="951"/>
      <c r="N591" s="951"/>
      <c r="O591" s="951"/>
      <c r="P591" s="951"/>
      <c r="Q591" s="1110"/>
      <c r="R591" s="885"/>
      <c r="S591" s="1017"/>
      <c r="T591" s="1017"/>
      <c r="U591" s="1049">
        <v>591</v>
      </c>
      <c r="V591" s="465"/>
    </row>
    <row r="592" spans="1:22" ht="15.75" customHeight="1">
      <c r="A592" s="1102" t="s">
        <v>292</v>
      </c>
      <c r="B592" s="1081"/>
      <c r="C592" s="1382" t="str">
        <f>IF(C591="","",C587*C588*C591)</f>
        <v/>
      </c>
      <c r="D592" s="1382" t="str">
        <f>IF(D591="","",D587*D588*D591)</f>
        <v/>
      </c>
      <c r="E592" s="1382" t="str">
        <f>IF(E591="","",E587*E588*E591)</f>
        <v/>
      </c>
      <c r="F592" s="1382" t="str">
        <f>IF(F591="","",F587*F588*F591)</f>
        <v/>
      </c>
      <c r="G592" s="1081"/>
      <c r="H592" s="1744">
        <f>IF(H$46=0,"",H587*H588*H591)</f>
        <v>257.37776388791036</v>
      </c>
      <c r="I592" s="1744">
        <f t="shared" ref="I592" si="75">IF(I$46=0,"",I587*I588*I591)</f>
        <v>294.14601587189753</v>
      </c>
      <c r="J592" s="1744">
        <f t="shared" ref="J592" si="76">IF(J$46=0,"",J587*J588*J591)</f>
        <v>257.37776388791036</v>
      </c>
      <c r="K592" s="1744">
        <f t="shared" ref="K592" si="77">IF(K$46=0,"",K587*K588*K591)</f>
        <v>294.14601587189753</v>
      </c>
      <c r="L592" s="1081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0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0" t="str">
        <f>IF(Data!A593="","",Data!A593)</f>
        <v>Dark green vegetable purchase</v>
      </c>
      <c r="B593" s="1081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1"/>
      <c r="H593" s="951"/>
      <c r="I593" s="951"/>
      <c r="J593" s="951"/>
      <c r="K593" s="951"/>
      <c r="L593" s="1081"/>
      <c r="M593" s="951"/>
      <c r="N593" s="951"/>
      <c r="O593" s="951"/>
      <c r="P593" s="951"/>
      <c r="Q593" s="1110"/>
      <c r="R593" s="846"/>
      <c r="S593" s="846"/>
      <c r="T593" s="846"/>
      <c r="U593" s="1049">
        <v>593</v>
      </c>
      <c r="V593" s="465"/>
    </row>
    <row r="594" spans="1:22" ht="15.75" customHeight="1">
      <c r="A594" s="1102" t="s">
        <v>298</v>
      </c>
      <c r="B594" s="1081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1"/>
      <c r="H594" s="1171">
        <f>IF(H$46="","",IF('Exp factors'!$B65="poor",'Exp factors'!$G$65*H$46/H595,SUM(C594)*'Exp factors'!C$65))</f>
        <v>0</v>
      </c>
      <c r="I594" s="1171">
        <f>IF(I$46="","",IF('Exp factors'!$B65="poor",'Exp factors'!$G$65*I$46/I595,SUM(D594)*'Exp factors'!D$65))</f>
        <v>0</v>
      </c>
      <c r="J594" s="1171">
        <f>IF(J$46="","",IF('Exp factors'!$B65="poor",'Exp factors'!$G$65*J$46/J595,SUM(E594)*'Exp factors'!E$65))</f>
        <v>0</v>
      </c>
      <c r="K594" s="1171">
        <f>IF(K$46="","",IF('Exp factors'!$B65="poor",'Exp factors'!$G$65*K$46/K595,SUM(F594)*'Exp factors'!F$65))</f>
        <v>0</v>
      </c>
      <c r="L594" s="1081"/>
      <c r="M594" s="951"/>
      <c r="N594" s="951"/>
      <c r="O594" s="951"/>
      <c r="P594" s="951"/>
      <c r="Q594" s="1110"/>
      <c r="R594" s="885"/>
      <c r="S594" s="1017"/>
      <c r="T594" s="1017"/>
      <c r="U594" s="1049">
        <v>594</v>
      </c>
      <c r="V594" s="465"/>
    </row>
    <row r="595" spans="1:22" ht="15.75" customHeight="1">
      <c r="A595" s="1102" t="s">
        <v>294</v>
      </c>
      <c r="B595" s="1084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1"/>
      <c r="H595" s="1172">
        <f>I595</f>
        <v>12</v>
      </c>
      <c r="I595" s="1741">
        <f>IF(SUM(D595)=0,IF(SUM(C595)=0,IF(SUM(E595)=0,IF(SUM(F595)=0,12,SUM(F595)),SUM(E595)),SUM(C595)),SUM(D595))</f>
        <v>12</v>
      </c>
      <c r="J595" s="1172">
        <f>I595</f>
        <v>12</v>
      </c>
      <c r="K595" s="1172">
        <f>I595</f>
        <v>12</v>
      </c>
      <c r="L595" s="1081"/>
      <c r="M595" s="951"/>
      <c r="N595" s="951"/>
      <c r="O595" s="951"/>
      <c r="P595" s="951"/>
      <c r="Q595" s="1110"/>
      <c r="R595" s="885"/>
      <c r="S595" s="1017"/>
      <c r="T595" s="1017"/>
      <c r="U595" s="1049">
        <v>595</v>
      </c>
      <c r="V595" s="465"/>
    </row>
    <row r="596" spans="1:22" ht="15.75" customHeight="1">
      <c r="A596" s="1151" t="s">
        <v>297</v>
      </c>
      <c r="B596" s="1084"/>
      <c r="C596" s="1104">
        <f>IF(Data!BV596="","",Data!BV596)</f>
        <v>1381.644</v>
      </c>
      <c r="D596" s="1104">
        <f>IF(Data!BW596="","",Data!BW596)</f>
        <v>1381.644</v>
      </c>
      <c r="E596" s="1104">
        <f>IF(Data!BX596="","",Data!BX596)</f>
        <v>1381.644</v>
      </c>
      <c r="F596" s="1104">
        <f>IF(Data!BY596="","",Data!BY596)</f>
        <v>1381.644</v>
      </c>
      <c r="G596" s="1081"/>
      <c r="H596" s="951"/>
      <c r="I596" s="951"/>
      <c r="J596" s="951"/>
      <c r="K596" s="951"/>
      <c r="L596" s="1081"/>
      <c r="M596" s="1097"/>
      <c r="N596" s="1097"/>
      <c r="O596" s="1097"/>
      <c r="P596" s="1097"/>
      <c r="Q596" s="1110"/>
      <c r="R596" s="885"/>
      <c r="S596" s="1017"/>
      <c r="T596" s="1017"/>
      <c r="U596" s="1049">
        <v>596</v>
      </c>
      <c r="V596" s="465"/>
    </row>
    <row r="597" spans="1:22" ht="15.75" customHeight="1">
      <c r="A597" s="1102" t="s">
        <v>253</v>
      </c>
      <c r="B597" s="1084"/>
      <c r="C597" s="1128" t="str">
        <f>IF(C594="","",C594*C595*C596/C$46/365/$P$1)</f>
        <v/>
      </c>
      <c r="D597" s="1128" t="str">
        <f>IF(D594="","",D594*D595*D596/D$46/365/$P$1)</f>
        <v/>
      </c>
      <c r="E597" s="1128" t="str">
        <f>IF(E594="","",E594*E595*E596/E$46/365/$P$1)</f>
        <v/>
      </c>
      <c r="F597" s="1128" t="str">
        <f>IF(F594="","",F594*F595*F596/F$46/365/$P$1)</f>
        <v/>
      </c>
      <c r="G597" s="1093"/>
      <c r="H597" s="1128">
        <f>IF(H$46=0,"",H594*H595*SUM($D596)/H$46/365/$P$1)</f>
        <v>0</v>
      </c>
      <c r="I597" s="1128">
        <f>IF(I$46=0,"",I594*I595*SUM($D596)/I$46/365/$P$1)</f>
        <v>0</v>
      </c>
      <c r="J597" s="1128">
        <f>IF(J$46=0,"",J594*J595*SUM($D596)/J$46/365/$P$1)</f>
        <v>0</v>
      </c>
      <c r="K597" s="1128">
        <f>IF(K$46=0,"",K594*K595*SUM($D596)/K$46/365/$P$1)</f>
        <v>0</v>
      </c>
      <c r="L597" s="1093"/>
      <c r="M597" s="1129" t="str">
        <f>IF(SUM(H597)=SUM(C597),"",SUM(H597)-SUM(C597))</f>
        <v/>
      </c>
      <c r="N597" s="1129" t="str">
        <f>IF(SUM(I597)=SUM(D597),"",SUM(I597)-SUM(D597))</f>
        <v/>
      </c>
      <c r="O597" s="1129" t="str">
        <f>IF(SUM(J597)=SUM(E597),"",SUM(J597)-SUM(E597))</f>
        <v/>
      </c>
      <c r="P597" s="1129" t="str">
        <f>IF(SUM(K597)=SUM(F597),"",SUM(K597)-SUM(F597))</f>
        <v/>
      </c>
      <c r="Q597" s="1110"/>
      <c r="R597" s="1048"/>
      <c r="S597" s="1010"/>
      <c r="T597" s="1010"/>
      <c r="U597" s="1049">
        <v>597</v>
      </c>
      <c r="V597" s="465"/>
    </row>
    <row r="598" spans="1:22" ht="15.75" customHeight="1">
      <c r="A598" s="1170" t="s">
        <v>293</v>
      </c>
      <c r="B598" s="1081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1"/>
      <c r="H598" s="951"/>
      <c r="I598" s="951"/>
      <c r="J598" s="951"/>
      <c r="K598" s="951"/>
      <c r="L598" s="1081"/>
      <c r="M598" s="951"/>
      <c r="N598" s="951"/>
      <c r="O598" s="951"/>
      <c r="P598" s="951"/>
      <c r="Q598" s="1110"/>
      <c r="R598" s="1094"/>
      <c r="S598" s="1095"/>
      <c r="T598" s="1095"/>
      <c r="U598" s="1049">
        <v>598</v>
      </c>
      <c r="V598" s="465"/>
    </row>
    <row r="599" spans="1:22" ht="15.75" customHeight="1">
      <c r="A599" s="1102" t="s">
        <v>292</v>
      </c>
      <c r="B599" s="1081"/>
      <c r="C599" s="1124" t="str">
        <f>IF(C598="","",C594*C595*C598)</f>
        <v/>
      </c>
      <c r="D599" s="1124" t="str">
        <f>IF(D598="","",D594*D595*D598)</f>
        <v/>
      </c>
      <c r="E599" s="1124" t="str">
        <f>IF(E598="","",E594*E595*E598)</f>
        <v/>
      </c>
      <c r="F599" s="1124" t="str">
        <f>IF(F598="","",F594*F595*F598)</f>
        <v/>
      </c>
      <c r="G599" s="1081"/>
      <c r="H599" s="1383">
        <f>IF(H$46=0,"",H594*H595*SUM($D598))</f>
        <v>0</v>
      </c>
      <c r="I599" s="1383">
        <f>IF(I$46=0,"",I594*I595*SUM($D598))</f>
        <v>0</v>
      </c>
      <c r="J599" s="1383">
        <f>IF(J$46=0,"",J594*J595*SUM($D598))</f>
        <v>0</v>
      </c>
      <c r="K599" s="1383">
        <f>IF(K$46=0,"",K594*K595*SUM($D598))</f>
        <v>0</v>
      </c>
      <c r="L599" s="1081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0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1" t="str">
        <f>IF(Data!A600="","",Data!A600)</f>
        <v>Atchar purchase</v>
      </c>
      <c r="B600" s="1081"/>
      <c r="C600" s="1124"/>
      <c r="D600" s="1124"/>
      <c r="E600" s="1124"/>
      <c r="F600" s="1124"/>
      <c r="G600" s="1081"/>
      <c r="H600" s="1171"/>
      <c r="I600" s="1171"/>
      <c r="J600" s="1171"/>
      <c r="K600" s="1171"/>
      <c r="L600" s="1081"/>
      <c r="M600" s="951"/>
      <c r="N600" s="951"/>
      <c r="O600" s="951"/>
      <c r="P600" s="951"/>
      <c r="Q600" s="1110"/>
      <c r="R600" s="885"/>
      <c r="S600" s="1017"/>
      <c r="T600" s="1017"/>
      <c r="U600" s="1049">
        <v>600</v>
      </c>
      <c r="V600" s="465"/>
    </row>
    <row r="601" spans="1:22" ht="15.75" customHeight="1">
      <c r="A601" s="1750" t="s">
        <v>298</v>
      </c>
      <c r="B601" s="1081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1"/>
      <c r="H601" s="1171">
        <f>IF(H$46="","",IF('Exp factors'!$B63="poor",'Exp factors'!$G$63*H$46,SUM(C601)*'Exp factors'!C$63))</f>
        <v>3.9691069924660596</v>
      </c>
      <c r="I601" s="1171">
        <f>IF(I$46="","",IF('Exp factors'!$B63="poor",'Exp factors'!$G$63*I$46,SUM(D601)*'Exp factors'!D$63))</f>
        <v>4.5361222771040683</v>
      </c>
      <c r="J601" s="1171">
        <f>IF(J$46="","",IF('Exp factors'!$B63="poor",'Exp factors'!$G$63*J$46,SUM(E601)*'Exp factors'!E$63))</f>
        <v>3.9691069924660596</v>
      </c>
      <c r="K601" s="1171">
        <f>IF(K$46="","",IF('Exp factors'!$B63="poor",'Exp factors'!$G$63*K$46,SUM(F601)*'Exp factors'!F$63))</f>
        <v>4.5361222771040683</v>
      </c>
      <c r="L601" s="1081"/>
      <c r="M601" s="951"/>
      <c r="N601" s="951"/>
      <c r="O601" s="951"/>
      <c r="P601" s="951"/>
      <c r="Q601" s="1110"/>
      <c r="R601" s="885"/>
      <c r="S601" s="1017"/>
      <c r="T601" s="1017"/>
      <c r="U601" s="1049">
        <v>601</v>
      </c>
      <c r="V601" s="465"/>
    </row>
    <row r="602" spans="1:22" ht="15.75" customHeight="1">
      <c r="A602" s="1151" t="s">
        <v>297</v>
      </c>
      <c r="B602" s="1081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1"/>
      <c r="H602" s="951"/>
      <c r="I602" s="951"/>
      <c r="J602" s="951"/>
      <c r="K602" s="951"/>
      <c r="L602" s="1081"/>
      <c r="M602" s="1097"/>
      <c r="N602" s="1097"/>
      <c r="O602" s="1097"/>
      <c r="P602" s="1097"/>
      <c r="Q602" s="1110"/>
      <c r="R602" s="885"/>
      <c r="S602" s="1017"/>
      <c r="T602" s="1017"/>
      <c r="U602" s="1049">
        <v>602</v>
      </c>
      <c r="V602" s="465"/>
    </row>
    <row r="603" spans="1:22" ht="15.75" customHeight="1">
      <c r="A603" s="1102" t="s">
        <v>253</v>
      </c>
      <c r="B603" s="1081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1081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1.6008841220431971E-3</v>
      </c>
      <c r="L603" s="1081"/>
      <c r="M603" s="1129">
        <f>IF(SUM(H603)=SUM(C603),"",SUM(H603)-SUM(C603))</f>
        <v>1.6008841220431971E-3</v>
      </c>
      <c r="N603" s="1129">
        <f>IF(SUM(I603)=SUM(D603),"",SUM(I603)-SUM(D603))</f>
        <v>1.6008841220431971E-3</v>
      </c>
      <c r="O603" s="1129">
        <f>IF(SUM(J603)=SUM(E603),"",SUM(J603)-SUM(E603))</f>
        <v>1.6008841220431971E-3</v>
      </c>
      <c r="P603" s="1129">
        <f>IF(SUM(K603)=SUM(F603),"",SUM(K603)-SUM(F603))</f>
        <v>1.6008841220431971E-3</v>
      </c>
      <c r="Q603" s="1110"/>
      <c r="R603" s="885"/>
      <c r="S603" s="1017"/>
      <c r="T603" s="1017"/>
      <c r="U603" s="1049">
        <v>603</v>
      </c>
      <c r="V603" s="465"/>
    </row>
    <row r="604" spans="1:22" ht="15.75" customHeight="1">
      <c r="A604" s="1170" t="s">
        <v>293</v>
      </c>
      <c r="B604" s="1081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1"/>
      <c r="H604" s="1743">
        <f>$I604</f>
        <v>49.094871794871793</v>
      </c>
      <c r="I604" s="1743">
        <f>IF(SUM($D604)=0,IF(SUM($C604)=0,IF(SUM($E604)=0,IF(SUM($F604)=0,'Exp factors'!$H$63,SUM($F604)),SUM($E604)),SUM($C604)),SUM($D604))</f>
        <v>49.094871794871793</v>
      </c>
      <c r="J604" s="1743">
        <f>$I604</f>
        <v>49.094871794871793</v>
      </c>
      <c r="K604" s="1743">
        <f>$I604</f>
        <v>49.094871794871793</v>
      </c>
      <c r="L604" s="1081"/>
      <c r="M604" s="951"/>
      <c r="N604" s="951"/>
      <c r="O604" s="951"/>
      <c r="P604" s="951"/>
      <c r="Q604" s="1110"/>
      <c r="R604" s="885"/>
      <c r="S604" s="1017"/>
      <c r="T604" s="1017"/>
      <c r="U604" s="1049">
        <v>604</v>
      </c>
      <c r="V604" s="465"/>
    </row>
    <row r="605" spans="1:22" ht="15.75" customHeight="1">
      <c r="A605" s="1102" t="s">
        <v>292</v>
      </c>
      <c r="B605" s="1081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1081"/>
      <c r="H605" s="1744">
        <f>IF(H$46=0,"",IF($D604="",H601*H604,H601*$D604))</f>
        <v>194.86279893525037</v>
      </c>
      <c r="I605" s="1744">
        <f t="shared" ref="I605:K605" si="78">IF(I$46=0,"",IF($D604="",I601*I604,I601*$D604))</f>
        <v>222.70034164028613</v>
      </c>
      <c r="J605" s="1744">
        <f t="shared" si="78"/>
        <v>194.86279893525037</v>
      </c>
      <c r="K605" s="1744">
        <f t="shared" si="78"/>
        <v>222.70034164028613</v>
      </c>
      <c r="L605" s="1081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0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1" t="str">
        <f>IF(Data!A606="","",Data!A606)</f>
        <v>Whitener (Cremora) purchase</v>
      </c>
      <c r="B606" s="1081"/>
      <c r="C606" s="1124"/>
      <c r="D606" s="1124"/>
      <c r="E606" s="1124"/>
      <c r="F606" s="1124"/>
      <c r="G606" s="1081"/>
      <c r="H606" s="1171"/>
      <c r="I606" s="1171"/>
      <c r="J606" s="1171"/>
      <c r="K606" s="1171"/>
      <c r="L606" s="1081"/>
      <c r="M606" s="951"/>
      <c r="N606" s="951"/>
      <c r="O606" s="951"/>
      <c r="P606" s="951"/>
      <c r="Q606" s="1110"/>
      <c r="R606" s="885"/>
      <c r="S606" s="1017"/>
      <c r="T606" s="1017"/>
      <c r="U606" s="1049">
        <v>606</v>
      </c>
      <c r="V606" s="465"/>
    </row>
    <row r="607" spans="1:22" ht="15.75" customHeight="1">
      <c r="A607" s="1750" t="s">
        <v>298</v>
      </c>
      <c r="B607" s="1081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1"/>
      <c r="H607" s="1171">
        <f>IF(H$46="","",IF('Exp factors'!$B64="poor",'Exp factors'!$G$64*H$46,SUM(C607)*'Exp factors'!C$64))</f>
        <v>7.2453129491209003</v>
      </c>
      <c r="I607" s="1171">
        <f>IF(I$46="","",IF('Exp factors'!$B64="poor",'Exp factors'!$G$64*I$46,SUM(D607)*'Exp factors'!D$64))</f>
        <v>8.2803576561381718</v>
      </c>
      <c r="J607" s="1171">
        <f>IF(J$46="","",IF('Exp factors'!$B64="poor",'Exp factors'!$G$64*J$46,SUM(E607)*'Exp factors'!E$64))</f>
        <v>7.2453129491209003</v>
      </c>
      <c r="K607" s="1171">
        <f>IF(K$46="","",IF('Exp factors'!$B64="poor",'Exp factors'!$G$64*K$46,SUM(F607)*'Exp factors'!F$64))</f>
        <v>8.2803576561381718</v>
      </c>
      <c r="L607" s="1081"/>
      <c r="M607" s="951"/>
      <c r="N607" s="951"/>
      <c r="O607" s="951"/>
      <c r="P607" s="951"/>
      <c r="Q607" s="1110"/>
      <c r="R607" s="885"/>
      <c r="S607" s="1017"/>
      <c r="T607" s="1017"/>
      <c r="U607" s="1049">
        <v>607</v>
      </c>
      <c r="V607" s="465"/>
    </row>
    <row r="608" spans="1:22" ht="15.75" customHeight="1">
      <c r="A608" s="1151" t="s">
        <v>297</v>
      </c>
      <c r="B608" s="1081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1"/>
      <c r="H608" s="951"/>
      <c r="I608" s="951"/>
      <c r="J608" s="951"/>
      <c r="K608" s="951"/>
      <c r="L608" s="1081"/>
      <c r="M608" s="1097"/>
      <c r="N608" s="1097"/>
      <c r="O608" s="1097"/>
      <c r="P608" s="1097"/>
      <c r="Q608" s="1110"/>
      <c r="R608" s="885"/>
      <c r="S608" s="1017"/>
      <c r="T608" s="1017"/>
      <c r="U608" s="1049">
        <v>608</v>
      </c>
      <c r="V608" s="465"/>
    </row>
    <row r="609" spans="1:22" ht="15.75" customHeight="1">
      <c r="A609" s="1102" t="s">
        <v>253</v>
      </c>
      <c r="B609" s="1081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1081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1081"/>
      <c r="M609" s="1129">
        <f>IF(SUM(H609)=SUM(C609),"",SUM(H609)-SUM(C609))</f>
        <v>7.37994481039518E-3</v>
      </c>
      <c r="N609" s="1129">
        <f>IF(SUM(I609)=SUM(D609),"",SUM(I609)-SUM(D609))</f>
        <v>7.37994481039518E-3</v>
      </c>
      <c r="O609" s="1129">
        <f>IF(SUM(J609)=SUM(E609),"",SUM(J609)-SUM(E609))</f>
        <v>7.37994481039518E-3</v>
      </c>
      <c r="P609" s="1129">
        <f>IF(SUM(K609)=SUM(F609),"",SUM(K609)-SUM(F609))</f>
        <v>7.37994481039518E-3</v>
      </c>
      <c r="Q609" s="1110"/>
      <c r="R609" s="885"/>
      <c r="S609" s="1017"/>
      <c r="T609" s="1017"/>
      <c r="U609" s="1049">
        <v>609</v>
      </c>
      <c r="V609" s="465"/>
    </row>
    <row r="610" spans="1:22" ht="15.75" customHeight="1">
      <c r="A610" s="1170" t="s">
        <v>293</v>
      </c>
      <c r="B610" s="1081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1"/>
      <c r="H610" s="1743">
        <f>$I610</f>
        <v>31.162500000000001</v>
      </c>
      <c r="I610" s="1743">
        <f>IF(SUM($D610)=0,IF(SUM($C610)=0,IF(SUM($E610)=0,IF(SUM($F610)=0,'Exp factors'!$H$64,SUM($F610)),SUM($E610)),SUM($C610)),SUM($D610))</f>
        <v>31.162500000000001</v>
      </c>
      <c r="J610" s="1743">
        <f>$I610</f>
        <v>31.162500000000001</v>
      </c>
      <c r="K610" s="1743">
        <f>$I610</f>
        <v>31.162500000000001</v>
      </c>
      <c r="L610" s="1081"/>
      <c r="M610" s="951"/>
      <c r="N610" s="951"/>
      <c r="O610" s="951"/>
      <c r="P610" s="951"/>
      <c r="Q610" s="1110"/>
      <c r="R610" s="885"/>
      <c r="S610" s="1017"/>
      <c r="T610" s="1017"/>
      <c r="U610" s="1049">
        <v>610</v>
      </c>
      <c r="V610" s="465"/>
    </row>
    <row r="611" spans="1:22" ht="15.75" customHeight="1">
      <c r="A611" s="1102" t="s">
        <v>292</v>
      </c>
      <c r="B611" s="1081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1081"/>
      <c r="H611" s="1744">
        <f>IF(H$46=0,"",IF($D610="",H607*H610,H607*$D610))</f>
        <v>225.78206477698006</v>
      </c>
      <c r="I611" s="1744">
        <f t="shared" ref="I611:K611" si="79">IF(I$46=0,"",IF($D610="",I607*I610,I607*$D610))</f>
        <v>258.0366454594058</v>
      </c>
      <c r="J611" s="1744">
        <f t="shared" si="79"/>
        <v>225.78206477698006</v>
      </c>
      <c r="K611" s="1744">
        <f t="shared" si="79"/>
        <v>258.0366454594058</v>
      </c>
      <c r="L611" s="1081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0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0" t="str">
        <f>IF(Data!A612="","",Data!A612)</f>
        <v>Fruit (oranges) purchase</v>
      </c>
      <c r="B612" s="1081"/>
      <c r="C612" s="1124"/>
      <c r="D612" s="1124"/>
      <c r="E612" s="1124"/>
      <c r="F612" s="1124"/>
      <c r="G612" s="1081"/>
      <c r="H612" s="951"/>
      <c r="I612" s="951"/>
      <c r="J612" s="951"/>
      <c r="K612" s="951"/>
      <c r="L612" s="1081"/>
      <c r="M612" s="951"/>
      <c r="N612" s="951"/>
      <c r="O612" s="951"/>
      <c r="P612" s="951"/>
      <c r="Q612" s="1110"/>
      <c r="R612" s="885"/>
      <c r="S612" s="1017"/>
      <c r="T612" s="1017"/>
      <c r="U612" s="1049">
        <v>612</v>
      </c>
      <c r="V612" s="465"/>
    </row>
    <row r="613" spans="1:22" ht="15.75" customHeight="1">
      <c r="A613" s="1750" t="s">
        <v>298</v>
      </c>
      <c r="B613" s="1081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1"/>
      <c r="H613" s="1171">
        <f>IF(H$46="","",IF('Exp factors'!$B68="poor",'Exp factors'!$G$68*H$46,SUM(C613)*'Exp factors'!C$68))</f>
        <v>0</v>
      </c>
      <c r="I613" s="1171">
        <f>IF(I$46="","",IF('Exp factors'!$B68="poor",'Exp factors'!$G$68*I$46,SUM(D613)*'Exp factors'!D$68))</f>
        <v>0</v>
      </c>
      <c r="J613" s="1171">
        <f>IF(J$46="","",IF('Exp factors'!$B68="poor",'Exp factors'!$G$68*J$46,SUM(E613)*'Exp factors'!E$68))</f>
        <v>0</v>
      </c>
      <c r="K613" s="1171">
        <f>IF(K$46="","",IF('Exp factors'!$B68="poor",'Exp factors'!$G$68*K$46,SUM(F613)*'Exp factors'!F$68))</f>
        <v>0</v>
      </c>
      <c r="L613" s="1081"/>
      <c r="M613" s="951"/>
      <c r="N613" s="951"/>
      <c r="O613" s="951"/>
      <c r="P613" s="951"/>
      <c r="Q613" s="1110"/>
      <c r="R613" s="885"/>
      <c r="S613" s="1017"/>
      <c r="T613" s="1017"/>
      <c r="U613" s="1049">
        <v>613</v>
      </c>
      <c r="V613" s="465"/>
    </row>
    <row r="614" spans="1:22" ht="15.75" customHeight="1">
      <c r="A614" s="1151" t="s">
        <v>297</v>
      </c>
      <c r="B614" s="1081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4">
        <f>IF(Data!BY614="","",Data!BY614)</f>
        <v>2219.0039999999999</v>
      </c>
      <c r="G614" s="1081"/>
      <c r="H614" s="1742">
        <f>C614</f>
        <v>2219.0039999999999</v>
      </c>
      <c r="I614" s="1742">
        <f t="shared" ref="I614:K614" si="80">D614</f>
        <v>2219.0039999999999</v>
      </c>
      <c r="J614" s="1742">
        <f t="shared" si="80"/>
        <v>2219.0039999999999</v>
      </c>
      <c r="K614" s="1742">
        <f t="shared" si="80"/>
        <v>2219.0039999999999</v>
      </c>
      <c r="L614" s="1081"/>
      <c r="M614" s="1097"/>
      <c r="N614" s="1097"/>
      <c r="O614" s="1097"/>
      <c r="P614" s="1097"/>
      <c r="Q614" s="1110"/>
      <c r="R614" s="885"/>
      <c r="S614" s="1017"/>
      <c r="T614" s="1017"/>
      <c r="U614" s="1049">
        <v>614</v>
      </c>
      <c r="V614" s="465"/>
    </row>
    <row r="615" spans="1:22" ht="15.75" customHeight="1">
      <c r="A615" s="1102" t="s">
        <v>253</v>
      </c>
      <c r="B615" s="1081"/>
      <c r="C615" s="1128" t="str">
        <f>IF(C613="","",C613*C614/C$46/365/$P$1)</f>
        <v/>
      </c>
      <c r="D615" s="1128" t="str">
        <f>IF(D613="","",D613*D614/D$46/365/$P$1)</f>
        <v/>
      </c>
      <c r="E615" s="1128" t="str">
        <f>IF(E613="","",E613*E614/E$46/365/$P$1)</f>
        <v/>
      </c>
      <c r="F615" s="1128" t="str">
        <f>IF(F613="","",F613*F614/F$46/365/$P$1)</f>
        <v/>
      </c>
      <c r="G615" s="1081"/>
      <c r="H615" s="1128">
        <f>IF(OR(H$46=0,H613=""),"",H613*SUM($D614)/H$46/365/$P$1)</f>
        <v>0</v>
      </c>
      <c r="I615" s="1128">
        <f>IF(OR(I$46=0,I613=""),"",I613*SUM($D614)/I$46/365/$P$1)</f>
        <v>0</v>
      </c>
      <c r="J615" s="1128">
        <f>IF(OR(J$46=0,J613=""),"",J613*SUM($D614)/J$46/365/$P$1)</f>
        <v>0</v>
      </c>
      <c r="K615" s="1128">
        <f>IF(OR(K$46=0,K613=""),"",K613*SUM($D614)/K$46/365/$P$1)</f>
        <v>0</v>
      </c>
      <c r="L615" s="1081"/>
      <c r="M615" s="1129" t="str">
        <f>IF(SUM(H615)=SUM(C615),"",SUM(H615)-SUM(C615))</f>
        <v/>
      </c>
      <c r="N615" s="1129" t="str">
        <f>IF(SUM(I615)=SUM(D615),"",SUM(I615)-SUM(D615))</f>
        <v/>
      </c>
      <c r="O615" s="1129" t="str">
        <f>IF(SUM(J615)=SUM(E615),"",SUM(J615)-SUM(E615))</f>
        <v/>
      </c>
      <c r="P615" s="1129" t="str">
        <f>IF(SUM(K615)=SUM(F615),"",SUM(K615)-SUM(F615))</f>
        <v/>
      </c>
      <c r="Q615" s="1110"/>
      <c r="R615" s="885"/>
      <c r="S615" s="1017"/>
      <c r="T615" s="1017"/>
      <c r="U615" s="1049">
        <v>615</v>
      </c>
      <c r="V615" s="465"/>
    </row>
    <row r="616" spans="1:22" ht="15.75" customHeight="1">
      <c r="A616" s="1170" t="s">
        <v>293</v>
      </c>
      <c r="B616" s="1081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1"/>
      <c r="H616" s="1747">
        <f>$I616</f>
        <v>0</v>
      </c>
      <c r="I616" s="1747">
        <f>IF(SUM($D616)=0,IF(SUM($C616)=0,IF(SUM($E616)=0,IF(SUM($F616)=0,'Exp factors'!$H$68,SUM($F616)),SUM($E616)),SUM($C616)),SUM($D616))</f>
        <v>0</v>
      </c>
      <c r="J616" s="1747">
        <f>$I616</f>
        <v>0</v>
      </c>
      <c r="K616" s="1747">
        <f>$I616</f>
        <v>0</v>
      </c>
      <c r="L616" s="1081"/>
      <c r="M616" s="951"/>
      <c r="N616" s="951"/>
      <c r="O616" s="951"/>
      <c r="P616" s="951"/>
      <c r="Q616" s="1110"/>
      <c r="R616" s="885"/>
      <c r="S616" s="1017"/>
      <c r="T616" s="1017"/>
      <c r="U616" s="1049">
        <v>616</v>
      </c>
      <c r="V616" s="465"/>
    </row>
    <row r="617" spans="1:22" ht="15.75" customHeight="1">
      <c r="A617" s="1102" t="s">
        <v>292</v>
      </c>
      <c r="B617" s="1081"/>
      <c r="C617" s="1124" t="str">
        <f>IF(C616="","",C613*C616)</f>
        <v/>
      </c>
      <c r="D617" s="1124" t="str">
        <f>IF(D616="","",D613*D616)</f>
        <v/>
      </c>
      <c r="E617" s="1124" t="str">
        <f>IF(E616="","",E613*E616)</f>
        <v/>
      </c>
      <c r="F617" s="1124" t="str">
        <f>IF(F616="","",F613*F616)</f>
        <v/>
      </c>
      <c r="G617" s="1081"/>
      <c r="H617" s="1748">
        <f>IF(H$46=0,"",IF($D616="",H613*H616,H613*$D616))</f>
        <v>0</v>
      </c>
      <c r="I617" s="1748">
        <f t="shared" ref="I617:K617" si="81">IF(I$46=0,"",IF($D616="",I613*I616,I613*$D616))</f>
        <v>0</v>
      </c>
      <c r="J617" s="1748">
        <f t="shared" si="81"/>
        <v>0</v>
      </c>
      <c r="K617" s="1748">
        <f t="shared" si="81"/>
        <v>0</v>
      </c>
      <c r="L617" s="1081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0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1" t="str">
        <f>IF(Data!A618="","",Data!A618)</f>
        <v>Aerated cold drinks purchase</v>
      </c>
      <c r="B618" s="1081"/>
      <c r="C618" s="1124"/>
      <c r="D618" s="1124"/>
      <c r="E618" s="1124"/>
      <c r="F618" s="1124"/>
      <c r="G618" s="1081"/>
      <c r="H618" s="1171"/>
      <c r="I618" s="1171"/>
      <c r="J618" s="1171"/>
      <c r="K618" s="1171"/>
      <c r="L618" s="1081"/>
      <c r="M618" s="951"/>
      <c r="N618" s="951"/>
      <c r="O618" s="951"/>
      <c r="P618" s="951"/>
      <c r="Q618" s="1110"/>
      <c r="R618" s="885"/>
      <c r="S618" s="1017"/>
      <c r="T618" s="1017"/>
      <c r="U618" s="1049">
        <v>618</v>
      </c>
      <c r="V618" s="465"/>
    </row>
    <row r="619" spans="1:22" ht="15.75" customHeight="1">
      <c r="A619" s="1750" t="s">
        <v>298</v>
      </c>
      <c r="B619" s="1081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1"/>
      <c r="H619" s="1171">
        <f>IF(H$46="","",IF('Exp factors'!$B43="poor",'Exp factors'!$G$43*H$46,SUM(C619)*'Exp factors'!C$43))</f>
        <v>105.68435376317036</v>
      </c>
      <c r="I619" s="1171">
        <f>IF(I$46="","",IF('Exp factors'!$B43="poor",'Exp factors'!$G$43*I$46,SUM(D619)*'Exp factors'!D$43))</f>
        <v>120.78211858648042</v>
      </c>
      <c r="J619" s="1171">
        <f>IF(J$46="","",IF('Exp factors'!$B43="poor",'Exp factors'!$G$43*J$46,SUM(E619)*'Exp factors'!E$43))</f>
        <v>105.68435376317036</v>
      </c>
      <c r="K619" s="1171">
        <f>IF(K$46="","",IF('Exp factors'!$B43="poor",'Exp factors'!$G$43*K$46,SUM(F619)*'Exp factors'!F$43))</f>
        <v>120.78211858648042</v>
      </c>
      <c r="L619" s="1081"/>
      <c r="M619" s="951"/>
      <c r="N619" s="951"/>
      <c r="O619" s="951"/>
      <c r="P619" s="951"/>
      <c r="Q619" s="1110"/>
      <c r="R619" s="885"/>
      <c r="S619" s="1017"/>
      <c r="T619" s="1017"/>
      <c r="U619" s="1049">
        <v>619</v>
      </c>
      <c r="V619" s="465"/>
    </row>
    <row r="620" spans="1:22" ht="15.75" customHeight="1">
      <c r="A620" s="1151" t="s">
        <v>297</v>
      </c>
      <c r="B620" s="1081"/>
      <c r="C620" s="1132">
        <f>IF(Data!BV620="","",Data!BV620)</f>
        <v>1800.3239999999998</v>
      </c>
      <c r="D620" s="1132">
        <f>IF(Data!BW620="","",Data!BW620)</f>
        <v>1800.3239999999998</v>
      </c>
      <c r="E620" s="1132">
        <f>IF(Data!BX620="","",Data!BX620)</f>
        <v>1800.3239999999998</v>
      </c>
      <c r="F620" s="1132">
        <f>IF(Data!BY620="","",Data!BY620)</f>
        <v>1800.3239999999998</v>
      </c>
      <c r="G620" s="1081"/>
      <c r="H620" s="951"/>
      <c r="I620" s="951"/>
      <c r="J620" s="951"/>
      <c r="K620" s="951"/>
      <c r="L620" s="1081"/>
      <c r="M620" s="1097"/>
      <c r="N620" s="1097"/>
      <c r="O620" s="1097"/>
      <c r="P620" s="1097"/>
      <c r="Q620" s="1110"/>
      <c r="R620" s="885"/>
      <c r="S620" s="1017"/>
      <c r="T620" s="1017"/>
      <c r="U620" s="1049">
        <v>620</v>
      </c>
      <c r="V620" s="465"/>
    </row>
    <row r="621" spans="1:22" ht="15.75" customHeight="1">
      <c r="A621" s="1102" t="s">
        <v>253</v>
      </c>
      <c r="B621" s="1081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1081"/>
      <c r="H621" s="1381">
        <f>IF(OR(H$46=0,H619=""),"",H619*SUM($D620)/H$46/365/$P$1)</f>
        <v>8.4622877826154557E-3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8.4622877826154557E-3</v>
      </c>
      <c r="K621" s="1381">
        <f>IF(OR(K$46=0,K619=""),"",K619*SUM($D620)/K$46/365/$P$1)</f>
        <v>8.4622877826154574E-3</v>
      </c>
      <c r="L621" s="1081"/>
      <c r="M621" s="1129">
        <f>IF(SUM(H621)=SUM(C621),"",SUM(H621)-SUM(C621))</f>
        <v>8.4622877826154557E-3</v>
      </c>
      <c r="N621" s="1129">
        <f>IF(SUM(I621)=SUM(D621),"",SUM(I621)-SUM(D621))</f>
        <v>8.4622877826154574E-3</v>
      </c>
      <c r="O621" s="1129">
        <f>IF(SUM(J621)=SUM(E621),"",SUM(J621)-SUM(E621))</f>
        <v>8.4622877826154557E-3</v>
      </c>
      <c r="P621" s="1129">
        <f>IF(SUM(K621)=SUM(F621),"",SUM(K621)-SUM(F621))</f>
        <v>8.4622877826154574E-3</v>
      </c>
      <c r="Q621" s="1110"/>
      <c r="R621" s="885"/>
      <c r="S621" s="1017"/>
      <c r="T621" s="1017"/>
      <c r="U621" s="1049">
        <v>621</v>
      </c>
      <c r="V621" s="465"/>
    </row>
    <row r="622" spans="1:22" ht="15.75" customHeight="1">
      <c r="A622" s="1170" t="s">
        <v>293</v>
      </c>
      <c r="B622" s="1081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1"/>
      <c r="H622" s="1743">
        <f>$I622</f>
        <v>13.123144876325089</v>
      </c>
      <c r="I622" s="1743">
        <f>IF(SUM($D622)=0,IF(SUM($C622)=0,IF(SUM($E622)=0,IF(SUM($F622)=0,'Exp factors'!$H$43,SUM($F622)),SUM($E622)),SUM($C622)),SUM($D622))</f>
        <v>13.123144876325089</v>
      </c>
      <c r="J622" s="1743">
        <f>$I622</f>
        <v>13.123144876325089</v>
      </c>
      <c r="K622" s="1743">
        <f>$I622</f>
        <v>13.123144876325089</v>
      </c>
      <c r="L622" s="1081"/>
      <c r="M622" s="951"/>
      <c r="N622" s="951"/>
      <c r="O622" s="951"/>
      <c r="P622" s="951"/>
      <c r="Q622" s="1110"/>
      <c r="R622" s="885"/>
      <c r="S622" s="1017"/>
      <c r="T622" s="1017"/>
      <c r="U622" s="1049">
        <v>622</v>
      </c>
      <c r="V622" s="465"/>
    </row>
    <row r="623" spans="1:22" ht="15.75" customHeight="1">
      <c r="A623" s="1102" t="s">
        <v>292</v>
      </c>
      <c r="B623" s="1081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1081"/>
      <c r="H623" s="1744">
        <f>IF(H$46=0,"",IF($D622="",H619*H622,H619*$D622))</f>
        <v>1386.9110855948772</v>
      </c>
      <c r="I623" s="1744">
        <f t="shared" ref="I623:K623" si="82">IF(I$46=0,"",IF($D622="",I619*I622,I619*$D622))</f>
        <v>1585.0412406798598</v>
      </c>
      <c r="J623" s="1744">
        <f t="shared" si="82"/>
        <v>1386.9110855948772</v>
      </c>
      <c r="K623" s="1744">
        <f t="shared" si="82"/>
        <v>1585.0412406798598</v>
      </c>
      <c r="L623" s="1081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0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0" t="str">
        <f>IF(Data!A624="","",Data!A624)</f>
        <v/>
      </c>
      <c r="B624" s="1081"/>
      <c r="C624" s="1124"/>
      <c r="D624" s="1124"/>
      <c r="E624" s="1124"/>
      <c r="F624" s="1124"/>
      <c r="G624" s="1081"/>
      <c r="H624" s="1171"/>
      <c r="I624" s="1171"/>
      <c r="J624" s="1171"/>
      <c r="K624" s="1171"/>
      <c r="L624" s="1081"/>
      <c r="M624" s="951"/>
      <c r="N624" s="951"/>
      <c r="O624" s="951"/>
      <c r="P624" s="951"/>
      <c r="Q624" s="1110"/>
      <c r="R624" s="885"/>
      <c r="S624" s="1017"/>
      <c r="T624" s="1017"/>
      <c r="U624" s="1049">
        <v>624</v>
      </c>
      <c r="V624" s="465"/>
    </row>
    <row r="625" spans="1:22" ht="15.75" customHeight="1">
      <c r="A625" s="1750" t="s">
        <v>298</v>
      </c>
      <c r="B625" s="1081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1"/>
      <c r="H625" s="1171">
        <f>IF(H$46="","",IF('Exp factors'!$B66="poor",'Exp factors'!$G$66*H$46,SUM(C625)*'Exp factors'!C$66))</f>
        <v>0</v>
      </c>
      <c r="I625" s="1171">
        <f>IF(I$46="","",IF('Exp factors'!$B66="poor",'Exp factors'!$G$66*I$46,SUM(D625)*'Exp factors'!D$66))</f>
        <v>0</v>
      </c>
      <c r="J625" s="1171">
        <f>IF(J$46="","",IF('Exp factors'!$B66="poor",'Exp factors'!$G$66*J$46,SUM(E625)*'Exp factors'!E$66))</f>
        <v>0</v>
      </c>
      <c r="K625" s="1171">
        <f>IF(K$46="","",IF('Exp factors'!$B66="poor",'Exp factors'!$G$66*K$46,SUM(F625)*'Exp factors'!F$66))</f>
        <v>0</v>
      </c>
      <c r="L625" s="1081"/>
      <c r="M625" s="951"/>
      <c r="N625" s="951"/>
      <c r="O625" s="951"/>
      <c r="P625" s="951"/>
      <c r="Q625" s="1110"/>
      <c r="R625" s="885"/>
      <c r="S625" s="1017"/>
      <c r="T625" s="1017"/>
      <c r="U625" s="1049">
        <v>625</v>
      </c>
      <c r="V625" s="465"/>
    </row>
    <row r="626" spans="1:22" ht="15.75" customHeight="1">
      <c r="A626" s="1151" t="s">
        <v>297</v>
      </c>
      <c r="B626" s="1081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1"/>
      <c r="H626" s="951"/>
      <c r="I626" s="951"/>
      <c r="J626" s="951"/>
      <c r="K626" s="951"/>
      <c r="L626" s="1081"/>
      <c r="M626" s="1097"/>
      <c r="N626" s="1097"/>
      <c r="O626" s="1097"/>
      <c r="P626" s="1097"/>
      <c r="Q626" s="1110"/>
      <c r="R626" s="885"/>
      <c r="S626" s="1017"/>
      <c r="T626" s="1017"/>
      <c r="U626" s="1049">
        <v>626</v>
      </c>
      <c r="V626" s="465"/>
    </row>
    <row r="627" spans="1:22" ht="15.75" customHeight="1">
      <c r="A627" s="1102" t="s">
        <v>253</v>
      </c>
      <c r="B627" s="1081"/>
      <c r="C627" s="1128" t="str">
        <f>IF(C625="","",C625*C626/C$46/365/$P$1)</f>
        <v/>
      </c>
      <c r="D627" s="1128" t="str">
        <f>IF(D625="","",D625*D626/D$46/365/$P$1)</f>
        <v/>
      </c>
      <c r="E627" s="1128" t="str">
        <f>IF(E625="","",E625*E626/E$46/365/$P$1)</f>
        <v/>
      </c>
      <c r="F627" s="1128" t="str">
        <f>IF(F625="","",F625*F626/F$46/365/$P$1)</f>
        <v/>
      </c>
      <c r="G627" s="1081"/>
      <c r="H627" s="1128">
        <f>IF(OR(H$46=0,H625=""),"",H625*SUM($D626)/H$46/365/$P$1)</f>
        <v>0</v>
      </c>
      <c r="I627" s="1128">
        <f>IF(OR(I$46=0,I625=""),"",I625*SUM($D626)/I$46/365/$P$1)</f>
        <v>0</v>
      </c>
      <c r="J627" s="1128">
        <f>IF(OR(J$46=0,J625=""),"",J625*SUM($D626)/J$46/365/$P$1)</f>
        <v>0</v>
      </c>
      <c r="K627" s="1128">
        <f>IF(OR(K$46=0,K625=""),"",K625*SUM($D626)/K$46/365/$P$1)</f>
        <v>0</v>
      </c>
      <c r="L627" s="1081"/>
      <c r="M627" s="1129" t="str">
        <f>IF(SUM(H627)=SUM(C627),"",SUM(H627)-SUM(C627))</f>
        <v/>
      </c>
      <c r="N627" s="1129" t="str">
        <f>IF(SUM(I627)=SUM(D627),"",SUM(I627)-SUM(D627))</f>
        <v/>
      </c>
      <c r="O627" s="1129" t="str">
        <f>IF(SUM(J627)=SUM(E627),"",SUM(J627)-SUM(E627))</f>
        <v/>
      </c>
      <c r="P627" s="1129" t="str">
        <f>IF(SUM(K627)=SUM(F627),"",SUM(K627)-SUM(F627))</f>
        <v/>
      </c>
      <c r="Q627" s="1110"/>
      <c r="R627" s="885"/>
      <c r="S627" s="1017"/>
      <c r="T627" s="1017"/>
      <c r="U627" s="1049">
        <v>627</v>
      </c>
      <c r="V627" s="465"/>
    </row>
    <row r="628" spans="1:22" ht="15.75" customHeight="1">
      <c r="A628" s="1170" t="s">
        <v>293</v>
      </c>
      <c r="B628" s="1081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1"/>
      <c r="H628" s="951"/>
      <c r="I628" s="951"/>
      <c r="J628" s="951"/>
      <c r="K628" s="951"/>
      <c r="L628" s="1081"/>
      <c r="M628" s="951"/>
      <c r="N628" s="951"/>
      <c r="O628" s="951"/>
      <c r="P628" s="951"/>
      <c r="Q628" s="1110"/>
      <c r="R628" s="885"/>
      <c r="S628" s="1017"/>
      <c r="T628" s="1017"/>
      <c r="U628" s="1049">
        <v>628</v>
      </c>
      <c r="V628" s="465"/>
    </row>
    <row r="629" spans="1:22" ht="15.75" customHeight="1">
      <c r="A629" s="1102" t="s">
        <v>292</v>
      </c>
      <c r="B629" s="1081"/>
      <c r="C629" s="1124" t="str">
        <f>IF(C628="","",C625*C628)</f>
        <v/>
      </c>
      <c r="D629" s="1124" t="str">
        <f>IF(D628="","",D625*D628)</f>
        <v/>
      </c>
      <c r="E629" s="1124" t="str">
        <f>IF(E628="","",E625*E628)</f>
        <v/>
      </c>
      <c r="F629" s="1124" t="str">
        <f>IF(F628="","",F625*F628)</f>
        <v/>
      </c>
      <c r="G629" s="1081"/>
      <c r="H629" s="1124">
        <f>IF(H$46=0,"",IF($D628="",H625*[1]ExpFactors!$H$66,H625*$D628))</f>
        <v>0</v>
      </c>
      <c r="I629" s="1124">
        <f>IF(I$46=0,"",IF($D628="",I625*[1]ExpFactors!$H$66,I625*$D628))</f>
        <v>0</v>
      </c>
      <c r="J629" s="1124">
        <f>IF(J$46=0,"",IF($D628="",J625*[1]ExpFactors!$H$66,J625*$D628))</f>
        <v>0</v>
      </c>
      <c r="K629" s="1124">
        <f>IF(K$46=0,"",IF($D628="",K625*[1]ExpFactors!$H$66,K625*$D628))</f>
        <v>0</v>
      </c>
      <c r="L629" s="1081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0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76" t="str">
        <f>IF(Data!A630="","",Data!A630)</f>
        <v xml:space="preserve">Baking flour purchase </v>
      </c>
      <c r="B630" s="1081"/>
      <c r="C630" s="1124"/>
      <c r="D630" s="1124"/>
      <c r="E630" s="1124"/>
      <c r="F630" s="1124"/>
      <c r="G630" s="1081"/>
      <c r="H630" s="1171"/>
      <c r="I630" s="1171"/>
      <c r="J630" s="1171"/>
      <c r="K630" s="1171"/>
      <c r="L630" s="1081"/>
      <c r="M630" s="951"/>
      <c r="N630" s="951"/>
      <c r="O630" s="951"/>
      <c r="P630" s="951"/>
      <c r="Q630" s="1110"/>
      <c r="R630" s="885"/>
      <c r="S630" s="1017"/>
      <c r="T630" s="1017"/>
      <c r="U630" s="1049">
        <v>630</v>
      </c>
      <c r="V630" s="465"/>
    </row>
    <row r="631" spans="1:22" ht="15.75" customHeight="1">
      <c r="A631" s="1750" t="s">
        <v>298</v>
      </c>
      <c r="B631" s="1081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1"/>
      <c r="H631" s="1171">
        <f>IF(H$46="","",IF('Exp factors'!$B67="poor",'Exp factors'!$G$67*H$46,SUM(C631)*'Exp factors'!C$67))</f>
        <v>0</v>
      </c>
      <c r="I631" s="1171">
        <f>IF(I$46="","",IF('Exp factors'!$B67="poor",'Exp factors'!$G$67*I$46,SUM(D631)*'Exp factors'!D$67))</f>
        <v>0</v>
      </c>
      <c r="J631" s="1171">
        <f>IF(J$46="","",IF('Exp factors'!$B67="poor",'Exp factors'!$G$67*J$46,SUM(E631)*'Exp factors'!E$67))</f>
        <v>0</v>
      </c>
      <c r="K631" s="1171">
        <f>IF(K$46="","",IF('Exp factors'!$B67="poor",'Exp factors'!$G$67*K$46,SUM(F631)*'Exp factors'!F$67))</f>
        <v>0</v>
      </c>
      <c r="L631" s="1081"/>
      <c r="M631" s="951"/>
      <c r="N631" s="951"/>
      <c r="O631" s="951"/>
      <c r="P631" s="951"/>
      <c r="Q631" s="1110"/>
      <c r="R631" s="885"/>
      <c r="S631" s="1017"/>
      <c r="T631" s="1017"/>
      <c r="U631" s="1049">
        <v>631</v>
      </c>
      <c r="V631" s="465"/>
    </row>
    <row r="632" spans="1:22" ht="15.75" customHeight="1">
      <c r="A632" s="1151" t="s">
        <v>297</v>
      </c>
      <c r="B632" s="1081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1"/>
      <c r="H632" s="951"/>
      <c r="I632" s="951"/>
      <c r="J632" s="951"/>
      <c r="K632" s="951"/>
      <c r="L632" s="1081"/>
      <c r="M632" s="1097"/>
      <c r="N632" s="1097"/>
      <c r="O632" s="1097"/>
      <c r="P632" s="1097"/>
      <c r="Q632" s="1110"/>
      <c r="R632" s="885"/>
      <c r="S632" s="1017"/>
      <c r="T632" s="1017"/>
      <c r="U632" s="1049">
        <v>632</v>
      </c>
      <c r="V632" s="465"/>
    </row>
    <row r="633" spans="1:22" ht="15.75" customHeight="1">
      <c r="A633" s="1102" t="s">
        <v>253</v>
      </c>
      <c r="B633" s="1081"/>
      <c r="C633" s="1377">
        <f>IF(C631="","",C631*C632/C$46/365/$P$1)</f>
        <v>7.7315395837039669E-2</v>
      </c>
      <c r="D633" s="1377">
        <f>IF(D631="","",D631*D632/D$46/365/$P$1)</f>
        <v>6.7650971357409703E-2</v>
      </c>
      <c r="E633" s="1377">
        <f>IF(E631="","",E631*E632/E$46/365/$P$1)</f>
        <v>7.7315395837039669E-2</v>
      </c>
      <c r="F633" s="1377">
        <f>IF(F631="","",F631*F632/F$46/365/$P$1)</f>
        <v>6.7650971357409703E-2</v>
      </c>
      <c r="G633" s="1081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1081"/>
      <c r="M633" s="1129">
        <f>IF(SUM(H633)=SUM(C633),"",SUM(H633)-SUM(C633))</f>
        <v>-7.7315395837039669E-2</v>
      </c>
      <c r="N633" s="1129">
        <f>IF(SUM(I633)=SUM(D633),"",SUM(I633)-SUM(D633))</f>
        <v>-6.7650971357409703E-2</v>
      </c>
      <c r="O633" s="1129">
        <f>IF(SUM(J633)=SUM(E633),"",SUM(J633)-SUM(E633))</f>
        <v>-7.7315395837039669E-2</v>
      </c>
      <c r="P633" s="1129">
        <f>IF(SUM(K633)=SUM(F633),"",SUM(K633)-SUM(F633))</f>
        <v>-6.7650971357409703E-2</v>
      </c>
      <c r="Q633" s="1110"/>
      <c r="R633" s="885"/>
      <c r="S633" s="1017"/>
      <c r="T633" s="1017"/>
      <c r="U633" s="1049">
        <v>633</v>
      </c>
      <c r="V633" s="465"/>
    </row>
    <row r="634" spans="1:22" ht="15.75" customHeight="1">
      <c r="A634" s="1170" t="s">
        <v>293</v>
      </c>
      <c r="B634" s="1081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1"/>
      <c r="H634" s="1747">
        <f>$I634</f>
        <v>7</v>
      </c>
      <c r="I634" s="1747">
        <f>IF(SUM($D634)=0,IF(SUM($C634)=0,IF(SUM($E634)=0,IF(SUM($F634)=0,'Exp factors'!$H$69,SUM($F634)),SUM($E634)),SUM($C634)),SUM($D634))</f>
        <v>7</v>
      </c>
      <c r="J634" s="1747">
        <f>$I634</f>
        <v>7</v>
      </c>
      <c r="K634" s="1747">
        <f>$I634</f>
        <v>7</v>
      </c>
      <c r="L634" s="1081"/>
      <c r="M634" s="951"/>
      <c r="N634" s="951"/>
      <c r="O634" s="951"/>
      <c r="P634" s="951"/>
      <c r="Q634" s="1110"/>
      <c r="R634" s="885"/>
      <c r="S634" s="1017"/>
      <c r="T634" s="1017"/>
      <c r="U634" s="1049">
        <v>634</v>
      </c>
      <c r="V634" s="465"/>
    </row>
    <row r="635" spans="1:22" ht="15.75" customHeight="1">
      <c r="A635" s="1102" t="s">
        <v>292</v>
      </c>
      <c r="B635" s="1081"/>
      <c r="C635" s="1124">
        <f>IF(C634="","",C631*C634)</f>
        <v>840</v>
      </c>
      <c r="D635" s="1124">
        <f>IF(D634="","",D631*D634)</f>
        <v>840</v>
      </c>
      <c r="E635" s="1124">
        <f>IF(E634="","",E631*E634)</f>
        <v>960</v>
      </c>
      <c r="F635" s="1124">
        <f>IF(F634="","",F631*F634)</f>
        <v>960</v>
      </c>
      <c r="G635" s="1081"/>
      <c r="H635" s="1748">
        <f>IF(H$46=0,"",IF($D634="",H631*H634,H631*$D634))</f>
        <v>0</v>
      </c>
      <c r="I635" s="1748">
        <f t="shared" ref="I635:K635" si="83">IF(I$46=0,"",IF($D634="",I631*I634,I631*$D634))</f>
        <v>0</v>
      </c>
      <c r="J635" s="1748">
        <f t="shared" si="83"/>
        <v>0</v>
      </c>
      <c r="K635" s="1748">
        <f t="shared" si="83"/>
        <v>0</v>
      </c>
      <c r="L635" s="1081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0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4" t="str">
        <f>IF(Data!A636="","",Data!A636)</f>
        <v>Other purchase -- see Data 4</v>
      </c>
      <c r="B636" s="108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1"/>
      <c r="H636" s="951"/>
      <c r="I636" s="951"/>
      <c r="J636" s="951"/>
      <c r="K636" s="951"/>
      <c r="L636" s="1081"/>
      <c r="M636" s="951"/>
      <c r="N636" s="951"/>
      <c r="O636" s="951"/>
      <c r="P636" s="951"/>
      <c r="Q636" s="1110"/>
      <c r="R636" s="846"/>
      <c r="S636" s="846"/>
      <c r="T636" s="846"/>
      <c r="U636" s="1049">
        <v>636</v>
      </c>
      <c r="V636" s="465"/>
    </row>
    <row r="637" spans="1:22" ht="15.75" hidden="1" customHeight="1">
      <c r="A637" s="1102" t="s">
        <v>298</v>
      </c>
      <c r="B637" s="1084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1"/>
      <c r="H637" s="1171">
        <f>IF(H$46="","",IF('Exp factors'!$B69="poor",'Exp factors'!$G$69*H$46/H638,SUM(C637)*'Exp factors'!C$69))</f>
        <v>0</v>
      </c>
      <c r="I637" s="1171">
        <f>IF(I$46="","",IF('Exp factors'!$B69="poor",'Exp factors'!$G$69*I$46/I638,SUM(D637)*'Exp factors'!D$69))</f>
        <v>0</v>
      </c>
      <c r="J637" s="1171">
        <f>IF(J$46="","",IF('Exp factors'!$B69="poor",'Exp factors'!$G$69*J$46/J638,SUM(E637)*'Exp factors'!E$69))</f>
        <v>0</v>
      </c>
      <c r="K637" s="1171">
        <f>IF(K$46="","",IF('Exp factors'!$B69="poor",'Exp factors'!$G$69*K$46/K638,SUM(F637)*'Exp factors'!F$69))</f>
        <v>0</v>
      </c>
      <c r="L637" s="1081"/>
      <c r="M637" s="951"/>
      <c r="N637" s="951"/>
      <c r="O637" s="951"/>
      <c r="P637" s="951"/>
      <c r="Q637" s="1110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2" t="s">
        <v>294</v>
      </c>
      <c r="B638" s="1081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1"/>
      <c r="H638" s="1172">
        <f>I638</f>
        <v>0</v>
      </c>
      <c r="I638" s="1172">
        <f>SUM(D638)</f>
        <v>0</v>
      </c>
      <c r="J638" s="1172">
        <f>I638</f>
        <v>0</v>
      </c>
      <c r="K638" s="1172">
        <f>I638</f>
        <v>0</v>
      </c>
      <c r="L638" s="1081"/>
      <c r="M638" s="951"/>
      <c r="N638" s="951"/>
      <c r="O638" s="951"/>
      <c r="P638" s="951"/>
      <c r="Q638" s="1110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1" t="s">
        <v>297</v>
      </c>
      <c r="B639" s="1081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1"/>
      <c r="H639" s="951"/>
      <c r="I639" s="951"/>
      <c r="J639" s="951"/>
      <c r="K639" s="951"/>
      <c r="L639" s="1081"/>
      <c r="M639" s="1097"/>
      <c r="N639" s="1097"/>
      <c r="O639" s="1097"/>
      <c r="P639" s="1097"/>
      <c r="Q639" s="1110"/>
      <c r="R639" s="885"/>
      <c r="S639" s="1017"/>
      <c r="T639" s="1017"/>
      <c r="U639" s="1049">
        <v>639</v>
      </c>
      <c r="V639" s="465"/>
    </row>
    <row r="640" spans="1:22" ht="15.75" customHeight="1">
      <c r="A640" s="1102" t="s">
        <v>253</v>
      </c>
      <c r="B640" s="1081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3"/>
      <c r="H640" s="1128">
        <f>IF(H$46=0,"",H637*H638*SUM($D639)/H$46/365/$P$1)</f>
        <v>0</v>
      </c>
      <c r="I640" s="1128">
        <f>IF(I$46=0,"",I637*I638*SUM($D639)/I$46/365/$P$1)</f>
        <v>0</v>
      </c>
      <c r="J640" s="1128">
        <f>IF(J$46=0,"",J637*J638*SUM($D639)/J$46/365/$P$1)</f>
        <v>0</v>
      </c>
      <c r="K640" s="1128">
        <f>IF(K$46=0,"",K637*K638*SUM($D639)/K$46/365/$P$1)</f>
        <v>0</v>
      </c>
      <c r="L640" s="1093"/>
      <c r="M640" s="1129">
        <f>IF(SUM(H640)=SUM(C640),"",SUM(H640)-SUM(C640))</f>
        <v>-3.0300484611279131E-2</v>
      </c>
      <c r="N640" s="1129">
        <f>IF(SUM(I640)=SUM(D640),"",SUM(I640)-SUM(D640))</f>
        <v>-1.2151756849315068E-2</v>
      </c>
      <c r="O640" s="1129">
        <f>IF(SUM(J640)=SUM(E640),"",SUM(J640)-SUM(E640))</f>
        <v>-1.5150242305639565E-2</v>
      </c>
      <c r="P640" s="1129">
        <f>IF(SUM(K640)=SUM(F640),"",SUM(K640)-SUM(F640))</f>
        <v>-3.314115504358655E-2</v>
      </c>
      <c r="Q640" s="1110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0" t="s">
        <v>293</v>
      </c>
      <c r="B641" s="1081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1"/>
      <c r="H641" s="951"/>
      <c r="I641" s="951"/>
      <c r="J641" s="951"/>
      <c r="K641" s="951"/>
      <c r="L641" s="1081"/>
      <c r="M641" s="951"/>
      <c r="N641" s="951"/>
      <c r="O641" s="951"/>
      <c r="P641" s="951"/>
      <c r="Q641" s="1110"/>
      <c r="R641" s="1094"/>
      <c r="S641" s="1095"/>
      <c r="T641" s="1095"/>
      <c r="U641" s="1049">
        <v>641</v>
      </c>
      <c r="V641" s="465"/>
    </row>
    <row r="642" spans="1:22" ht="15.75" customHeight="1">
      <c r="A642" s="1102" t="s">
        <v>292</v>
      </c>
      <c r="B642" s="1082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1"/>
      <c r="H642" s="1124">
        <f>IF(H$46=0,"",IF($D641="",H637*H638*[1]ExpFactors!$H$69,H637*H638*$D641))</f>
        <v>0</v>
      </c>
      <c r="I642" s="1124">
        <f>IF(I$46=0,"",IF($D641="",I637*I638*[1]ExpFactors!$H$69,I637*I638*$D641))</f>
        <v>0</v>
      </c>
      <c r="J642" s="1124">
        <f>IF(J$46=0,"",IF($D641="",J637*J638*[1]ExpFactors!$H$69,J637*J638*$D641))</f>
        <v>0</v>
      </c>
      <c r="K642" s="1124">
        <f>IF(K$46=0,"",IF($D641="",K637*K638*[1]ExpFactors!$H$69,K637*K638*$D641))</f>
        <v>0</v>
      </c>
      <c r="L642" s="1081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0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75" t="s">
        <v>300</v>
      </c>
      <c r="B643" s="1084"/>
      <c r="C643" s="1176"/>
      <c r="D643" s="1176"/>
      <c r="E643" s="1176"/>
      <c r="F643" s="873"/>
      <c r="G643" s="1156"/>
      <c r="H643" s="951"/>
      <c r="I643" s="951"/>
      <c r="J643" s="951"/>
      <c r="K643" s="951"/>
      <c r="L643" s="1156"/>
      <c r="M643" s="1142"/>
      <c r="N643" s="1142"/>
      <c r="O643" s="1142"/>
      <c r="P643" s="1142"/>
      <c r="Q643" s="1110"/>
      <c r="R643" s="846"/>
      <c r="S643" s="846"/>
      <c r="T643" s="846"/>
      <c r="U643" s="1049">
        <v>643</v>
      </c>
      <c r="V643" s="465"/>
    </row>
    <row r="644" spans="1:22" ht="15.75" customHeight="1">
      <c r="A644" s="1140" t="str">
        <f>IF(Data!A644="","",Data!A644)</f>
        <v>Labour: Land clearing, construction, herding, slaughtering</v>
      </c>
      <c r="B644" s="1084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4"/>
      <c r="H644" s="951"/>
      <c r="I644" s="951"/>
      <c r="J644" s="951"/>
      <c r="K644" s="951"/>
      <c r="L644" s="1084"/>
      <c r="M644" s="951"/>
      <c r="N644" s="951"/>
      <c r="O644" s="951"/>
      <c r="P644" s="951"/>
      <c r="Q644" s="1110"/>
      <c r="R644" s="846"/>
      <c r="S644" s="846"/>
      <c r="T644" s="846"/>
      <c r="U644" s="1049">
        <v>644</v>
      </c>
      <c r="V644" s="465"/>
    </row>
    <row r="645" spans="1:22" ht="15.75" customHeight="1">
      <c r="A645" s="1102" t="s">
        <v>302</v>
      </c>
      <c r="B645" s="1084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4"/>
      <c r="H645" s="1177" t="str">
        <f>IF(SUM(C645)&gt;0,C645*'Exp factors'!C$28,"")</f>
        <v/>
      </c>
      <c r="I645" s="1177" t="str">
        <f>IF(SUM(D645)&gt;0,D645*'Exp factors'!D$28,"")</f>
        <v/>
      </c>
      <c r="J645" s="1177" t="str">
        <f>IF(SUM(E645)&gt;0,E645*'Exp factors'!E$28,"")</f>
        <v/>
      </c>
      <c r="K645" s="1177" t="str">
        <f>IF(SUM(F645)&gt;0,F645*'Exp factors'!F$28,"")</f>
        <v/>
      </c>
      <c r="L645" s="1084"/>
      <c r="M645" s="951"/>
      <c r="N645" s="951"/>
      <c r="O645" s="951"/>
      <c r="P645" s="951"/>
      <c r="Q645" s="1110"/>
      <c r="R645" s="1094"/>
      <c r="S645" s="1095"/>
      <c r="T645" s="1095"/>
      <c r="U645" s="1049">
        <v>645</v>
      </c>
      <c r="V645" s="465"/>
    </row>
    <row r="646" spans="1:22" s="1146" customFormat="1" ht="15.75" customHeight="1">
      <c r="A646" s="1102" t="s">
        <v>303</v>
      </c>
      <c r="B646" s="1084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1"/>
      <c r="H646" s="1177" t="str">
        <f t="shared" ref="H646:K647" si="84">IF(C646&gt;0,C646,"")</f>
        <v/>
      </c>
      <c r="I646" s="1177" t="str">
        <f t="shared" si="84"/>
        <v/>
      </c>
      <c r="J646" s="1177" t="str">
        <f t="shared" si="84"/>
        <v/>
      </c>
      <c r="K646" s="1177" t="str">
        <f t="shared" si="84"/>
        <v/>
      </c>
      <c r="L646" s="1081"/>
      <c r="M646" s="951"/>
      <c r="N646" s="951"/>
      <c r="O646" s="951"/>
      <c r="P646" s="951"/>
      <c r="Q646" s="1144"/>
      <c r="R646" s="1094"/>
      <c r="S646" s="1095"/>
      <c r="T646" s="1095"/>
      <c r="U646" s="1049">
        <v>646</v>
      </c>
      <c r="V646" s="1145"/>
    </row>
    <row r="647" spans="1:22" ht="15.75" customHeight="1">
      <c r="A647" s="1102" t="s">
        <v>289</v>
      </c>
      <c r="B647" s="1147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1"/>
      <c r="H647" s="1177" t="str">
        <f t="shared" si="84"/>
        <v/>
      </c>
      <c r="I647" s="1177" t="str">
        <f t="shared" si="84"/>
        <v/>
      </c>
      <c r="J647" s="1177" t="str">
        <f t="shared" si="84"/>
        <v/>
      </c>
      <c r="K647" s="1177" t="str">
        <f t="shared" si="84"/>
        <v/>
      </c>
      <c r="L647" s="1081"/>
      <c r="M647" s="951"/>
      <c r="N647" s="951"/>
      <c r="O647" s="951"/>
      <c r="P647" s="951"/>
      <c r="Q647" s="1110"/>
      <c r="R647" s="1094"/>
      <c r="S647" s="1095"/>
      <c r="T647" s="1095"/>
      <c r="U647" s="1049">
        <v>647</v>
      </c>
      <c r="V647" s="465"/>
    </row>
    <row r="648" spans="1:22" s="1127" customFormat="1" ht="15.75" customHeight="1">
      <c r="A648" s="1102" t="s">
        <v>304</v>
      </c>
      <c r="B648" s="1084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1"/>
      <c r="H648" s="951"/>
      <c r="I648" s="951"/>
      <c r="J648" s="951"/>
      <c r="K648" s="951"/>
      <c r="L648" s="1081"/>
      <c r="M648" s="951"/>
      <c r="N648" s="951"/>
      <c r="O648" s="951"/>
      <c r="P648" s="951"/>
      <c r="Q648" s="1125"/>
      <c r="R648" s="1094"/>
      <c r="S648" s="1095"/>
      <c r="T648" s="1095"/>
      <c r="U648" s="1049">
        <v>648</v>
      </c>
      <c r="V648" s="1126"/>
    </row>
    <row r="649" spans="1:22" ht="15.75" customHeight="1">
      <c r="A649" s="1078" t="s">
        <v>253</v>
      </c>
      <c r="B649" s="1084"/>
      <c r="C649" s="1751" t="str">
        <f>IF(C646="","",((C645*C646*C647*C648)*3630*$K$1)/C$46/365/$P$1)</f>
        <v/>
      </c>
      <c r="D649" s="1751" t="str">
        <f t="shared" ref="D649:F649" si="85">IF(D646="","",((D645*D646*D647*D648)*3630*$K$1)/D$46/365/$P$1)</f>
        <v/>
      </c>
      <c r="E649" s="1751" t="str">
        <f t="shared" si="85"/>
        <v/>
      </c>
      <c r="F649" s="1751" t="str">
        <f t="shared" si="85"/>
        <v/>
      </c>
      <c r="G649" s="1103"/>
      <c r="H649" s="1751" t="str">
        <f>IF(H646="","",((H645*H646*H647*C648)*3630*$K$1)/H$46/365/$P$1)</f>
        <v/>
      </c>
      <c r="I649" s="1751" t="str">
        <f t="shared" ref="I649:K649" si="86">IF(I646="","",((I645*I646*I647*D648)*3630*$K$1)/I$46/365/$P$1)</f>
        <v/>
      </c>
      <c r="J649" s="1751" t="str">
        <f t="shared" si="86"/>
        <v/>
      </c>
      <c r="K649" s="1751" t="str">
        <f t="shared" si="86"/>
        <v/>
      </c>
      <c r="L649" s="1103"/>
      <c r="M649" s="1129" t="str">
        <f>IF(H649="","",SUM(H649)-SUM(C649))</f>
        <v/>
      </c>
      <c r="N649" s="1129" t="str">
        <f>IF(I649="","",SUM(I649)-SUM(D649))</f>
        <v/>
      </c>
      <c r="O649" s="1129" t="str">
        <f>IF(J649="","",SUM(J649)-SUM(E649))</f>
        <v/>
      </c>
      <c r="P649" s="1129" t="str">
        <f>IF(K649="","",SUM(K649)-SUM(F649))</f>
        <v/>
      </c>
      <c r="Q649" s="1110"/>
      <c r="R649" s="1048"/>
      <c r="S649" s="1010"/>
      <c r="T649" s="1010"/>
      <c r="U649" s="1049">
        <v>649</v>
      </c>
      <c r="V649" s="465"/>
    </row>
    <row r="650" spans="1:22" ht="15.75" customHeight="1">
      <c r="A650" s="1140" t="str">
        <f>IF(Data!A650="","",Data!A650)</f>
        <v>Labour: Weeding</v>
      </c>
      <c r="B650" s="1084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4"/>
      <c r="H650" s="951"/>
      <c r="I650" s="951"/>
      <c r="J650" s="951"/>
      <c r="K650" s="951"/>
      <c r="L650" s="1084"/>
      <c r="M650" s="951"/>
      <c r="N650" s="951"/>
      <c r="O650" s="951"/>
      <c r="P650" s="951"/>
      <c r="Q650" s="1110"/>
      <c r="R650" s="846"/>
      <c r="S650" s="846"/>
      <c r="T650" s="846"/>
      <c r="U650" s="1049">
        <v>650</v>
      </c>
      <c r="V650" s="465"/>
    </row>
    <row r="651" spans="1:22" ht="15.75" customHeight="1">
      <c r="A651" s="1102" t="s">
        <v>302</v>
      </c>
      <c r="B651" s="1084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4"/>
      <c r="H651" s="1177" t="str">
        <f>IF(SUM(C651)&gt;0,C651*'Exp factors'!C$28,"")</f>
        <v/>
      </c>
      <c r="I651" s="1177" t="str">
        <f>IF(SUM(D651)&gt;0,D651*'Exp factors'!D$28,"")</f>
        <v/>
      </c>
      <c r="J651" s="1177" t="str">
        <f>IF(SUM(E651)&gt;0,E651*'Exp factors'!E$28,"")</f>
        <v/>
      </c>
      <c r="K651" s="1177" t="str">
        <f>IF(SUM(F651)&gt;0,F651*'Exp factors'!F$28,"")</f>
        <v/>
      </c>
      <c r="L651" s="1084"/>
      <c r="M651" s="951"/>
      <c r="N651" s="951"/>
      <c r="O651" s="951"/>
      <c r="P651" s="951"/>
      <c r="Q651" s="1110"/>
      <c r="R651" s="1094"/>
      <c r="S651" s="1095"/>
      <c r="T651" s="1095"/>
      <c r="U651" s="1049">
        <v>651</v>
      </c>
      <c r="V651" s="465"/>
    </row>
    <row r="652" spans="1:22" ht="15.75" customHeight="1">
      <c r="A652" s="1102" t="s">
        <v>303</v>
      </c>
      <c r="B652" s="1147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1"/>
      <c r="H652" s="1177" t="str">
        <f t="shared" ref="H652:K653" si="87">IF(C652&gt;0,C652,"")</f>
        <v/>
      </c>
      <c r="I652" s="1177" t="str">
        <f t="shared" si="87"/>
        <v/>
      </c>
      <c r="J652" s="1177" t="str">
        <f t="shared" si="87"/>
        <v/>
      </c>
      <c r="K652" s="1177" t="str">
        <f t="shared" si="87"/>
        <v/>
      </c>
      <c r="L652" s="1081"/>
      <c r="M652" s="951"/>
      <c r="N652" s="951"/>
      <c r="O652" s="951"/>
      <c r="P652" s="951"/>
      <c r="Q652" s="1110"/>
      <c r="R652" s="1094"/>
      <c r="S652" s="1095"/>
      <c r="T652" s="1095"/>
      <c r="U652" s="1049">
        <v>652</v>
      </c>
      <c r="V652" s="465"/>
    </row>
    <row r="653" spans="1:22" ht="15.75" customHeight="1">
      <c r="A653" s="1102" t="s">
        <v>289</v>
      </c>
      <c r="B653" s="1084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1"/>
      <c r="H653" s="1177" t="str">
        <f t="shared" si="87"/>
        <v/>
      </c>
      <c r="I653" s="1177" t="str">
        <f t="shared" si="87"/>
        <v/>
      </c>
      <c r="J653" s="1177" t="str">
        <f t="shared" si="87"/>
        <v/>
      </c>
      <c r="K653" s="1177" t="str">
        <f t="shared" si="87"/>
        <v/>
      </c>
      <c r="L653" s="1081"/>
      <c r="M653" s="951"/>
      <c r="N653" s="951"/>
      <c r="O653" s="951"/>
      <c r="P653" s="951"/>
      <c r="Q653" s="1110"/>
      <c r="R653" s="1094"/>
      <c r="S653" s="1095"/>
      <c r="T653" s="1095"/>
      <c r="U653" s="1049">
        <v>653</v>
      </c>
      <c r="V653" s="465"/>
    </row>
    <row r="654" spans="1:22" ht="15.75" customHeight="1">
      <c r="A654" s="1102" t="s">
        <v>304</v>
      </c>
      <c r="B654" s="1081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1"/>
      <c r="H654" s="951"/>
      <c r="I654" s="951"/>
      <c r="J654" s="951"/>
      <c r="K654" s="951"/>
      <c r="L654" s="1081"/>
      <c r="M654" s="951"/>
      <c r="N654" s="951"/>
      <c r="O654" s="951"/>
      <c r="P654" s="951"/>
      <c r="Q654" s="1110"/>
      <c r="R654" s="1094"/>
      <c r="S654" s="1095"/>
      <c r="T654" s="1095"/>
      <c r="U654" s="1049">
        <v>654</v>
      </c>
      <c r="V654" s="465"/>
    </row>
    <row r="655" spans="1:22" ht="15.75" customHeight="1">
      <c r="A655" s="1078" t="s">
        <v>253</v>
      </c>
      <c r="B655" s="1081"/>
      <c r="C655" s="1751" t="str">
        <f>IF(C652="","",((C651*C652*C653*C654)*3630*$K$1)/C$46/365/$P$1)</f>
        <v/>
      </c>
      <c r="D655" s="1751" t="str">
        <f t="shared" ref="D655" si="88">IF(D652="","",((D651*D652*D653*D654)*3630*$K$1)/D$46/365/$P$1)</f>
        <v/>
      </c>
      <c r="E655" s="1751" t="str">
        <f t="shared" ref="E655" si="89">IF(E652="","",((E651*E652*E653*E654)*3630*$K$1)/E$46/365/$P$1)</f>
        <v/>
      </c>
      <c r="F655" s="1751" t="str">
        <f t="shared" ref="F655" si="90">IF(F652="","",((F651*F652*F653*F654)*3630*$K$1)/F$46/365/$P$1)</f>
        <v/>
      </c>
      <c r="G655" s="1103"/>
      <c r="H655" s="1751" t="str">
        <f>IF(H652="","",((H651*H652*H653*C654)*3630*$K$1)/H$46/365/$P$1)</f>
        <v/>
      </c>
      <c r="I655" s="1751" t="str">
        <f t="shared" ref="I655" si="91">IF(I652="","",((I651*I652*I653*D654)*3630*$K$1)/I$46/365/$P$1)</f>
        <v/>
      </c>
      <c r="J655" s="1751" t="str">
        <f t="shared" ref="J655" si="92">IF(J652="","",((J651*J652*J653*E654)*3630*$K$1)/J$46/365/$P$1)</f>
        <v/>
      </c>
      <c r="K655" s="1751" t="str">
        <f t="shared" ref="K655" si="93">IF(K652="","",((K651*K652*K653*F654)*3630*$K$1)/K$46/365/$P$1)</f>
        <v/>
      </c>
      <c r="L655" s="1103"/>
      <c r="M655" s="1129" t="str">
        <f>IF(H655="","",SUM(H655)-SUM(C655))</f>
        <v/>
      </c>
      <c r="N655" s="1129" t="str">
        <f>IF(I655="","",SUM(I655)-SUM(D655))</f>
        <v/>
      </c>
      <c r="O655" s="1129" t="str">
        <f>IF(J655="","",SUM(J655)-SUM(E655))</f>
        <v/>
      </c>
      <c r="P655" s="1129" t="str">
        <f>IF(K655="","",SUM(K655)-SUM(F655))</f>
        <v/>
      </c>
      <c r="Q655" s="1110"/>
      <c r="R655" s="1048"/>
      <c r="S655" s="1010"/>
      <c r="T655" s="1010"/>
      <c r="U655" s="1049">
        <v>655</v>
      </c>
      <c r="V655" s="465"/>
    </row>
    <row r="656" spans="1:22" ht="15.75" customHeight="1">
      <c r="A656" s="1140" t="str">
        <f>IF(Data!A656="","",Data!A656)</f>
        <v>Labour: Harvesting</v>
      </c>
      <c r="B656" s="1108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1"/>
      <c r="H656" s="951"/>
      <c r="I656" s="951"/>
      <c r="J656" s="951"/>
      <c r="K656" s="951"/>
      <c r="L656" s="1081"/>
      <c r="M656" s="951"/>
      <c r="N656" s="951"/>
      <c r="O656" s="951"/>
      <c r="P656" s="951"/>
      <c r="Q656" s="1110"/>
      <c r="R656" s="846"/>
      <c r="S656" s="846"/>
      <c r="T656" s="846"/>
      <c r="U656" s="1049">
        <v>656</v>
      </c>
      <c r="V656" s="465"/>
    </row>
    <row r="657" spans="1:22" ht="15.75" customHeight="1">
      <c r="A657" s="1102" t="s">
        <v>302</v>
      </c>
      <c r="B657" s="1081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1"/>
      <c r="H657" s="1177" t="str">
        <f>IF(SUM(C657)&gt;0,C657*'Exp factors'!C$28,"")</f>
        <v/>
      </c>
      <c r="I657" s="1177" t="str">
        <f>IF(SUM(D657)&gt;0,D657*'Exp factors'!D$28,"")</f>
        <v/>
      </c>
      <c r="J657" s="1177" t="str">
        <f>IF(SUM(E657)&gt;0,E657*'Exp factors'!E$28,"")</f>
        <v/>
      </c>
      <c r="K657" s="1177" t="str">
        <f>IF(SUM(F657)&gt;0,F657*'Exp factors'!F$28,"")</f>
        <v/>
      </c>
      <c r="L657" s="1081"/>
      <c r="M657" s="951"/>
      <c r="N657" s="951"/>
      <c r="O657" s="951"/>
      <c r="P657" s="951"/>
      <c r="Q657" s="1110"/>
      <c r="R657" s="1094"/>
      <c r="S657" s="1095"/>
      <c r="T657" s="1095"/>
      <c r="U657" s="1049">
        <v>657</v>
      </c>
      <c r="V657" s="465"/>
    </row>
    <row r="658" spans="1:22" ht="15.75" customHeight="1">
      <c r="A658" s="1102" t="s">
        <v>303</v>
      </c>
      <c r="B658" s="1081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1"/>
      <c r="H658" s="1177" t="str">
        <f t="shared" ref="H658:K659" si="94">IF(C658&gt;0,C658,"")</f>
        <v/>
      </c>
      <c r="I658" s="1177" t="str">
        <f t="shared" si="94"/>
        <v/>
      </c>
      <c r="J658" s="1177" t="str">
        <f t="shared" si="94"/>
        <v/>
      </c>
      <c r="K658" s="1177" t="str">
        <f t="shared" si="94"/>
        <v/>
      </c>
      <c r="L658" s="1081"/>
      <c r="M658" s="951"/>
      <c r="N658" s="951"/>
      <c r="O658" s="951"/>
      <c r="P658" s="951"/>
      <c r="Q658" s="1110"/>
      <c r="R658" s="1094"/>
      <c r="S658" s="1095"/>
      <c r="T658" s="1095"/>
      <c r="U658" s="1049">
        <v>658</v>
      </c>
      <c r="V658" s="465"/>
    </row>
    <row r="659" spans="1:22" ht="15.75" customHeight="1">
      <c r="A659" s="1102" t="s">
        <v>289</v>
      </c>
      <c r="B659" s="1081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1"/>
      <c r="H659" s="1177" t="str">
        <f t="shared" si="94"/>
        <v/>
      </c>
      <c r="I659" s="1177" t="str">
        <f t="shared" si="94"/>
        <v/>
      </c>
      <c r="J659" s="1177" t="str">
        <f t="shared" si="94"/>
        <v/>
      </c>
      <c r="K659" s="1177" t="str">
        <f t="shared" si="94"/>
        <v/>
      </c>
      <c r="L659" s="1081"/>
      <c r="M659" s="951"/>
      <c r="N659" s="951"/>
      <c r="O659" s="951"/>
      <c r="P659" s="951"/>
      <c r="Q659" s="1110"/>
      <c r="R659" s="1094"/>
      <c r="S659" s="1095"/>
      <c r="T659" s="1095"/>
      <c r="U659" s="1049">
        <v>659</v>
      </c>
      <c r="V659" s="465"/>
    </row>
    <row r="660" spans="1:22" ht="15.75" customHeight="1">
      <c r="A660" s="1102" t="s">
        <v>304</v>
      </c>
      <c r="B660" s="1081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1"/>
      <c r="H660" s="951"/>
      <c r="I660" s="951"/>
      <c r="J660" s="951"/>
      <c r="K660" s="951"/>
      <c r="L660" s="1081"/>
      <c r="M660" s="951"/>
      <c r="N660" s="951"/>
      <c r="O660" s="951"/>
      <c r="P660" s="951"/>
      <c r="Q660" s="1110"/>
      <c r="R660" s="1094"/>
      <c r="S660" s="1095"/>
      <c r="T660" s="1095"/>
      <c r="U660" s="1049">
        <v>660</v>
      </c>
      <c r="V660" s="465"/>
    </row>
    <row r="661" spans="1:22" ht="15.75" customHeight="1">
      <c r="A661" s="1078" t="s">
        <v>253</v>
      </c>
      <c r="B661" s="1081"/>
      <c r="C661" s="1751" t="str">
        <f>IF(C658="","",((C657*C658*C659*C660)*3630*$K$1)/C$46/365/$P$1)</f>
        <v/>
      </c>
      <c r="D661" s="1751" t="str">
        <f t="shared" ref="D661" si="95">IF(D658="","",((D657*D658*D659*D660)*3630*$K$1)/D$46/365/$P$1)</f>
        <v/>
      </c>
      <c r="E661" s="1751" t="str">
        <f t="shared" ref="E661" si="96">IF(E658="","",((E657*E658*E659*E660)*3630*$K$1)/E$46/365/$P$1)</f>
        <v/>
      </c>
      <c r="F661" s="1751" t="str">
        <f t="shared" ref="F661" si="97">IF(F658="","",((F657*F658*F659*F660)*3630*$K$1)/F$46/365/$P$1)</f>
        <v/>
      </c>
      <c r="G661" s="1103"/>
      <c r="H661" s="1751" t="str">
        <f>IF(H658="","",((H657*H658*H659*C660)*3630*$K$1)/H$46/365/$P$1)</f>
        <v/>
      </c>
      <c r="I661" s="1751" t="str">
        <f t="shared" ref="I661" si="98">IF(I658="","",((I657*I658*I659*D660)*3630*$K$1)/I$46/365/$P$1)</f>
        <v/>
      </c>
      <c r="J661" s="1751" t="str">
        <f t="shared" ref="J661" si="99">IF(J658="","",((J657*J658*J659*E660)*3630*$K$1)/J$46/365/$P$1)</f>
        <v/>
      </c>
      <c r="K661" s="1751" t="str">
        <f t="shared" ref="K661" si="100">IF(K658="","",((K657*K658*K659*F660)*3630*$K$1)/K$46/365/$P$1)</f>
        <v/>
      </c>
      <c r="L661" s="1103"/>
      <c r="M661" s="1129" t="str">
        <f>IF(H661="","",SUM(H661)-SUM(C661))</f>
        <v/>
      </c>
      <c r="N661" s="1129" t="str">
        <f>IF(I661="","",SUM(I661)-SUM(D661))</f>
        <v/>
      </c>
      <c r="O661" s="1129" t="str">
        <f>IF(J661="","",SUM(J661)-SUM(E661))</f>
        <v/>
      </c>
      <c r="P661" s="1129" t="str">
        <f>IF(K661="","",SUM(K661)-SUM(F661))</f>
        <v/>
      </c>
      <c r="Q661" s="1110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1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4"/>
      <c r="H662" s="1177" t="str">
        <f>IF(SUM(C662)&gt;0,C662*'Exp factors'!C$30,"")</f>
        <v/>
      </c>
      <c r="I662" s="1177" t="str">
        <f>IF(SUM(D662)&gt;0,D662*'Exp factors'!D$30,"")</f>
        <v/>
      </c>
      <c r="J662" s="1177" t="str">
        <f>IF(SUM(E662)&gt;0,E662*'Exp factors'!E$30,"")</f>
        <v/>
      </c>
      <c r="K662" s="1177" t="str">
        <f>IF(SUM(F662)&gt;0,F662*'Exp factors'!F$30,"")</f>
        <v/>
      </c>
      <c r="L662" s="1084"/>
      <c r="M662" s="1097"/>
      <c r="N662" s="1097"/>
      <c r="O662" s="1097"/>
      <c r="P662" s="1097"/>
      <c r="Q662" s="1110"/>
      <c r="R662" s="1094"/>
      <c r="S662" s="1095"/>
      <c r="T662" s="1095"/>
      <c r="U662" s="1049">
        <v>662</v>
      </c>
      <c r="V662" s="465"/>
    </row>
    <row r="663" spans="1:22" ht="15.75" customHeight="1">
      <c r="A663" s="1102" t="s">
        <v>289</v>
      </c>
      <c r="B663" s="1081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1"/>
      <c r="H663" s="1177" t="str">
        <f>IF(C663&gt;0,C663,"")</f>
        <v/>
      </c>
      <c r="I663" s="1177" t="str">
        <f>IF(D663&gt;0,D663,"")</f>
        <v/>
      </c>
      <c r="J663" s="1177" t="str">
        <f>IF(E663&gt;0,E663,"")</f>
        <v/>
      </c>
      <c r="K663" s="1177" t="str">
        <f>IF(F663&gt;0,F663,"")</f>
        <v/>
      </c>
      <c r="L663" s="1081"/>
      <c r="M663" s="951"/>
      <c r="N663" s="951"/>
      <c r="O663" s="951"/>
      <c r="P663" s="951"/>
      <c r="Q663" s="1110"/>
      <c r="R663" s="1094"/>
      <c r="S663" s="1095"/>
      <c r="T663" s="1095"/>
      <c r="U663" s="1049">
        <v>663</v>
      </c>
      <c r="V663" s="465"/>
    </row>
    <row r="664" spans="1:22" ht="15.75" customHeight="1">
      <c r="A664" s="1078" t="s">
        <v>253</v>
      </c>
      <c r="B664" s="1108"/>
      <c r="C664" s="1129" t="str">
        <f>IF(C662="","",C662/C$46*C663/12)</f>
        <v/>
      </c>
      <c r="D664" s="1129" t="str">
        <f>IF(D662="","",D662/D$46*D663/12)</f>
        <v/>
      </c>
      <c r="E664" s="1129" t="str">
        <f>IF(E662="","",E662/E$46*E663/12)</f>
        <v/>
      </c>
      <c r="F664" s="1128" t="str">
        <f>IF(F662="","",F662/F$46*F663/12)</f>
        <v/>
      </c>
      <c r="G664" s="1156"/>
      <c r="H664" s="1129" t="str">
        <f>IF(H662="","",H662/H$46*H663/12)</f>
        <v/>
      </c>
      <c r="I664" s="1129" t="str">
        <f>IF(I662="","",I662/I$46*I663/12)</f>
        <v/>
      </c>
      <c r="J664" s="1129" t="str">
        <f>IF(J662="","",J662/J$46*J663/12)</f>
        <v/>
      </c>
      <c r="K664" s="1129" t="str">
        <f>IF(K662="","",K662/K$46*K663/12)</f>
        <v/>
      </c>
      <c r="L664" s="1156"/>
      <c r="M664" s="1129" t="str">
        <f>IF(H664="","",SUM(H664)-SUM(C664))</f>
        <v/>
      </c>
      <c r="N664" s="1129" t="str">
        <f>IF(I664="","",SUM(I664)-SUM(D664))</f>
        <v/>
      </c>
      <c r="O664" s="1129" t="str">
        <f>IF(J664="","",SUM(J664)-SUM(E664))</f>
        <v/>
      </c>
      <c r="P664" s="1129" t="str">
        <f>IF(K664="","",SUM(K664)-SUM(F664))</f>
        <v/>
      </c>
      <c r="Q664" s="1110"/>
      <c r="R664" s="1048"/>
      <c r="S664" s="1010"/>
      <c r="T664" s="1010"/>
      <c r="U664" s="1049">
        <v>664</v>
      </c>
      <c r="V664" s="465"/>
    </row>
    <row r="665" spans="1:22" ht="15.75" customHeight="1">
      <c r="A665" s="1178" t="s">
        <v>308</v>
      </c>
      <c r="B665" s="1108"/>
      <c r="C665" s="993"/>
      <c r="D665" s="993"/>
      <c r="E665" s="993"/>
      <c r="F665" s="993"/>
      <c r="G665" s="1081"/>
      <c r="H665" s="951"/>
      <c r="I665" s="951"/>
      <c r="J665" s="951"/>
      <c r="K665" s="951"/>
      <c r="L665" s="1081"/>
      <c r="M665" s="951"/>
      <c r="N665" s="951"/>
      <c r="O665" s="951"/>
      <c r="P665" s="951"/>
      <c r="Q665" s="1110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1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1"/>
      <c r="H666" s="951"/>
      <c r="I666" s="951"/>
      <c r="J666" s="951"/>
      <c r="K666" s="951"/>
      <c r="L666" s="1081"/>
      <c r="M666" s="951"/>
      <c r="N666" s="951"/>
      <c r="O666" s="951"/>
      <c r="P666" s="951"/>
      <c r="Q666" s="1110"/>
      <c r="R666" s="1094"/>
      <c r="S666" s="1095"/>
      <c r="T666" s="1095"/>
      <c r="U666" s="1049">
        <v>666</v>
      </c>
      <c r="V666" s="465"/>
    </row>
    <row r="667" spans="1:22" ht="15.75" customHeight="1">
      <c r="A667" s="1102" t="s">
        <v>253</v>
      </c>
      <c r="B667" s="1081"/>
      <c r="C667" s="1128">
        <f>IF(C666="","",C666/C$46*8/12*5/7*0.5)</f>
        <v>0.11904761904761904</v>
      </c>
      <c r="D667" s="1128">
        <f>IF(D666="","",D666/D$46*8/12*5/7*0.5)</f>
        <v>0.11904761904761904</v>
      </c>
      <c r="E667" s="1128">
        <f>IF(E666="","",E666/E$46*8/12*5/7*0.5)</f>
        <v>0.11904761904761904</v>
      </c>
      <c r="F667" s="1128" t="str">
        <f>IF(F666="","",F666/F$46*8/12*5/7*0.5)</f>
        <v/>
      </c>
      <c r="G667" s="1093"/>
      <c r="H667" s="951"/>
      <c r="I667" s="951"/>
      <c r="J667" s="951"/>
      <c r="K667" s="951"/>
      <c r="L667" s="1093"/>
      <c r="M667" s="951"/>
      <c r="N667" s="951"/>
      <c r="O667" s="951"/>
      <c r="P667" s="951"/>
      <c r="Q667" s="1110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1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1"/>
      <c r="H668" s="951"/>
      <c r="I668" s="951"/>
      <c r="J668" s="951"/>
      <c r="K668" s="951"/>
      <c r="L668" s="1081"/>
      <c r="M668" s="951"/>
      <c r="N668" s="951"/>
      <c r="O668" s="951"/>
      <c r="P668" s="951"/>
      <c r="Q668" s="1110"/>
      <c r="R668" s="885"/>
      <c r="S668" s="1017"/>
      <c r="T668" s="1017"/>
      <c r="U668" s="1049">
        <v>668</v>
      </c>
      <c r="V668" s="465"/>
    </row>
    <row r="669" spans="1:22" ht="15.75" customHeight="1">
      <c r="A669" s="1102" t="s">
        <v>294</v>
      </c>
      <c r="B669" s="1081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1"/>
      <c r="H669" s="951"/>
      <c r="I669" s="951"/>
      <c r="J669" s="951"/>
      <c r="K669" s="951"/>
      <c r="L669" s="1081"/>
      <c r="M669" s="951"/>
      <c r="N669" s="951"/>
      <c r="O669" s="951"/>
      <c r="P669" s="951"/>
      <c r="Q669" s="1110"/>
      <c r="R669" s="1094"/>
      <c r="S669" s="1095"/>
      <c r="T669" s="1095"/>
      <c r="U669" s="1049">
        <v>669</v>
      </c>
      <c r="V669" s="465"/>
    </row>
    <row r="670" spans="1:22" ht="15.75" customHeight="1">
      <c r="A670" s="1102" t="s">
        <v>253</v>
      </c>
      <c r="B670" s="1081"/>
      <c r="C670" s="1128" t="str">
        <f>IF(C668="","",C668*C669/0.6/C$46/365)</f>
        <v/>
      </c>
      <c r="D670" s="1128" t="str">
        <f>IF(D668="","",D668*D669/0.6/D$46/365)</f>
        <v/>
      </c>
      <c r="E670" s="1128" t="str">
        <f>IF(E668="","",E668*E669/0.6/E$46/365)</f>
        <v/>
      </c>
      <c r="F670" s="1128" t="str">
        <f>IF(F668="","",F668*F669/0.6/F$46/365)</f>
        <v/>
      </c>
      <c r="G670" s="1093"/>
      <c r="H670" s="951"/>
      <c r="I670" s="951"/>
      <c r="J670" s="951"/>
      <c r="K670" s="951"/>
      <c r="L670" s="1093"/>
      <c r="M670" s="951"/>
      <c r="N670" s="951"/>
      <c r="O670" s="951"/>
      <c r="P670" s="951"/>
      <c r="Q670" s="1110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0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1"/>
      <c r="H671" s="951"/>
      <c r="I671" s="951"/>
      <c r="J671" s="951"/>
      <c r="K671" s="951"/>
      <c r="L671" s="1081"/>
      <c r="M671" s="951"/>
      <c r="N671" s="951"/>
      <c r="O671" s="951"/>
      <c r="P671" s="951"/>
      <c r="Q671" s="1110"/>
      <c r="R671" s="885"/>
      <c r="S671" s="1017"/>
      <c r="T671" s="1017"/>
      <c r="U671" s="1049">
        <v>671</v>
      </c>
      <c r="V671" s="465"/>
    </row>
    <row r="672" spans="1:22" ht="15.75" customHeight="1">
      <c r="A672" s="1102" t="s">
        <v>294</v>
      </c>
      <c r="B672" s="1081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1"/>
      <c r="H672" s="951"/>
      <c r="I672" s="951"/>
      <c r="J672" s="951"/>
      <c r="K672" s="951"/>
      <c r="L672" s="1081"/>
      <c r="M672" s="951"/>
      <c r="N672" s="951"/>
      <c r="O672" s="951"/>
      <c r="P672" s="951"/>
      <c r="Q672" s="1110"/>
      <c r="R672" s="1094"/>
      <c r="S672" s="1095"/>
      <c r="T672" s="1095"/>
      <c r="U672" s="1049">
        <v>672</v>
      </c>
      <c r="V672" s="465"/>
    </row>
    <row r="673" spans="1:22" ht="15.75" customHeight="1">
      <c r="A673" s="1102" t="s">
        <v>253</v>
      </c>
      <c r="B673" s="1084"/>
      <c r="C673" s="1128" t="str">
        <f>IF(C671="","",C671*C672/0.62/C$46/365)</f>
        <v/>
      </c>
      <c r="D673" s="1128" t="str">
        <f>IF(D671="","",D671*D672/0.62/D$46/365)</f>
        <v/>
      </c>
      <c r="E673" s="1128" t="str">
        <f>IF(E671="","",E671*E672/0.62/E$46/365)</f>
        <v/>
      </c>
      <c r="F673" s="1128" t="str">
        <f>IF(F671="","",F671*F672/0.62/F$46/365)</f>
        <v/>
      </c>
      <c r="G673" s="1093"/>
      <c r="H673" s="951"/>
      <c r="I673" s="951"/>
      <c r="J673" s="951"/>
      <c r="K673" s="951"/>
      <c r="L673" s="1093"/>
      <c r="M673" s="951"/>
      <c r="N673" s="951"/>
      <c r="O673" s="951"/>
      <c r="P673" s="951"/>
      <c r="Q673" s="1110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4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1"/>
      <c r="H674" s="951"/>
      <c r="I674" s="951"/>
      <c r="J674" s="951"/>
      <c r="K674" s="951"/>
      <c r="L674" s="1081"/>
      <c r="M674" s="951"/>
      <c r="N674" s="951"/>
      <c r="O674" s="951"/>
      <c r="P674" s="951"/>
      <c r="Q674" s="1110"/>
      <c r="R674" s="885"/>
      <c r="S674" s="1017"/>
      <c r="T674" s="1017"/>
      <c r="U674" s="1049">
        <v>674</v>
      </c>
      <c r="V674" s="465"/>
    </row>
    <row r="675" spans="1:22" ht="15.75" customHeight="1">
      <c r="A675" s="1102" t="s">
        <v>294</v>
      </c>
      <c r="B675" s="1084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1"/>
      <c r="H675" s="951"/>
      <c r="I675" s="951"/>
      <c r="J675" s="951"/>
      <c r="K675" s="951"/>
      <c r="L675" s="1081"/>
      <c r="M675" s="951"/>
      <c r="N675" s="951"/>
      <c r="O675" s="951"/>
      <c r="P675" s="951"/>
      <c r="Q675" s="1110"/>
      <c r="R675" s="1094"/>
      <c r="S675" s="1095"/>
      <c r="T675" s="1095"/>
      <c r="U675" s="1049">
        <v>675</v>
      </c>
      <c r="V675" s="465"/>
    </row>
    <row r="676" spans="1:22" ht="15.75" customHeight="1">
      <c r="A676" s="1102" t="s">
        <v>253</v>
      </c>
      <c r="B676" s="1179"/>
      <c r="C676" s="1128" t="str">
        <f>IF(C674="","",C674*C675/0.23/C$46/365)</f>
        <v/>
      </c>
      <c r="D676" s="1128" t="str">
        <f>IF(D674="","",D674*D675/0.23/D$46/365)</f>
        <v/>
      </c>
      <c r="E676" s="1128" t="str">
        <f>IF(E674="","",E674*E675/0.23/E$46/365)</f>
        <v/>
      </c>
      <c r="F676" s="1128" t="str">
        <f>IF(F674="","",F674*F675/0.23/F$46/365)</f>
        <v/>
      </c>
      <c r="G676" s="1093"/>
      <c r="H676" s="951"/>
      <c r="I676" s="951"/>
      <c r="J676" s="951"/>
      <c r="K676" s="951"/>
      <c r="L676" s="1093"/>
      <c r="M676" s="951"/>
      <c r="N676" s="951"/>
      <c r="O676" s="951"/>
      <c r="P676" s="951"/>
      <c r="Q676" s="1110"/>
      <c r="R676" s="1048"/>
      <c r="S676" s="1010"/>
      <c r="T676" s="1010"/>
      <c r="U676" s="1049">
        <v>676</v>
      </c>
      <c r="V676" s="465"/>
    </row>
    <row r="677" spans="1:22" ht="15.75" customHeight="1">
      <c r="A677" s="1140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3"/>
      <c r="H677" s="951"/>
      <c r="I677" s="951"/>
      <c r="J677" s="951"/>
      <c r="K677" s="951"/>
      <c r="L677" s="1093"/>
      <c r="M677" s="951"/>
      <c r="N677" s="951"/>
      <c r="O677" s="951"/>
      <c r="P677" s="951"/>
      <c r="Q677" s="1110"/>
      <c r="R677" s="846"/>
      <c r="S677" s="846"/>
      <c r="T677" s="846"/>
      <c r="U677" s="1049">
        <v>677</v>
      </c>
      <c r="V677" s="465"/>
    </row>
    <row r="678" spans="1:22" ht="15.75" customHeight="1">
      <c r="A678" s="1102" t="s">
        <v>298</v>
      </c>
      <c r="B678" s="1180"/>
      <c r="C678" s="1181" t="str">
        <f>IF(Data!BV678="","",Data!BV678)</f>
        <v/>
      </c>
      <c r="D678" s="1181" t="str">
        <f>IF(Data!BW678="","",Data!BW678)</f>
        <v/>
      </c>
      <c r="E678" s="1181" t="str">
        <f>IF(Data!BX678="","",Data!BX678)</f>
        <v/>
      </c>
      <c r="F678" s="1181" t="str">
        <f>IF(Data!BY678="","",Data!BY678)</f>
        <v/>
      </c>
      <c r="G678" s="1081"/>
      <c r="H678" s="288"/>
      <c r="I678" s="288"/>
      <c r="J678" s="288"/>
      <c r="K678" s="288"/>
      <c r="L678" s="1081"/>
      <c r="M678" s="951"/>
      <c r="N678" s="951"/>
      <c r="O678" s="951"/>
      <c r="P678" s="951"/>
      <c r="Q678" s="1110"/>
      <c r="R678" s="885"/>
      <c r="S678" s="1017"/>
      <c r="T678" s="1017"/>
      <c r="U678" s="1049">
        <v>678</v>
      </c>
      <c r="V678" s="465"/>
    </row>
    <row r="679" spans="1:22" ht="15.75" customHeight="1">
      <c r="A679" s="1102" t="s">
        <v>294</v>
      </c>
      <c r="B679" s="1180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1"/>
      <c r="H679" s="288"/>
      <c r="I679" s="288"/>
      <c r="J679" s="288"/>
      <c r="K679" s="288"/>
      <c r="L679" s="1081"/>
      <c r="M679" s="951"/>
      <c r="N679" s="951"/>
      <c r="O679" s="951"/>
      <c r="P679" s="951"/>
      <c r="Q679" s="1110"/>
      <c r="R679" s="1094"/>
      <c r="S679" s="1095"/>
      <c r="T679" s="1095"/>
      <c r="U679" s="1049">
        <v>679</v>
      </c>
      <c r="V679" s="465"/>
    </row>
    <row r="680" spans="1:22" ht="15.75" customHeight="1">
      <c r="A680" s="1151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1"/>
      <c r="H680" s="951"/>
      <c r="I680" s="951"/>
      <c r="J680" s="951"/>
      <c r="K680" s="951"/>
      <c r="L680" s="1081"/>
      <c r="M680" s="1097"/>
      <c r="N680" s="1097"/>
      <c r="O680" s="1097"/>
      <c r="P680" s="1097"/>
      <c r="Q680" s="1110"/>
      <c r="R680" s="885"/>
      <c r="S680" s="1017"/>
      <c r="T680" s="1017"/>
      <c r="U680" s="1049">
        <v>680</v>
      </c>
      <c r="V680" s="465"/>
    </row>
    <row r="681" spans="1:22" ht="15.75" customHeight="1">
      <c r="A681" s="1102" t="s">
        <v>253</v>
      </c>
      <c r="B681" s="937"/>
      <c r="C681" s="1128" t="str">
        <f>IF(C678="","",C678*C679*C680/C$46/365/$P$1)</f>
        <v/>
      </c>
      <c r="D681" s="1128" t="str">
        <f>IF(D678="","",D678*D679*D680/D$46/365/$P$1)</f>
        <v/>
      </c>
      <c r="E681" s="1128" t="str">
        <f>IF(E678="","",E678*E679*E680/E$46/365/$P$1)</f>
        <v/>
      </c>
      <c r="F681" s="1128" t="str">
        <f>IF(F678="","",F678*F679*F680/F$46/365/$P$1)</f>
        <v/>
      </c>
      <c r="G681" s="1093"/>
      <c r="H681" s="1128" t="str">
        <f>IF(H678="","",H678*H679*C680/H$46/365/$P$1)</f>
        <v/>
      </c>
      <c r="I681" s="1128" t="str">
        <f>IF(I678="","",I678*I679*D680/I$46/365/$P$1)</f>
        <v/>
      </c>
      <c r="J681" s="1128" t="str">
        <f>IF(J678="","",J678*J679*E680/J$46/365/$P$1)</f>
        <v/>
      </c>
      <c r="K681" s="1128" t="str">
        <f>IF(K678="","",K678*K679*F680/K$46/365/$P$1)</f>
        <v/>
      </c>
      <c r="L681" s="1093"/>
      <c r="M681" s="1129" t="str">
        <f>IF(H681="","",SUM(H681)-SUM(C681))</f>
        <v/>
      </c>
      <c r="N681" s="1129" t="str">
        <f>IF(I681="","",SUM(I681)-SUM(D681))</f>
        <v/>
      </c>
      <c r="O681" s="1129" t="str">
        <f>IF(J681="","",SUM(J681)-SUM(E681))</f>
        <v/>
      </c>
      <c r="P681" s="1129" t="str">
        <f>IF(K681="","",SUM(K681)-SUM(F681))</f>
        <v/>
      </c>
      <c r="Q681" s="1110"/>
      <c r="R681" s="1048"/>
      <c r="S681" s="1010"/>
      <c r="T681" s="1010"/>
      <c r="U681" s="1049">
        <v>681</v>
      </c>
      <c r="V681" s="465"/>
    </row>
    <row r="682" spans="1:22" ht="15.75" customHeight="1">
      <c r="A682" s="1140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3"/>
      <c r="H682" s="951"/>
      <c r="I682" s="951"/>
      <c r="J682" s="951"/>
      <c r="K682" s="951"/>
      <c r="L682" s="1093"/>
      <c r="M682" s="951"/>
      <c r="N682" s="951"/>
      <c r="O682" s="951"/>
      <c r="P682" s="951"/>
      <c r="Q682" s="1110"/>
      <c r="R682" s="846"/>
      <c r="S682" s="846"/>
      <c r="T682" s="846"/>
      <c r="U682" s="1049">
        <v>682</v>
      </c>
      <c r="V682" s="465"/>
    </row>
    <row r="683" spans="1:22" ht="15.75" customHeight="1">
      <c r="A683" s="1102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1"/>
      <c r="H683" s="288"/>
      <c r="I683" s="288"/>
      <c r="J683" s="288"/>
      <c r="K683" s="288"/>
      <c r="L683" s="1081"/>
      <c r="M683" s="951"/>
      <c r="N683" s="951"/>
      <c r="O683" s="951"/>
      <c r="P683" s="951"/>
      <c r="Q683" s="1110"/>
      <c r="R683" s="885"/>
      <c r="S683" s="1017"/>
      <c r="T683" s="1017"/>
      <c r="U683" s="1049">
        <v>683</v>
      </c>
      <c r="V683" s="465"/>
    </row>
    <row r="684" spans="1:22" ht="15.75" customHeight="1">
      <c r="A684" s="1102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1"/>
      <c r="H684" s="288"/>
      <c r="I684" s="288"/>
      <c r="J684" s="288"/>
      <c r="K684" s="288"/>
      <c r="L684" s="1081"/>
      <c r="M684" s="951"/>
      <c r="N684" s="951"/>
      <c r="O684" s="951"/>
      <c r="P684" s="951"/>
      <c r="Q684" s="1110"/>
      <c r="R684" s="1094"/>
      <c r="S684" s="1095"/>
      <c r="T684" s="1095"/>
      <c r="U684" s="1049">
        <v>684</v>
      </c>
      <c r="V684" s="465"/>
    </row>
    <row r="685" spans="1:22" ht="15.75" customHeight="1">
      <c r="A685" s="1151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1"/>
      <c r="H685" s="951"/>
      <c r="I685" s="951"/>
      <c r="J685" s="951"/>
      <c r="K685" s="951"/>
      <c r="L685" s="1081"/>
      <c r="M685" s="1097"/>
      <c r="N685" s="1097"/>
      <c r="O685" s="1097"/>
      <c r="P685" s="1097"/>
      <c r="Q685" s="1110"/>
      <c r="R685" s="885"/>
      <c r="S685" s="1017"/>
      <c r="T685" s="1017"/>
      <c r="U685" s="1049">
        <v>685</v>
      </c>
      <c r="V685" s="465"/>
    </row>
    <row r="686" spans="1:22" ht="15.75" customHeight="1">
      <c r="A686" s="1102" t="s">
        <v>253</v>
      </c>
      <c r="B686" s="937"/>
      <c r="C686" s="1128" t="str">
        <f>IF(C683="","",C683*C684*C685/C$46/365/$P$1)</f>
        <v/>
      </c>
      <c r="D686" s="1128" t="str">
        <f>IF(D683="","",D683*D684*D685/D$46/365/$P$1)</f>
        <v/>
      </c>
      <c r="E686" s="1128" t="str">
        <f>IF(E683="","",E683*E684*E685/E$46/365/$P$1)</f>
        <v/>
      </c>
      <c r="F686" s="1128" t="str">
        <f>IF(F683="","",F683*F684*F685/F$46/365/$P$1)</f>
        <v/>
      </c>
      <c r="G686" s="1093"/>
      <c r="H686" s="1128" t="str">
        <f>IF(H683="","",H683*H684*C685/H$46/365/$P$1)</f>
        <v/>
      </c>
      <c r="I686" s="1128" t="str">
        <f>IF(I683="","",I683*I684*D685/I$46/365/$P$1)</f>
        <v/>
      </c>
      <c r="J686" s="1128" t="str">
        <f>IF(J683="","",J683*J684*E685/J$46/365/$P$1)</f>
        <v/>
      </c>
      <c r="K686" s="1128" t="str">
        <f>IF(K683="","",K683*K684*F685/K$46/365/$P$1)</f>
        <v/>
      </c>
      <c r="L686" s="1093"/>
      <c r="M686" s="1129" t="str">
        <f>IF(H686="","",SUM(H686)-SUM(C686))</f>
        <v/>
      </c>
      <c r="N686" s="1129" t="str">
        <f>IF(I686="","",SUM(I686)-SUM(D686))</f>
        <v/>
      </c>
      <c r="O686" s="1129" t="str">
        <f>IF(J686="","",SUM(J686)-SUM(E686))</f>
        <v/>
      </c>
      <c r="P686" s="1129" t="str">
        <f>IF(K686="","",SUM(K686)-SUM(F686))</f>
        <v/>
      </c>
      <c r="Q686" s="1110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0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3"/>
      <c r="H687" s="951"/>
      <c r="I687" s="951"/>
      <c r="J687" s="951"/>
      <c r="K687" s="951"/>
      <c r="L687" s="1093"/>
      <c r="M687" s="951"/>
      <c r="N687" s="951"/>
      <c r="O687" s="951"/>
      <c r="P687" s="951"/>
      <c r="Q687" s="1110"/>
      <c r="R687" s="846"/>
      <c r="S687" s="846"/>
      <c r="T687" s="846"/>
      <c r="U687" s="1049">
        <v>687</v>
      </c>
      <c r="V687" s="465"/>
    </row>
    <row r="688" spans="1:22" ht="15.75" customHeight="1">
      <c r="A688" s="1102" t="s">
        <v>298</v>
      </c>
      <c r="B688" s="1180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1"/>
      <c r="H688" s="1177" t="str">
        <f>IF(C688="","",C688*'Exp factors'!C$38)</f>
        <v/>
      </c>
      <c r="I688" s="1177" t="str">
        <f>IF(D688="","",D688*'Exp factors'!D$38)</f>
        <v/>
      </c>
      <c r="J688" s="1177" t="str">
        <f>IF(E688="","",E688*'Exp factors'!E$38)</f>
        <v/>
      </c>
      <c r="K688" s="1177" t="str">
        <f>IF(F688="","",F688*'Exp factors'!F$38)</f>
        <v/>
      </c>
      <c r="L688" s="1081"/>
      <c r="M688" s="951"/>
      <c r="N688" s="951"/>
      <c r="O688" s="951"/>
      <c r="P688" s="951"/>
      <c r="Q688" s="1110"/>
      <c r="R688" s="885"/>
      <c r="S688" s="1017"/>
      <c r="T688" s="1017"/>
      <c r="U688" s="1049">
        <v>688</v>
      </c>
      <c r="V688" s="465"/>
    </row>
    <row r="689" spans="1:22" ht="15.75" customHeight="1">
      <c r="A689" s="1102" t="s">
        <v>294</v>
      </c>
      <c r="B689" s="1180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1"/>
      <c r="H689" s="1177" t="str">
        <f>IF(C689&gt;0,C689,"")</f>
        <v/>
      </c>
      <c r="I689" s="1177" t="str">
        <f>IF(D689&gt;0,D689,"")</f>
        <v/>
      </c>
      <c r="J689" s="1177" t="str">
        <f>IF(E689&gt;0,E689,"")</f>
        <v/>
      </c>
      <c r="K689" s="1177" t="str">
        <f>IF(F689&gt;0,F689,"")</f>
        <v/>
      </c>
      <c r="L689" s="1081"/>
      <c r="M689" s="951"/>
      <c r="N689" s="951"/>
      <c r="O689" s="951"/>
      <c r="P689" s="951"/>
      <c r="Q689" s="1110"/>
      <c r="R689" s="1094"/>
      <c r="S689" s="1095"/>
      <c r="T689" s="1095"/>
      <c r="U689" s="1049">
        <v>689</v>
      </c>
      <c r="V689" s="465"/>
    </row>
    <row r="690" spans="1:22" ht="15.75" customHeight="1">
      <c r="A690" s="1151" t="s">
        <v>297</v>
      </c>
      <c r="B690" s="1180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1"/>
      <c r="H690" s="951"/>
      <c r="I690" s="951"/>
      <c r="J690" s="951"/>
      <c r="K690" s="951"/>
      <c r="L690" s="1081"/>
      <c r="M690" s="1097"/>
      <c r="N690" s="1097"/>
      <c r="O690" s="1097"/>
      <c r="P690" s="1097"/>
      <c r="Q690" s="1110"/>
      <c r="R690" s="885"/>
      <c r="S690" s="1017"/>
      <c r="T690" s="1017"/>
      <c r="U690" s="1049">
        <v>690</v>
      </c>
      <c r="V690" s="465"/>
    </row>
    <row r="691" spans="1:22" ht="15.75" customHeight="1">
      <c r="A691" s="1102" t="s">
        <v>253</v>
      </c>
      <c r="B691" s="1180"/>
      <c r="C691" s="1128" t="str">
        <f>IF(C688="","",C688*C689*C690/C$46/365/$P$1)</f>
        <v/>
      </c>
      <c r="D691" s="1128" t="str">
        <f>IF(D688="","",D688*D689*D690/D$46/365/$P$1)</f>
        <v/>
      </c>
      <c r="E691" s="1128" t="str">
        <f>IF(E688="","",E688*E689*E690/E$46/365/$P$1)</f>
        <v/>
      </c>
      <c r="F691" s="1128" t="str">
        <f>IF(F688="","",F688*F689*F690/F$46/365/$P$1)</f>
        <v/>
      </c>
      <c r="G691" s="1093"/>
      <c r="H691" s="1128" t="str">
        <f>IF(H688="","",H688*H689*C690/H$46/365/$P$1)</f>
        <v/>
      </c>
      <c r="I691" s="1128" t="str">
        <f>IF(I688="","",I688*I689*D690/I$46/365/$P$1)</f>
        <v/>
      </c>
      <c r="J691" s="1128" t="str">
        <f>IF(J688="","",J688*J689*E690/J$46/365/$P$1)</f>
        <v/>
      </c>
      <c r="K691" s="1128" t="str">
        <f>IF(K688="","",K688*K689*F690/K$46/365/$P$1)</f>
        <v/>
      </c>
      <c r="L691" s="1093"/>
      <c r="M691" s="1129" t="str">
        <f>IF(H691="","",SUM(H691)-SUM(C691))</f>
        <v/>
      </c>
      <c r="N691" s="1129" t="str">
        <f>IF(I691="","",SUM(I691)-SUM(D691))</f>
        <v/>
      </c>
      <c r="O691" s="1129" t="str">
        <f>IF(J691="","",SUM(J691)-SUM(E691))</f>
        <v/>
      </c>
      <c r="P691" s="1129" t="str">
        <f>IF(K691="","",SUM(K691)-SUM(F691))</f>
        <v/>
      </c>
      <c r="Q691" s="1110"/>
      <c r="R691" s="1048"/>
      <c r="S691" s="1010"/>
      <c r="T691" s="1010"/>
      <c r="U691" s="1049">
        <v>691</v>
      </c>
      <c r="V691" s="465"/>
    </row>
    <row r="692" spans="1:22" ht="15.75" customHeight="1">
      <c r="A692" s="1140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3"/>
      <c r="H692" s="951"/>
      <c r="I692" s="951"/>
      <c r="J692" s="951"/>
      <c r="K692" s="951"/>
      <c r="L692" s="1093"/>
      <c r="M692" s="951"/>
      <c r="N692" s="951"/>
      <c r="O692" s="951"/>
      <c r="P692" s="951"/>
      <c r="Q692" s="1110"/>
      <c r="R692" s="846"/>
      <c r="S692" s="846"/>
      <c r="T692" s="846"/>
      <c r="U692" s="1049">
        <v>692</v>
      </c>
      <c r="V692" s="465"/>
    </row>
    <row r="693" spans="1:22" ht="15.75" customHeight="1">
      <c r="A693" s="1102" t="s">
        <v>298</v>
      </c>
      <c r="B693" s="1180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1"/>
      <c r="H693" s="288"/>
      <c r="I693" s="288"/>
      <c r="J693" s="288"/>
      <c r="K693" s="288"/>
      <c r="L693" s="1081"/>
      <c r="M693" s="951"/>
      <c r="N693" s="951"/>
      <c r="O693" s="951"/>
      <c r="P693" s="951"/>
      <c r="Q693" s="1110"/>
      <c r="R693" s="885"/>
      <c r="S693" s="1017"/>
      <c r="T693" s="1017"/>
      <c r="U693" s="1049">
        <v>693</v>
      </c>
      <c r="V693" s="465"/>
    </row>
    <row r="694" spans="1:22" ht="15.75" customHeight="1">
      <c r="A694" s="1102" t="s">
        <v>294</v>
      </c>
      <c r="B694" s="1180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1"/>
      <c r="H694" s="288"/>
      <c r="I694" s="288"/>
      <c r="J694" s="288"/>
      <c r="K694" s="288"/>
      <c r="L694" s="1081"/>
      <c r="M694" s="951"/>
      <c r="N694" s="951"/>
      <c r="O694" s="951"/>
      <c r="P694" s="951"/>
      <c r="Q694" s="1110"/>
      <c r="R694" s="1094"/>
      <c r="S694" s="1095"/>
      <c r="T694" s="1095"/>
      <c r="U694" s="1049">
        <v>694</v>
      </c>
      <c r="V694" s="465"/>
    </row>
    <row r="695" spans="1:22" ht="15.75" customHeight="1">
      <c r="A695" s="1151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1"/>
      <c r="H695" s="951"/>
      <c r="I695" s="951"/>
      <c r="J695" s="951"/>
      <c r="K695" s="951"/>
      <c r="L695" s="1081"/>
      <c r="M695" s="1097"/>
      <c r="N695" s="1097"/>
      <c r="O695" s="1097"/>
      <c r="P695" s="1097"/>
      <c r="Q695" s="1110"/>
      <c r="R695" s="885"/>
      <c r="S695" s="1017"/>
      <c r="T695" s="1017"/>
      <c r="U695" s="1049">
        <v>695</v>
      </c>
      <c r="V695" s="465"/>
    </row>
    <row r="696" spans="1:22" ht="15.75" customHeight="1">
      <c r="A696" s="1102" t="s">
        <v>253</v>
      </c>
      <c r="B696" s="937"/>
      <c r="C696" s="1128" t="str">
        <f>IF(C693="","",C693*C694*C695/C$46/365/$P$1)</f>
        <v/>
      </c>
      <c r="D696" s="1128" t="str">
        <f>IF(D693="","",D693*D694*D695/D$46/365/$P$1)</f>
        <v/>
      </c>
      <c r="E696" s="1128" t="str">
        <f>IF(E693="","",E693*E694*E695/E$46/365/$P$1)</f>
        <v/>
      </c>
      <c r="F696" s="1128" t="str">
        <f>IF(F693="","",F693*F694*F695/F$46/365/$P$1)</f>
        <v/>
      </c>
      <c r="G696" s="1093"/>
      <c r="H696" s="1128" t="str">
        <f>IF(H693="","",H693*H694*C695/H$46/365/$P$1)</f>
        <v/>
      </c>
      <c r="I696" s="1128" t="str">
        <f>IF(I693="","",I693*I694*D695/I$46/365/$P$1)</f>
        <v/>
      </c>
      <c r="J696" s="1128" t="str">
        <f>IF(J693="","",J693*J694*E695/J$46/365/$P$1)</f>
        <v/>
      </c>
      <c r="K696" s="1128" t="str">
        <f>IF(K693="","",K693*K694*F695/K$46/365/$P$1)</f>
        <v/>
      </c>
      <c r="L696" s="1093"/>
      <c r="M696" s="1129" t="str">
        <f>IF(H696="","",SUM(H696)-SUM(C696))</f>
        <v/>
      </c>
      <c r="N696" s="1129" t="str">
        <f>IF(I696="","",SUM(I696)-SUM(D696))</f>
        <v/>
      </c>
      <c r="O696" s="1129" t="str">
        <f>IF(J696="","",SUM(J696)-SUM(E696))</f>
        <v/>
      </c>
      <c r="P696" s="1129" t="str">
        <f>IF(K696="","",SUM(K696)-SUM(F696))</f>
        <v/>
      </c>
      <c r="Q696" s="1110"/>
      <c r="R696" s="1048"/>
      <c r="S696" s="1010"/>
      <c r="T696" s="1010"/>
      <c r="U696" s="1049">
        <v>696</v>
      </c>
      <c r="V696" s="465"/>
    </row>
    <row r="697" spans="1:22" ht="15.75" customHeight="1">
      <c r="A697" s="1140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3"/>
      <c r="H697" s="951"/>
      <c r="I697" s="951"/>
      <c r="J697" s="951"/>
      <c r="K697" s="951"/>
      <c r="L697" s="1093"/>
      <c r="M697" s="951"/>
      <c r="N697" s="951"/>
      <c r="O697" s="951"/>
      <c r="P697" s="951"/>
      <c r="Q697" s="1110"/>
      <c r="R697" s="846"/>
      <c r="S697" s="846"/>
      <c r="T697" s="846"/>
      <c r="U697" s="1049">
        <v>697</v>
      </c>
      <c r="V697" s="465"/>
    </row>
    <row r="698" spans="1:22" ht="15.75" customHeight="1">
      <c r="A698" s="1102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1"/>
      <c r="H698" s="288"/>
      <c r="I698" s="288"/>
      <c r="J698" s="288"/>
      <c r="K698" s="288"/>
      <c r="L698" s="1081"/>
      <c r="M698" s="951"/>
      <c r="N698" s="951"/>
      <c r="O698" s="951"/>
      <c r="P698" s="951"/>
      <c r="Q698" s="1110"/>
      <c r="R698" s="885"/>
      <c r="S698" s="1017"/>
      <c r="T698" s="1017"/>
      <c r="U698" s="1049">
        <v>698</v>
      </c>
      <c r="V698" s="465"/>
    </row>
    <row r="699" spans="1:22" ht="15.75" customHeight="1">
      <c r="A699" s="1102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1"/>
      <c r="H699" s="288"/>
      <c r="I699" s="288"/>
      <c r="J699" s="288"/>
      <c r="K699" s="288"/>
      <c r="L699" s="1081"/>
      <c r="M699" s="951"/>
      <c r="N699" s="951"/>
      <c r="O699" s="951"/>
      <c r="P699" s="951"/>
      <c r="Q699" s="1110"/>
      <c r="R699" s="1094"/>
      <c r="S699" s="1095"/>
      <c r="T699" s="1095"/>
      <c r="U699" s="1049">
        <v>699</v>
      </c>
      <c r="V699" s="465"/>
    </row>
    <row r="700" spans="1:22" ht="15.75" customHeight="1">
      <c r="A700" s="1151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1"/>
      <c r="H700" s="951"/>
      <c r="I700" s="951"/>
      <c r="J700" s="951"/>
      <c r="K700" s="951"/>
      <c r="L700" s="1081"/>
      <c r="M700" s="1097"/>
      <c r="N700" s="1097"/>
      <c r="O700" s="1097"/>
      <c r="P700" s="1097"/>
      <c r="Q700" s="1110"/>
      <c r="R700" s="885"/>
      <c r="S700" s="1017"/>
      <c r="T700" s="1017"/>
      <c r="U700" s="1049">
        <v>700</v>
      </c>
      <c r="V700" s="465"/>
    </row>
    <row r="701" spans="1:22" ht="15.75" customHeight="1">
      <c r="A701" s="1102" t="s">
        <v>253</v>
      </c>
      <c r="B701" s="937"/>
      <c r="C701" s="1128" t="str">
        <f>IF(C698="","",C698*C699*C700/C$46/365/$P$1)</f>
        <v/>
      </c>
      <c r="D701" s="1128" t="str">
        <f>IF(D698="","",D698*D699*D700/D$46/365/$P$1)</f>
        <v/>
      </c>
      <c r="E701" s="1128" t="str">
        <f>IF(E698="","",E698*E699*E700/E$46/365/$P$1)</f>
        <v/>
      </c>
      <c r="F701" s="1128" t="str">
        <f>IF(F698="","",F698*F699*F700/F$46/365/$P$1)</f>
        <v/>
      </c>
      <c r="G701" s="1093"/>
      <c r="H701" s="1128" t="str">
        <f>IF(H698="","",H698*H699*C700/H$46/365/$P$1)</f>
        <v/>
      </c>
      <c r="I701" s="1128" t="str">
        <f>IF(I698="","",I698*I699*D700/I$46/365/$P$1)</f>
        <v/>
      </c>
      <c r="J701" s="1128" t="str">
        <f>IF(J698="","",J698*J699*E700/J$46/365/$P$1)</f>
        <v/>
      </c>
      <c r="K701" s="1128" t="str">
        <f>IF(K698="","",K698*K699*F700/K$46/365/$P$1)</f>
        <v/>
      </c>
      <c r="L701" s="1093"/>
      <c r="M701" s="1129" t="str">
        <f>IF(H701="","",SUM(H701)-SUM(C701))</f>
        <v/>
      </c>
      <c r="N701" s="1129" t="str">
        <f>IF(I701="","",SUM(I701)-SUM(D701))</f>
        <v/>
      </c>
      <c r="O701" s="1129" t="str">
        <f>IF(J701="","",SUM(J701)-SUM(E701))</f>
        <v/>
      </c>
      <c r="P701" s="1129" t="str">
        <f>IF(K701="","",SUM(K701)-SUM(F701))</f>
        <v/>
      </c>
      <c r="Q701" s="1110"/>
      <c r="R701" s="1048"/>
      <c r="S701" s="1010"/>
      <c r="T701" s="1010"/>
      <c r="U701" s="1049">
        <v>701</v>
      </c>
      <c r="V701" s="465"/>
    </row>
    <row r="702" spans="1:22" ht="15.75" customHeight="1">
      <c r="A702" s="1178" t="s">
        <v>318</v>
      </c>
      <c r="B702" s="937"/>
      <c r="C702" s="873"/>
      <c r="D702" s="873"/>
      <c r="E702" s="873"/>
      <c r="F702" s="873"/>
      <c r="G702" s="1093"/>
      <c r="H702" s="951"/>
      <c r="I702" s="951"/>
      <c r="J702" s="951"/>
      <c r="K702" s="951"/>
      <c r="L702" s="1093"/>
      <c r="M702" s="1142"/>
      <c r="N702" s="1142"/>
      <c r="O702" s="1142"/>
      <c r="P702" s="1142"/>
      <c r="Q702" s="1110"/>
      <c r="R702" s="846"/>
      <c r="S702" s="846"/>
      <c r="T702" s="846"/>
      <c r="U702" s="1049">
        <v>702</v>
      </c>
      <c r="V702" s="465"/>
    </row>
    <row r="703" spans="1:22" ht="15.75" customHeight="1">
      <c r="A703" s="1182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4"/>
      <c r="H703" s="951"/>
      <c r="I703" s="951"/>
      <c r="J703" s="951"/>
      <c r="K703" s="951"/>
      <c r="L703" s="1084"/>
      <c r="M703" s="1097"/>
      <c r="N703" s="1097"/>
      <c r="O703" s="1097"/>
      <c r="P703" s="1097"/>
      <c r="Q703" s="1110"/>
      <c r="R703" s="846"/>
      <c r="S703" s="846"/>
      <c r="T703" s="846"/>
      <c r="U703" s="1049">
        <v>703</v>
      </c>
      <c r="V703" s="465"/>
    </row>
    <row r="704" spans="1:22" ht="15.75" customHeight="1">
      <c r="A704" s="1102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4"/>
      <c r="H704" s="1177" t="str">
        <f>IF(C704="","",C704*'Exp factors'!C$28)</f>
        <v/>
      </c>
      <c r="I704" s="1177" t="str">
        <f>IF(D704="","",D704*'Exp factors'!D$28)</f>
        <v/>
      </c>
      <c r="J704" s="1177" t="str">
        <f>IF(E704="","",E704*'Exp factors'!E$28)</f>
        <v/>
      </c>
      <c r="K704" s="1177" t="str">
        <f>IF(F704="","",F704*'Exp factors'!F$28)</f>
        <v/>
      </c>
      <c r="L704" s="1084"/>
      <c r="M704" s="1097"/>
      <c r="N704" s="1097"/>
      <c r="O704" s="1097"/>
      <c r="P704" s="1097"/>
      <c r="Q704" s="1110"/>
      <c r="R704" s="1094"/>
      <c r="S704" s="1095"/>
      <c r="T704" s="1095"/>
      <c r="U704" s="1049">
        <v>704</v>
      </c>
      <c r="V704" s="465"/>
    </row>
    <row r="705" spans="1:22" ht="15.75" customHeight="1">
      <c r="A705" s="1102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1"/>
      <c r="H705" s="1177" t="str">
        <f t="shared" ref="H705:K706" si="101">IF(C705&gt;0,C705,"")</f>
        <v/>
      </c>
      <c r="I705" s="1177" t="str">
        <f t="shared" si="101"/>
        <v/>
      </c>
      <c r="J705" s="1177" t="str">
        <f t="shared" si="101"/>
        <v/>
      </c>
      <c r="K705" s="1177" t="str">
        <f t="shared" si="101"/>
        <v/>
      </c>
      <c r="L705" s="1081"/>
      <c r="M705" s="951"/>
      <c r="N705" s="951"/>
      <c r="O705" s="951"/>
      <c r="P705" s="951"/>
      <c r="Q705" s="1110"/>
      <c r="R705" s="1094"/>
      <c r="S705" s="1095"/>
      <c r="T705" s="1095"/>
      <c r="U705" s="1049">
        <v>705</v>
      </c>
      <c r="V705" s="465"/>
    </row>
    <row r="706" spans="1:22" ht="15.75" customHeight="1">
      <c r="A706" s="1102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1"/>
      <c r="H706" s="1177" t="str">
        <f t="shared" si="101"/>
        <v/>
      </c>
      <c r="I706" s="1177" t="str">
        <f t="shared" si="101"/>
        <v/>
      </c>
      <c r="J706" s="1177" t="str">
        <f t="shared" si="101"/>
        <v/>
      </c>
      <c r="K706" s="1177" t="str">
        <f t="shared" si="101"/>
        <v/>
      </c>
      <c r="L706" s="1081"/>
      <c r="M706" s="951"/>
      <c r="N706" s="951"/>
      <c r="O706" s="951"/>
      <c r="P706" s="951"/>
      <c r="Q706" s="1110"/>
      <c r="R706" s="1094"/>
      <c r="S706" s="1095"/>
      <c r="T706" s="1095"/>
      <c r="U706" s="1049">
        <v>706</v>
      </c>
      <c r="V706" s="465"/>
    </row>
    <row r="707" spans="1:22" ht="15.75" customHeight="1">
      <c r="A707" s="1102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1"/>
      <c r="H707" s="951"/>
      <c r="I707" s="951"/>
      <c r="J707" s="951"/>
      <c r="K707" s="951"/>
      <c r="L707" s="1081"/>
      <c r="M707" s="951"/>
      <c r="N707" s="951"/>
      <c r="O707" s="951"/>
      <c r="P707" s="951"/>
      <c r="Q707" s="1110"/>
      <c r="R707" s="1094"/>
      <c r="S707" s="1095"/>
      <c r="T707" s="1095"/>
      <c r="U707" s="1049">
        <v>707</v>
      </c>
      <c r="V707" s="465"/>
    </row>
    <row r="708" spans="1:22" ht="15.75" customHeight="1">
      <c r="A708" s="1148" t="s">
        <v>321</v>
      </c>
      <c r="B708" s="937"/>
      <c r="C708" s="1124">
        <f>IF(Data!BV708="","",Data!BV708)</f>
        <v>760</v>
      </c>
      <c r="D708" s="1124">
        <f>IF(Data!BW708="","",Data!BW708)</f>
        <v>2760</v>
      </c>
      <c r="E708" s="1124">
        <f>IF(Data!BX708="","",Data!BX708)</f>
        <v>0</v>
      </c>
      <c r="F708" s="1124">
        <f>IF(Data!BY708="","",Data!BY708)</f>
        <v>0</v>
      </c>
      <c r="G708" s="1082"/>
      <c r="H708" s="1177">
        <f>IF(C708="","",C708*'Exp factors'!C$28)</f>
        <v>760</v>
      </c>
      <c r="I708" s="1177">
        <f>IF(D708="","",D708*'Exp factors'!D$28)</f>
        <v>2760</v>
      </c>
      <c r="J708" s="1177">
        <f>IF(E708="","",E708*'Exp factors'!E$28)</f>
        <v>0</v>
      </c>
      <c r="K708" s="1177">
        <f>IF(F708="","",F708*'Exp factors'!F$28)</f>
        <v>0</v>
      </c>
      <c r="L708" s="1082"/>
      <c r="M708" s="1101">
        <f>IF(H708="","",SUM(H708)-SUM(C708))</f>
        <v>0</v>
      </c>
      <c r="N708" s="1101">
        <f>IF(I708="","",SUM(I708)-SUM(D708))</f>
        <v>0</v>
      </c>
      <c r="O708" s="1101">
        <f>IF(J708="","",SUM(J708)-SUM(E708))</f>
        <v>0</v>
      </c>
      <c r="P708" s="1101">
        <f>IF(K708="","",SUM(K708)-SUM(F708))</f>
        <v>0</v>
      </c>
      <c r="Q708" s="1110"/>
      <c r="R708" s="885"/>
      <c r="S708" s="1017"/>
      <c r="T708" s="1017"/>
      <c r="U708" s="1049">
        <v>708</v>
      </c>
      <c r="V708" s="465"/>
    </row>
    <row r="709" spans="1:22" ht="15.75" customHeight="1">
      <c r="A709" s="1182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4"/>
      <c r="H709" s="951"/>
      <c r="I709" s="951"/>
      <c r="J709" s="951"/>
      <c r="K709" s="951"/>
      <c r="L709" s="1084"/>
      <c r="M709" s="1097"/>
      <c r="N709" s="1097"/>
      <c r="O709" s="1097"/>
      <c r="P709" s="1097"/>
      <c r="Q709" s="1110"/>
      <c r="R709" s="846"/>
      <c r="S709" s="846"/>
      <c r="T709" s="846"/>
      <c r="U709" s="1049">
        <v>709</v>
      </c>
      <c r="V709" s="465"/>
    </row>
    <row r="710" spans="1:22" ht="15.75" customHeight="1">
      <c r="A710" s="1102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4"/>
      <c r="H710" s="1177" t="str">
        <f>IF(C710="","",C710*'Exp factors'!C$28)</f>
        <v/>
      </c>
      <c r="I710" s="1177" t="str">
        <f>IF(D710="","",D710*'Exp factors'!D$28)</f>
        <v/>
      </c>
      <c r="J710" s="1177" t="str">
        <f>IF(E710="","",E710*'Exp factors'!E$28)</f>
        <v/>
      </c>
      <c r="K710" s="1177" t="str">
        <f>IF(F710="","",F710*'Exp factors'!F$28)</f>
        <v/>
      </c>
      <c r="L710" s="1084"/>
      <c r="M710" s="1097"/>
      <c r="N710" s="1097"/>
      <c r="O710" s="1097"/>
      <c r="P710" s="1097"/>
      <c r="Q710" s="1110"/>
      <c r="R710" s="1094"/>
      <c r="S710" s="1095"/>
      <c r="T710" s="1095"/>
      <c r="U710" s="1049">
        <v>710</v>
      </c>
      <c r="V710" s="465"/>
    </row>
    <row r="711" spans="1:22" ht="15.75" customHeight="1">
      <c r="A711" s="1102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1"/>
      <c r="H711" s="1177" t="str">
        <f t="shared" ref="H711:K712" si="102">IF(C711&gt;0,C711,"")</f>
        <v/>
      </c>
      <c r="I711" s="1177" t="str">
        <f t="shared" si="102"/>
        <v/>
      </c>
      <c r="J711" s="1177" t="str">
        <f t="shared" si="102"/>
        <v/>
      </c>
      <c r="K711" s="1177" t="str">
        <f t="shared" si="102"/>
        <v/>
      </c>
      <c r="L711" s="1081"/>
      <c r="M711" s="951"/>
      <c r="N711" s="951"/>
      <c r="O711" s="951"/>
      <c r="P711" s="951"/>
      <c r="Q711" s="1110"/>
      <c r="R711" s="1094"/>
      <c r="S711" s="1095"/>
      <c r="T711" s="1095"/>
      <c r="U711" s="1049">
        <v>711</v>
      </c>
      <c r="V711" s="465"/>
    </row>
    <row r="712" spans="1:22" ht="15.75" customHeight="1">
      <c r="A712" s="1102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1"/>
      <c r="H712" s="1177" t="str">
        <f t="shared" si="102"/>
        <v/>
      </c>
      <c r="I712" s="1177" t="str">
        <f t="shared" si="102"/>
        <v/>
      </c>
      <c r="J712" s="1177" t="str">
        <f t="shared" si="102"/>
        <v/>
      </c>
      <c r="K712" s="1177" t="str">
        <f t="shared" si="102"/>
        <v/>
      </c>
      <c r="L712" s="1081"/>
      <c r="M712" s="951"/>
      <c r="N712" s="951"/>
      <c r="O712" s="951"/>
      <c r="P712" s="951"/>
      <c r="Q712" s="1110"/>
      <c r="R712" s="1094"/>
      <c r="S712" s="1095"/>
      <c r="T712" s="1095"/>
      <c r="U712" s="1049">
        <v>712</v>
      </c>
      <c r="V712" s="465"/>
    </row>
    <row r="713" spans="1:22" ht="15.75" customHeight="1">
      <c r="A713" s="1102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1"/>
      <c r="H713" s="951"/>
      <c r="I713" s="951"/>
      <c r="J713" s="951"/>
      <c r="K713" s="951"/>
      <c r="L713" s="1081"/>
      <c r="M713" s="951"/>
      <c r="N713" s="951"/>
      <c r="O713" s="951"/>
      <c r="P713" s="951"/>
      <c r="Q713" s="1110"/>
      <c r="R713" s="1094"/>
      <c r="S713" s="1095"/>
      <c r="T713" s="1095"/>
      <c r="U713" s="1049">
        <v>713</v>
      </c>
      <c r="V713" s="465"/>
    </row>
    <row r="714" spans="1:22" ht="15.75" customHeight="1">
      <c r="A714" s="1148" t="s">
        <v>321</v>
      </c>
      <c r="B714" s="937"/>
      <c r="C714" s="1124">
        <f>IF(Data!BV714="","",Data!BV714)</f>
        <v>940</v>
      </c>
      <c r="D714" s="1124">
        <f>IF(Data!BW714="","",Data!BW714)</f>
        <v>0</v>
      </c>
      <c r="E714" s="1124">
        <f>IF(Data!BX714="","",Data!BX714)</f>
        <v>0</v>
      </c>
      <c r="F714" s="1124">
        <f>IF(Data!BY714="","",Data!BY714)</f>
        <v>0</v>
      </c>
      <c r="G714" s="1082"/>
      <c r="H714" s="1177">
        <f>IF(C714="","",C714*'Exp factors'!C$28)</f>
        <v>940</v>
      </c>
      <c r="I714" s="1177">
        <f>IF(D714="","",D714*'Exp factors'!D$28)</f>
        <v>0</v>
      </c>
      <c r="J714" s="1177">
        <f>IF(E714="","",E714*'Exp factors'!E$28)</f>
        <v>0</v>
      </c>
      <c r="K714" s="1177">
        <f>IF(F714="","",F714*'Exp factors'!F$28)</f>
        <v>0</v>
      </c>
      <c r="L714" s="1082"/>
      <c r="M714" s="1101">
        <f>IF(H714="","",SUM(H714)-SUM(C714))</f>
        <v>0</v>
      </c>
      <c r="N714" s="1101">
        <f>IF(I714="","",SUM(I714)-SUM(D714))</f>
        <v>0</v>
      </c>
      <c r="O714" s="1101">
        <f>IF(J714="","",SUM(J714)-SUM(E714))</f>
        <v>0</v>
      </c>
      <c r="P714" s="1101">
        <f>IF(K714="","",SUM(K714)-SUM(F714))</f>
        <v>0</v>
      </c>
      <c r="Q714" s="1110"/>
      <c r="R714" s="885"/>
      <c r="S714" s="1017"/>
      <c r="T714" s="1017"/>
      <c r="U714" s="1049">
        <v>714</v>
      </c>
      <c r="V714" s="465"/>
    </row>
    <row r="715" spans="1:22" ht="15.75" customHeight="1">
      <c r="A715" s="1182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4"/>
      <c r="H715" s="951"/>
      <c r="I715" s="951"/>
      <c r="J715" s="951"/>
      <c r="K715" s="951"/>
      <c r="L715" s="1084"/>
      <c r="M715" s="1097"/>
      <c r="N715" s="1097"/>
      <c r="O715" s="1097"/>
      <c r="P715" s="1097"/>
      <c r="Q715" s="1110"/>
      <c r="R715" s="846"/>
      <c r="S715" s="846"/>
      <c r="T715" s="846"/>
      <c r="U715" s="1049">
        <v>715</v>
      </c>
      <c r="V715" s="465"/>
    </row>
    <row r="716" spans="1:22" ht="15.75" customHeight="1">
      <c r="A716" s="1102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4"/>
      <c r="H716" s="1177" t="str">
        <f>IF(C716="","",C716*'Exp factors'!C$28)</f>
        <v/>
      </c>
      <c r="I716" s="1177" t="str">
        <f>IF(D716="","",D716*'Exp factors'!D$28)</f>
        <v/>
      </c>
      <c r="J716" s="1177" t="str">
        <f>IF(E716="","",E716*'Exp factors'!E$28)</f>
        <v/>
      </c>
      <c r="K716" s="1177" t="str">
        <f>IF(F716="","",F716*'Exp factors'!F$28)</f>
        <v/>
      </c>
      <c r="L716" s="1084"/>
      <c r="M716" s="1097"/>
      <c r="N716" s="1097"/>
      <c r="O716" s="1097"/>
      <c r="P716" s="1097"/>
      <c r="Q716" s="1110"/>
      <c r="R716" s="1094"/>
      <c r="S716" s="1095"/>
      <c r="T716" s="1095"/>
      <c r="U716" s="1049">
        <v>716</v>
      </c>
      <c r="V716" s="465"/>
    </row>
    <row r="717" spans="1:22" ht="15.75" customHeight="1">
      <c r="A717" s="1102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1"/>
      <c r="H717" s="1177" t="str">
        <f t="shared" ref="H717:K718" si="103">IF(C717&gt;0,C717,"")</f>
        <v/>
      </c>
      <c r="I717" s="1177" t="str">
        <f t="shared" si="103"/>
        <v/>
      </c>
      <c r="J717" s="1177" t="str">
        <f t="shared" si="103"/>
        <v/>
      </c>
      <c r="K717" s="1177" t="str">
        <f t="shared" si="103"/>
        <v/>
      </c>
      <c r="L717" s="1081"/>
      <c r="M717" s="951"/>
      <c r="N717" s="951"/>
      <c r="O717" s="951"/>
      <c r="P717" s="951"/>
      <c r="Q717" s="1110"/>
      <c r="R717" s="1094"/>
      <c r="S717" s="1095"/>
      <c r="T717" s="1095"/>
      <c r="U717" s="1049">
        <v>717</v>
      </c>
      <c r="V717" s="465"/>
    </row>
    <row r="718" spans="1:22" ht="15.75" customHeight="1">
      <c r="A718" s="1102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1"/>
      <c r="H718" s="1177" t="str">
        <f t="shared" si="103"/>
        <v/>
      </c>
      <c r="I718" s="1177" t="str">
        <f t="shared" si="103"/>
        <v/>
      </c>
      <c r="J718" s="1177" t="str">
        <f t="shared" si="103"/>
        <v/>
      </c>
      <c r="K718" s="1177" t="str">
        <f t="shared" si="103"/>
        <v/>
      </c>
      <c r="L718" s="1081"/>
      <c r="M718" s="951"/>
      <c r="N718" s="951"/>
      <c r="O718" s="951"/>
      <c r="P718" s="951"/>
      <c r="Q718" s="1110"/>
      <c r="R718" s="1094"/>
      <c r="S718" s="1095"/>
      <c r="T718" s="1095"/>
      <c r="U718" s="1049">
        <v>718</v>
      </c>
      <c r="V718" s="465"/>
    </row>
    <row r="719" spans="1:22" ht="15.75" customHeight="1">
      <c r="A719" s="1102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1"/>
      <c r="H719" s="951"/>
      <c r="I719" s="951"/>
      <c r="J719" s="951"/>
      <c r="K719" s="951"/>
      <c r="L719" s="1081"/>
      <c r="M719" s="951"/>
      <c r="N719" s="951"/>
      <c r="O719" s="951"/>
      <c r="P719" s="951"/>
      <c r="Q719" s="1110"/>
      <c r="R719" s="1094"/>
      <c r="S719" s="1095"/>
      <c r="T719" s="1095"/>
      <c r="U719" s="1049">
        <v>719</v>
      </c>
      <c r="V719" s="465"/>
    </row>
    <row r="720" spans="1:22" ht="15.75" customHeight="1">
      <c r="A720" s="1148" t="s">
        <v>321</v>
      </c>
      <c r="B720" s="937"/>
      <c r="C720" s="1124">
        <f>IF(Data!BV720="","",Data!BV720)</f>
        <v>4800</v>
      </c>
      <c r="D720" s="1124">
        <f>IF(Data!BW720="","",Data!BW720)</f>
        <v>2200</v>
      </c>
      <c r="E720" s="1124">
        <f>IF(Data!BX720="","",Data!BX720)</f>
        <v>0</v>
      </c>
      <c r="F720" s="1124">
        <f>IF(Data!BY720="","",Data!BY720)</f>
        <v>0</v>
      </c>
      <c r="G720" s="1082"/>
      <c r="H720" s="1177">
        <f>IF(C720="","",C720*'Exp factors'!C$28)</f>
        <v>4800</v>
      </c>
      <c r="I720" s="1177">
        <f>IF(D720="","",D720*'Exp factors'!D$28)</f>
        <v>2200</v>
      </c>
      <c r="J720" s="1177">
        <f>IF(E720="","",E720*'Exp factors'!E$28)</f>
        <v>0</v>
      </c>
      <c r="K720" s="1177">
        <f>IF(F720="","",F720*'Exp factors'!F$28)</f>
        <v>0</v>
      </c>
      <c r="L720" s="1082"/>
      <c r="M720" s="1101">
        <f>IF(H720="","",SUM(H720)-SUM(C720))</f>
        <v>0</v>
      </c>
      <c r="N720" s="1101">
        <f>IF(I720="","",SUM(I720)-SUM(D720))</f>
        <v>0</v>
      </c>
      <c r="O720" s="1101">
        <f>IF(J720="","",SUM(J720)-SUM(E720))</f>
        <v>0</v>
      </c>
      <c r="P720" s="1101">
        <f>IF(K720="","",SUM(K720)-SUM(F720))</f>
        <v>0</v>
      </c>
      <c r="Q720" s="1110"/>
      <c r="R720" s="885"/>
      <c r="S720" s="1017"/>
      <c r="T720" s="1017"/>
      <c r="U720" s="1049">
        <v>720</v>
      </c>
      <c r="V720" s="465"/>
    </row>
    <row r="721" spans="1:22" ht="15.75" customHeight="1">
      <c r="A721" s="1135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4"/>
      <c r="H721" s="1177">
        <f>IF(C721="","",C721*'Exp factors'!C$30)</f>
        <v>0</v>
      </c>
      <c r="I721" s="1177">
        <f>IF(D721="","",D721*'Exp factors'!D$30)</f>
        <v>0</v>
      </c>
      <c r="J721" s="1177">
        <f>IF(E721="","",E721*'Exp factors'!E$30)</f>
        <v>1</v>
      </c>
      <c r="K721" s="1177">
        <f>IF(F721="","",F721*'Exp factors'!F$30)</f>
        <v>1</v>
      </c>
      <c r="L721" s="1084"/>
      <c r="M721" s="1097"/>
      <c r="N721" s="1097"/>
      <c r="O721" s="1097"/>
      <c r="P721" s="1097"/>
      <c r="Q721" s="1110"/>
      <c r="R721" s="1094"/>
      <c r="S721" s="1095"/>
      <c r="T721" s="1095"/>
      <c r="U721" s="1049">
        <v>721</v>
      </c>
      <c r="V721" s="465"/>
    </row>
    <row r="722" spans="1:22" ht="15.75" customHeight="1">
      <c r="A722" s="1102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1"/>
      <c r="H722" s="1177" t="str">
        <f t="shared" ref="H722:K723" si="104">IF(C722&gt;0,C722,"")</f>
        <v/>
      </c>
      <c r="I722" s="1177" t="str">
        <f t="shared" si="104"/>
        <v/>
      </c>
      <c r="J722" s="1177">
        <f t="shared" si="104"/>
        <v>12</v>
      </c>
      <c r="K722" s="1177">
        <f t="shared" si="104"/>
        <v>12</v>
      </c>
      <c r="L722" s="1081"/>
      <c r="M722" s="951"/>
      <c r="N722" s="951"/>
      <c r="O722" s="951"/>
      <c r="P722" s="951"/>
      <c r="Q722" s="1110"/>
      <c r="R722" s="1094"/>
      <c r="S722" s="1095"/>
      <c r="T722" s="1095"/>
      <c r="U722" s="1049">
        <v>722</v>
      </c>
      <c r="V722" s="465"/>
    </row>
    <row r="723" spans="1:22" ht="15.75" customHeight="1">
      <c r="A723" s="1102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6300</v>
      </c>
      <c r="G723" s="1081"/>
      <c r="H723" s="1177" t="str">
        <f>IF(C723&gt;0,C723,"")</f>
        <v/>
      </c>
      <c r="I723" s="1177" t="str">
        <f t="shared" si="104"/>
        <v/>
      </c>
      <c r="J723" s="1177">
        <f t="shared" si="104"/>
        <v>1600</v>
      </c>
      <c r="K723" s="1177">
        <f t="shared" si="104"/>
        <v>6300</v>
      </c>
      <c r="L723" s="1081"/>
      <c r="M723" s="951"/>
      <c r="N723" s="951"/>
      <c r="O723" s="951"/>
      <c r="P723" s="951"/>
      <c r="Q723" s="1110"/>
      <c r="R723" s="885"/>
      <c r="S723" s="1017"/>
      <c r="T723" s="1017"/>
      <c r="U723" s="1049">
        <v>723</v>
      </c>
      <c r="V723" s="465"/>
    </row>
    <row r="724" spans="1:22" ht="15.75" customHeight="1">
      <c r="A724" s="1148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75600</v>
      </c>
      <c r="G724" s="1082"/>
      <c r="H724" s="882" t="str">
        <f>IF(PRODUCT(SUM(H721),SUM(H722),SUM(H723))=0,"",H721*H722*H723)</f>
        <v/>
      </c>
      <c r="I724" s="882" t="str">
        <f t="shared" ref="I724:K724" si="105">IF(PRODUCT(SUM(I721),SUM(I722),SUM(I723))=0,"",I721*I722*I723)</f>
        <v/>
      </c>
      <c r="J724" s="882">
        <f t="shared" si="105"/>
        <v>19200</v>
      </c>
      <c r="K724" s="882">
        <f t="shared" si="105"/>
        <v>75600</v>
      </c>
      <c r="L724" s="1082"/>
      <c r="M724" s="1101" t="str">
        <f>IF(H724="","",SUM(H724)-SUM(C724))</f>
        <v/>
      </c>
      <c r="N724" s="1101" t="str">
        <f>IF(I724="","",SUM(I724)-SUM(D724))</f>
        <v/>
      </c>
      <c r="O724" s="1101">
        <f>IF(J724="","",SUM(J724)-SUM(E724))</f>
        <v>0</v>
      </c>
      <c r="P724" s="1101">
        <f>IF(K724="","",SUM(K724)-SUM(F724))</f>
        <v>0</v>
      </c>
      <c r="Q724" s="1110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1"/>
      <c r="H725" s="1177" t="str">
        <f>IF(C725="","",C725*'Exp factors'!C$32)</f>
        <v/>
      </c>
      <c r="I725" s="1177" t="str">
        <f>IF(D725="","",D725*'Exp factors'!D$32)</f>
        <v/>
      </c>
      <c r="J725" s="1177">
        <f>IF(E725="","",E725*'Exp factors'!E$32)</f>
        <v>12</v>
      </c>
      <c r="K725" s="1177">
        <f>IF(F725="","",F725*'Exp factors'!F$32)</f>
        <v>12</v>
      </c>
      <c r="L725" s="1081"/>
      <c r="M725" s="951"/>
      <c r="N725" s="951"/>
      <c r="O725" s="951"/>
      <c r="P725" s="951"/>
      <c r="Q725" s="1110"/>
      <c r="R725" s="1094"/>
      <c r="S725" s="1095"/>
      <c r="T725" s="1095"/>
      <c r="U725" s="1049">
        <v>725</v>
      </c>
      <c r="V725" s="465"/>
    </row>
    <row r="726" spans="1:22" ht="15.75" customHeight="1">
      <c r="A726" s="1078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4"/>
      <c r="H726" s="1177" t="str">
        <f>IF(C726&gt;0,C726,"")</f>
        <v/>
      </c>
      <c r="I726" s="1177" t="str">
        <f>IF(D726&gt;0,D726,"")</f>
        <v/>
      </c>
      <c r="J726" s="1177">
        <f>IF(E726&gt;0,E726,"")</f>
        <v>1000</v>
      </c>
      <c r="K726" s="1177">
        <f>IF(F726&gt;0,F726,"")</f>
        <v>750</v>
      </c>
      <c r="L726" s="1084"/>
      <c r="M726" s="1097"/>
      <c r="N726" s="1097"/>
      <c r="O726" s="1097"/>
      <c r="P726" s="1097"/>
      <c r="Q726" s="1110"/>
      <c r="R726" s="885"/>
      <c r="S726" s="1017"/>
      <c r="T726" s="1017"/>
      <c r="U726" s="1049">
        <v>726</v>
      </c>
      <c r="V726" s="465"/>
    </row>
    <row r="727" spans="1:22" ht="15.75" customHeight="1">
      <c r="A727" s="1078" t="s">
        <v>321</v>
      </c>
      <c r="B727" s="937"/>
      <c r="C727" s="1101" t="str">
        <f>IF(SUM(C725)=0,"",C725*C726)</f>
        <v/>
      </c>
      <c r="D727" s="1101" t="str">
        <f>IF(SUM(D725)=0,"",D725*D726)</f>
        <v/>
      </c>
      <c r="E727" s="1101">
        <f>IF(SUM(E725)=0,"",E725*E726)</f>
        <v>12000</v>
      </c>
      <c r="F727" s="1101">
        <f>IF(SUM(F725)=0,"",F725*F726)</f>
        <v>9000</v>
      </c>
      <c r="G727" s="1084"/>
      <c r="H727" s="1101" t="str">
        <f>IF(PRODUCT(SUM(H725),SUM(H726))=0,"",H725*H726)</f>
        <v/>
      </c>
      <c r="I727" s="1101" t="str">
        <f t="shared" ref="I727:K727" si="106">IF(PRODUCT(SUM(I725),SUM(I726))=0,"",I725*I726)</f>
        <v/>
      </c>
      <c r="J727" s="1101">
        <f t="shared" si="106"/>
        <v>12000</v>
      </c>
      <c r="K727" s="1101">
        <f t="shared" si="106"/>
        <v>9000</v>
      </c>
      <c r="L727" s="1084"/>
      <c r="M727" s="1101" t="str">
        <f>IF(H727="","",SUM(H727)-SUM(C727))</f>
        <v/>
      </c>
      <c r="N727" s="1101" t="str">
        <f>IF(I727="","",SUM(I727)-SUM(D727))</f>
        <v/>
      </c>
      <c r="O727" s="1101">
        <f>IF(J727="","",SUM(J727)-SUM(E727))</f>
        <v>0</v>
      </c>
      <c r="P727" s="1101">
        <f>IF(K727="","",SUM(K727)-SUM(F727))</f>
        <v>0</v>
      </c>
      <c r="Q727" s="1110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1"/>
      <c r="H728" s="1177" t="str">
        <f>IF(C728="","",C728*'Exp factors'!C$34)</f>
        <v/>
      </c>
      <c r="I728" s="1177" t="str">
        <f>IF(D728="","",D728*'Exp factors'!D$34)</f>
        <v/>
      </c>
      <c r="J728" s="1177" t="str">
        <f>IF(E728="","",E728*'Exp factors'!E$34)</f>
        <v/>
      </c>
      <c r="K728" s="1177" t="str">
        <f>IF(F728="","",F728*'Exp factors'!F$34)</f>
        <v/>
      </c>
      <c r="L728" s="1081"/>
      <c r="M728" s="951"/>
      <c r="N728" s="951"/>
      <c r="O728" s="951"/>
      <c r="P728" s="951"/>
      <c r="Q728" s="1110"/>
      <c r="R728" s="1094"/>
      <c r="S728" s="1095"/>
      <c r="T728" s="1095"/>
      <c r="U728" s="1049">
        <v>728</v>
      </c>
      <c r="V728" s="465"/>
    </row>
    <row r="729" spans="1:22" ht="15.75" customHeight="1">
      <c r="A729" s="1102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1"/>
      <c r="H729" s="1177" t="str">
        <f t="shared" ref="H729:K730" si="107">IF(C729&gt;0,C729,"")</f>
        <v/>
      </c>
      <c r="I729" s="1177" t="str">
        <f t="shared" si="107"/>
        <v/>
      </c>
      <c r="J729" s="1177" t="str">
        <f t="shared" si="107"/>
        <v/>
      </c>
      <c r="K729" s="1177" t="str">
        <f t="shared" si="107"/>
        <v/>
      </c>
      <c r="L729" s="1081"/>
      <c r="M729" s="951"/>
      <c r="N729" s="951"/>
      <c r="O729" s="951"/>
      <c r="P729" s="951"/>
      <c r="Q729" s="1110"/>
      <c r="R729" s="1094"/>
      <c r="S729" s="1095"/>
      <c r="T729" s="1095"/>
      <c r="U729" s="1049">
        <v>729</v>
      </c>
      <c r="V729" s="465"/>
    </row>
    <row r="730" spans="1:22" ht="15.75" customHeight="1">
      <c r="A730" s="1102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1"/>
      <c r="H730" s="1177" t="str">
        <f t="shared" si="107"/>
        <v/>
      </c>
      <c r="I730" s="1177" t="str">
        <f t="shared" si="107"/>
        <v/>
      </c>
      <c r="J730" s="1177" t="str">
        <f t="shared" si="107"/>
        <v/>
      </c>
      <c r="K730" s="1177" t="str">
        <f t="shared" si="107"/>
        <v/>
      </c>
      <c r="L730" s="1081"/>
      <c r="M730" s="951"/>
      <c r="N730" s="951"/>
      <c r="O730" s="951"/>
      <c r="P730" s="951"/>
      <c r="Q730" s="1110"/>
      <c r="R730" s="1094"/>
      <c r="S730" s="1095"/>
      <c r="T730" s="1095"/>
      <c r="U730" s="1049">
        <v>730</v>
      </c>
      <c r="V730" s="465"/>
    </row>
    <row r="731" spans="1:22" ht="15.75" customHeight="1">
      <c r="A731" s="1102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1"/>
      <c r="H731" s="951"/>
      <c r="I731" s="951"/>
      <c r="J731" s="951"/>
      <c r="K731" s="951"/>
      <c r="L731" s="1081"/>
      <c r="M731" s="951"/>
      <c r="N731" s="951"/>
      <c r="O731" s="951"/>
      <c r="P731" s="951"/>
      <c r="Q731" s="1110"/>
      <c r="R731" s="1094"/>
      <c r="S731" s="1095"/>
      <c r="T731" s="1095"/>
      <c r="U731" s="1049">
        <v>731</v>
      </c>
      <c r="V731" s="465"/>
    </row>
    <row r="732" spans="1:22" ht="15.75" customHeight="1">
      <c r="A732" s="1148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2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2"/>
      <c r="M732" s="1101" t="str">
        <f>IF(H732="","",SUM(H732)-SUM(C732))</f>
        <v/>
      </c>
      <c r="N732" s="1101" t="str">
        <f>IF(I732="","",SUM(I732)-SUM(D732))</f>
        <v/>
      </c>
      <c r="O732" s="1101" t="str">
        <f>IF(J732="","",SUM(J732)-SUM(E732))</f>
        <v/>
      </c>
      <c r="P732" s="1101" t="str">
        <f>IF(K732="","",SUM(K732)-SUM(F732))</f>
        <v/>
      </c>
      <c r="Q732" s="1110"/>
      <c r="R732" s="885"/>
      <c r="S732" s="1017"/>
      <c r="T732" s="1017"/>
      <c r="U732" s="1049">
        <v>732</v>
      </c>
      <c r="V732" s="465"/>
    </row>
    <row r="733" spans="1:22" ht="15.75" customHeight="1">
      <c r="A733" s="1135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1"/>
      <c r="H733" s="1177" t="str">
        <f>IF(C733="","",C733*'Exp factors'!C$34)</f>
        <v/>
      </c>
      <c r="I733" s="1177" t="str">
        <f>IF(D733="","",D733*'Exp factors'!D$34)</f>
        <v/>
      </c>
      <c r="J733" s="1177" t="str">
        <f>IF(E733="","",E733*'Exp factors'!E$34)</f>
        <v/>
      </c>
      <c r="K733" s="1177" t="str">
        <f>IF(F733="","",F733*'Exp factors'!F$34)</f>
        <v/>
      </c>
      <c r="L733" s="1081"/>
      <c r="M733" s="951"/>
      <c r="N733" s="951"/>
      <c r="O733" s="951"/>
      <c r="P733" s="951"/>
      <c r="Q733" s="1110"/>
      <c r="R733" s="1094"/>
      <c r="S733" s="1095"/>
      <c r="T733" s="1095"/>
      <c r="U733" s="1049">
        <v>733</v>
      </c>
      <c r="V733" s="465"/>
    </row>
    <row r="734" spans="1:22" ht="15.75" customHeight="1">
      <c r="A734" s="1102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1"/>
      <c r="H734" s="1177" t="str">
        <f t="shared" ref="H734:K735" si="108">IF(C734&gt;0,C734,"")</f>
        <v/>
      </c>
      <c r="I734" s="1177" t="str">
        <f t="shared" si="108"/>
        <v/>
      </c>
      <c r="J734" s="1177" t="str">
        <f t="shared" si="108"/>
        <v/>
      </c>
      <c r="K734" s="1177" t="str">
        <f t="shared" si="108"/>
        <v/>
      </c>
      <c r="L734" s="1081"/>
      <c r="M734" s="951"/>
      <c r="N734" s="951"/>
      <c r="O734" s="951"/>
      <c r="P734" s="951"/>
      <c r="Q734" s="1110"/>
      <c r="R734" s="1094"/>
      <c r="S734" s="1095"/>
      <c r="T734" s="1095"/>
      <c r="U734" s="1049">
        <v>734</v>
      </c>
      <c r="V734" s="465"/>
    </row>
    <row r="735" spans="1:22" ht="15.75" customHeight="1">
      <c r="A735" s="1102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1"/>
      <c r="H735" s="1177" t="str">
        <f t="shared" si="108"/>
        <v/>
      </c>
      <c r="I735" s="1177" t="str">
        <f t="shared" si="108"/>
        <v/>
      </c>
      <c r="J735" s="1177" t="str">
        <f t="shared" si="108"/>
        <v/>
      </c>
      <c r="K735" s="1177" t="str">
        <f t="shared" si="108"/>
        <v/>
      </c>
      <c r="L735" s="1081"/>
      <c r="M735" s="951"/>
      <c r="N735" s="951"/>
      <c r="O735" s="951"/>
      <c r="P735" s="951"/>
      <c r="Q735" s="1110"/>
      <c r="R735" s="1094"/>
      <c r="S735" s="1095"/>
      <c r="T735" s="1095"/>
      <c r="U735" s="1049">
        <v>735</v>
      </c>
      <c r="V735" s="465"/>
    </row>
    <row r="736" spans="1:22" ht="15.75" customHeight="1">
      <c r="A736" s="1102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1"/>
      <c r="H736" s="951"/>
      <c r="I736" s="951"/>
      <c r="J736" s="951"/>
      <c r="K736" s="951"/>
      <c r="L736" s="1081"/>
      <c r="M736" s="951"/>
      <c r="N736" s="951"/>
      <c r="O736" s="951"/>
      <c r="P736" s="951"/>
      <c r="Q736" s="1110"/>
      <c r="R736" s="1094"/>
      <c r="S736" s="1095"/>
      <c r="T736" s="1095"/>
      <c r="U736" s="1049">
        <v>736</v>
      </c>
      <c r="V736" s="465"/>
    </row>
    <row r="737" spans="1:22" ht="15.75" customHeight="1">
      <c r="A737" s="1078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4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2"/>
      <c r="M737" s="1101" t="str">
        <f>IF(H737="","",SUM(H737)-SUM(C737))</f>
        <v/>
      </c>
      <c r="N737" s="1101" t="str">
        <f>IF(I737="","",SUM(I737)-SUM(D737))</f>
        <v/>
      </c>
      <c r="O737" s="1101" t="str">
        <f>IF(J737="","",SUM(J737)-SUM(E737))</f>
        <v/>
      </c>
      <c r="P737" s="1101" t="str">
        <f>IF(K737="","",SUM(K737)-SUM(F737))</f>
        <v/>
      </c>
      <c r="Q737" s="1110"/>
      <c r="R737" s="885"/>
      <c r="S737" s="1017"/>
      <c r="T737" s="1017"/>
      <c r="U737" s="1049">
        <v>737</v>
      </c>
      <c r="V737" s="465"/>
    </row>
    <row r="738" spans="1:22" ht="15.75" customHeight="1">
      <c r="A738" s="1361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4"/>
      <c r="H738" s="951"/>
      <c r="I738" s="951"/>
      <c r="J738" s="951"/>
      <c r="K738" s="951"/>
      <c r="L738" s="1084"/>
      <c r="M738" s="1097"/>
      <c r="N738" s="1097"/>
      <c r="O738" s="1097"/>
      <c r="P738" s="1097"/>
      <c r="Q738" s="1110"/>
      <c r="R738" s="846"/>
      <c r="S738" s="846"/>
      <c r="T738" s="846"/>
      <c r="U738" s="1049">
        <v>738</v>
      </c>
      <c r="V738" s="465"/>
    </row>
    <row r="739" spans="1:22" ht="15.75" hidden="1" customHeight="1">
      <c r="A739" s="1183" t="s">
        <v>302</v>
      </c>
      <c r="B739" s="937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4"/>
      <c r="H739" s="1177" t="str">
        <f>IF(C739="","",C739*'Exp factors'!C$36)</f>
        <v/>
      </c>
      <c r="I739" s="1177" t="str">
        <f>IF(D739="","",D739*'Exp factors'!D$36)</f>
        <v/>
      </c>
      <c r="J739" s="1177" t="str">
        <f>IF(E739="","",E739*'Exp factors'!E$36)</f>
        <v/>
      </c>
      <c r="K739" s="1177" t="str">
        <f>IF(F739="","",F739*'Exp factors'!F$36)</f>
        <v/>
      </c>
      <c r="L739" s="1081"/>
      <c r="M739" s="951"/>
      <c r="N739" s="951"/>
      <c r="O739" s="951"/>
      <c r="P739" s="951"/>
      <c r="Q739" s="1110"/>
      <c r="R739" s="1094"/>
      <c r="S739" s="1095"/>
      <c r="T739" s="1095"/>
      <c r="U739" s="1049">
        <v>739</v>
      </c>
      <c r="V739" s="465"/>
    </row>
    <row r="740" spans="1:22" ht="15.75" hidden="1" customHeight="1">
      <c r="A740" s="1183" t="s">
        <v>303</v>
      </c>
      <c r="B740" s="937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7" t="str">
        <f t="shared" ref="H740:K741" si="109">IF(C740&gt;0,C740,"")</f>
        <v/>
      </c>
      <c r="I740" s="1177" t="str">
        <f t="shared" si="109"/>
        <v/>
      </c>
      <c r="J740" s="1177" t="str">
        <f t="shared" si="109"/>
        <v/>
      </c>
      <c r="K740" s="1177" t="str">
        <f t="shared" si="109"/>
        <v/>
      </c>
      <c r="L740" s="1081"/>
      <c r="M740" s="951"/>
      <c r="N740" s="951"/>
      <c r="O740" s="951"/>
      <c r="P740" s="951"/>
      <c r="Q740" s="1110"/>
      <c r="R740" s="1094"/>
      <c r="S740" s="1095"/>
      <c r="T740" s="1095"/>
      <c r="U740" s="1049">
        <v>740</v>
      </c>
      <c r="V740" s="465"/>
    </row>
    <row r="741" spans="1:22" ht="15.75" hidden="1" customHeight="1">
      <c r="A741" s="1183" t="s">
        <v>289</v>
      </c>
      <c r="B741" s="937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1177" t="str">
        <f t="shared" si="109"/>
        <v/>
      </c>
      <c r="I741" s="1177" t="str">
        <f t="shared" si="109"/>
        <v/>
      </c>
      <c r="J741" s="1177" t="str">
        <f t="shared" si="109"/>
        <v/>
      </c>
      <c r="K741" s="1177" t="str">
        <f t="shared" si="109"/>
        <v/>
      </c>
      <c r="L741" s="1081"/>
      <c r="M741" s="951"/>
      <c r="N741" s="951"/>
      <c r="O741" s="951"/>
      <c r="P741" s="951"/>
      <c r="Q741" s="1110"/>
      <c r="R741" s="1094"/>
      <c r="S741" s="1095"/>
      <c r="T741" s="1095"/>
      <c r="U741" s="1049">
        <v>741</v>
      </c>
      <c r="V741" s="465"/>
    </row>
    <row r="742" spans="1:22" ht="15.75" hidden="1" customHeight="1">
      <c r="A742" s="1183" t="s">
        <v>320</v>
      </c>
      <c r="B742" s="937"/>
      <c r="C742" s="1132" t="str">
        <f>IF(Data!BV742="","",Data!BV742)</f>
        <v/>
      </c>
      <c r="D742" s="1132" t="str">
        <f>IF(Data!BW742="","",Data!BW742)</f>
        <v/>
      </c>
      <c r="E742" s="1132" t="str">
        <f>IF(Data!BX742="","",Data!BX742)</f>
        <v/>
      </c>
      <c r="F742" s="1132" t="str">
        <f>IF(Data!BY742="","",Data!BY742)</f>
        <v/>
      </c>
      <c r="G742" s="1081"/>
      <c r="H742" s="951"/>
      <c r="I742" s="951"/>
      <c r="J742" s="951"/>
      <c r="K742" s="951"/>
      <c r="L742" s="1081"/>
      <c r="M742" s="951"/>
      <c r="N742" s="951"/>
      <c r="O742" s="951"/>
      <c r="P742" s="951"/>
      <c r="Q742" s="1110"/>
      <c r="R742" s="1094"/>
      <c r="S742" s="1095"/>
      <c r="T742" s="1095"/>
      <c r="U742" s="1049">
        <v>742</v>
      </c>
      <c r="V742" s="465"/>
    </row>
    <row r="743" spans="1:22" ht="15.75" customHeight="1">
      <c r="A743" s="1078" t="s">
        <v>321</v>
      </c>
      <c r="B743" s="937"/>
      <c r="C743" s="1124">
        <f>IF(Data!BV743="","",Data!BV743)</f>
        <v>20220</v>
      </c>
      <c r="D743" s="1124">
        <f>IF(Data!BW743="","",Data!BW743)</f>
        <v>22020</v>
      </c>
      <c r="E743" s="1124">
        <f>IF(Data!BX743="","",Data!BX743)</f>
        <v>7620</v>
      </c>
      <c r="F743" s="1124">
        <f>IF(Data!BY743="","",Data!BY743)</f>
        <v>7620</v>
      </c>
      <c r="G743" s="1084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2"/>
      <c r="M743" s="1101" t="str">
        <f>IF(H743="","",SUM(H743)-SUM(C743))</f>
        <v/>
      </c>
      <c r="N743" s="1101" t="str">
        <f>IF(I743="","",SUM(I743)-SUM(D743))</f>
        <v/>
      </c>
      <c r="O743" s="1101" t="str">
        <f>IF(J743="","",SUM(J743)-SUM(E743))</f>
        <v/>
      </c>
      <c r="P743" s="1101" t="str">
        <f>IF(K743="","",SUM(K743)-SUM(F743))</f>
        <v/>
      </c>
      <c r="Q743" s="1110"/>
      <c r="R743" s="885"/>
      <c r="S743" s="1017"/>
      <c r="T743" s="1017"/>
      <c r="U743" s="1049">
        <v>743</v>
      </c>
      <c r="V743" s="465"/>
    </row>
    <row r="744" spans="1:22" ht="15.75" customHeight="1">
      <c r="A744" s="1182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4"/>
      <c r="H744" s="951"/>
      <c r="I744" s="951"/>
      <c r="J744" s="951"/>
      <c r="K744" s="951"/>
      <c r="L744" s="1084"/>
      <c r="M744" s="1097"/>
      <c r="N744" s="1097"/>
      <c r="O744" s="1097"/>
      <c r="P744" s="1097"/>
      <c r="Q744" s="1110"/>
      <c r="R744" s="846"/>
      <c r="S744" s="846"/>
      <c r="T744" s="846"/>
      <c r="U744" s="1049">
        <v>744</v>
      </c>
      <c r="V744" s="465"/>
    </row>
    <row r="745" spans="1:22" ht="15.75" hidden="1" customHeight="1">
      <c r="A745" s="1183" t="s">
        <v>302</v>
      </c>
      <c r="B745" s="937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4"/>
      <c r="H745" s="1177" t="str">
        <f>IF(C745="","",C745*'Exp factors'!C$36)</f>
        <v/>
      </c>
      <c r="I745" s="1177" t="str">
        <f>IF(D745="","",D745*'Exp factors'!D$36)</f>
        <v/>
      </c>
      <c r="J745" s="1177" t="str">
        <f>IF(E745="","",E745*'Exp factors'!E$36)</f>
        <v/>
      </c>
      <c r="K745" s="1177" t="str">
        <f>IF(F745="","",F745*'Exp factors'!F$36)</f>
        <v/>
      </c>
      <c r="L745" s="1081"/>
      <c r="M745" s="951"/>
      <c r="N745" s="951"/>
      <c r="O745" s="951"/>
      <c r="P745" s="951"/>
      <c r="Q745" s="1110"/>
      <c r="R745" s="1094"/>
      <c r="S745" s="1095"/>
      <c r="T745" s="1095"/>
      <c r="U745" s="1049">
        <v>745</v>
      </c>
      <c r="V745" s="465"/>
    </row>
    <row r="746" spans="1:22" ht="15.75" hidden="1" customHeight="1">
      <c r="A746" s="1183" t="s">
        <v>303</v>
      </c>
      <c r="B746" s="937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7" t="str">
        <f t="shared" ref="H746:K747" si="110">IF(C746&gt;0,C746,"")</f>
        <v/>
      </c>
      <c r="I746" s="1177" t="str">
        <f t="shared" si="110"/>
        <v/>
      </c>
      <c r="J746" s="1177" t="str">
        <f t="shared" si="110"/>
        <v/>
      </c>
      <c r="K746" s="1177" t="str">
        <f t="shared" si="110"/>
        <v/>
      </c>
      <c r="L746" s="1081"/>
      <c r="M746" s="951"/>
      <c r="N746" s="951"/>
      <c r="O746" s="951"/>
      <c r="P746" s="951"/>
      <c r="Q746" s="1110"/>
      <c r="R746" s="1094"/>
      <c r="S746" s="1095"/>
      <c r="T746" s="1095"/>
      <c r="U746" s="1049">
        <v>746</v>
      </c>
      <c r="V746" s="465"/>
    </row>
    <row r="747" spans="1:22" ht="15.75" hidden="1" customHeight="1">
      <c r="A747" s="1183" t="s">
        <v>289</v>
      </c>
      <c r="B747" s="937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1177" t="str">
        <f t="shared" si="110"/>
        <v/>
      </c>
      <c r="I747" s="1177" t="str">
        <f t="shared" si="110"/>
        <v/>
      </c>
      <c r="J747" s="1177" t="str">
        <f t="shared" si="110"/>
        <v/>
      </c>
      <c r="K747" s="1177" t="str">
        <f t="shared" si="110"/>
        <v/>
      </c>
      <c r="L747" s="1081"/>
      <c r="M747" s="951"/>
      <c r="N747" s="951"/>
      <c r="O747" s="951"/>
      <c r="P747" s="951"/>
      <c r="Q747" s="1110"/>
      <c r="R747" s="1094"/>
      <c r="S747" s="1095"/>
      <c r="T747" s="1095"/>
      <c r="U747" s="1049">
        <v>747</v>
      </c>
      <c r="V747" s="465"/>
    </row>
    <row r="748" spans="1:22" ht="15.75" hidden="1" customHeight="1">
      <c r="A748" s="1183" t="s">
        <v>320</v>
      </c>
      <c r="B748" s="937"/>
      <c r="C748" s="1132" t="str">
        <f>IF(Data!BV748="","",Data!BV748)</f>
        <v/>
      </c>
      <c r="D748" s="1132" t="str">
        <f>IF(Data!BW748="","",Data!BW748)</f>
        <v/>
      </c>
      <c r="E748" s="1132" t="str">
        <f>IF(Data!BX748="","",Data!BX748)</f>
        <v/>
      </c>
      <c r="F748" s="1132" t="str">
        <f>IF(Data!BY748="","",Data!BY748)</f>
        <v/>
      </c>
      <c r="G748" s="1081"/>
      <c r="H748" s="951"/>
      <c r="I748" s="951"/>
      <c r="J748" s="951"/>
      <c r="K748" s="951"/>
      <c r="L748" s="1081"/>
      <c r="M748" s="951"/>
      <c r="N748" s="951"/>
      <c r="O748" s="951"/>
      <c r="P748" s="951"/>
      <c r="Q748" s="1110"/>
      <c r="R748" s="1094"/>
      <c r="S748" s="1095"/>
      <c r="T748" s="1095"/>
      <c r="U748" s="1049">
        <v>748</v>
      </c>
      <c r="V748" s="465"/>
    </row>
    <row r="749" spans="1:22" ht="15.75" customHeight="1">
      <c r="A749" s="1078" t="s">
        <v>321</v>
      </c>
      <c r="B749" s="937"/>
      <c r="C749" s="1124">
        <f>IF(Data!BV749="","",Data!BV749)</f>
        <v>0</v>
      </c>
      <c r="D749" s="1124">
        <f>IF(Data!BW749="","",Data!BW749)</f>
        <v>14916</v>
      </c>
      <c r="E749" s="1124">
        <f>IF(Data!BX749="","",Data!BX749)</f>
        <v>0</v>
      </c>
      <c r="F749" s="1124">
        <f>IF(Data!BY749="","",Data!BY749)</f>
        <v>0</v>
      </c>
      <c r="G749" s="1084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2"/>
      <c r="M749" s="1101" t="str">
        <f>IF(H749="","",SUM(H749)-SUM(C749))</f>
        <v/>
      </c>
      <c r="N749" s="1101" t="str">
        <f>IF(I749="","",SUM(I749)-SUM(D749))</f>
        <v/>
      </c>
      <c r="O749" s="1101" t="str">
        <f>IF(J749="","",SUM(J749)-SUM(E749))</f>
        <v/>
      </c>
      <c r="P749" s="1101" t="str">
        <f>IF(K749="","",SUM(K749)-SUM(F749))</f>
        <v/>
      </c>
      <c r="Q749" s="1110"/>
      <c r="R749" s="885"/>
      <c r="S749" s="1017"/>
      <c r="T749" s="1017"/>
      <c r="U749" s="1049">
        <v>749</v>
      </c>
      <c r="V749" s="465"/>
    </row>
    <row r="750" spans="1:22" ht="15.75" customHeight="1">
      <c r="A750" s="1361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4"/>
      <c r="H750" s="951"/>
      <c r="I750" s="951"/>
      <c r="J750" s="951"/>
      <c r="K750" s="951"/>
      <c r="L750" s="1084"/>
      <c r="M750" s="1097"/>
      <c r="N750" s="1097"/>
      <c r="O750" s="1097"/>
      <c r="P750" s="1097"/>
      <c r="Q750" s="1110"/>
      <c r="R750" s="846"/>
      <c r="S750" s="846"/>
      <c r="T750" s="846"/>
      <c r="U750" s="1049">
        <v>750</v>
      </c>
      <c r="V750" s="465"/>
    </row>
    <row r="751" spans="1:22" ht="15.75" hidden="1" customHeight="1">
      <c r="A751" s="1183" t="s">
        <v>302</v>
      </c>
      <c r="B751" s="937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4"/>
      <c r="H751" s="1177" t="str">
        <f>IF(C751="","",C751*'Exp factors'!C$36)</f>
        <v/>
      </c>
      <c r="I751" s="1177" t="str">
        <f>IF(D751="","",D751*'Exp factors'!D$36)</f>
        <v/>
      </c>
      <c r="J751" s="1177" t="str">
        <f>IF(E751="","",E751*'Exp factors'!E$36)</f>
        <v/>
      </c>
      <c r="K751" s="1177" t="str">
        <f>IF(F751="","",F751*'Exp factors'!F$36)</f>
        <v/>
      </c>
      <c r="L751" s="1081"/>
      <c r="M751" s="951"/>
      <c r="N751" s="951"/>
      <c r="O751" s="951"/>
      <c r="P751" s="951"/>
      <c r="Q751" s="1110"/>
      <c r="R751" s="1094"/>
      <c r="S751" s="1095"/>
      <c r="T751" s="1095"/>
      <c r="U751" s="1049">
        <v>751</v>
      </c>
      <c r="V751" s="465"/>
    </row>
    <row r="752" spans="1:22" ht="15.75" hidden="1" customHeight="1">
      <c r="A752" s="1183" t="s">
        <v>303</v>
      </c>
      <c r="B752" s="937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7" t="str">
        <f t="shared" ref="H752:K753" si="111">IF(C752&gt;0,C752,"")</f>
        <v/>
      </c>
      <c r="I752" s="1177" t="str">
        <f t="shared" si="111"/>
        <v/>
      </c>
      <c r="J752" s="1177" t="str">
        <f t="shared" si="111"/>
        <v/>
      </c>
      <c r="K752" s="1177" t="str">
        <f t="shared" si="111"/>
        <v/>
      </c>
      <c r="L752" s="1081"/>
      <c r="M752" s="951"/>
      <c r="N752" s="951"/>
      <c r="O752" s="951"/>
      <c r="P752" s="951"/>
      <c r="Q752" s="1110"/>
      <c r="R752" s="1094"/>
      <c r="S752" s="1095"/>
      <c r="T752" s="1095"/>
      <c r="U752" s="1049">
        <v>752</v>
      </c>
      <c r="V752" s="465"/>
    </row>
    <row r="753" spans="1:22" ht="15.75" hidden="1" customHeight="1">
      <c r="A753" s="1183" t="s">
        <v>289</v>
      </c>
      <c r="B753" s="937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1177" t="str">
        <f t="shared" si="111"/>
        <v/>
      </c>
      <c r="I753" s="1177" t="str">
        <f t="shared" si="111"/>
        <v/>
      </c>
      <c r="J753" s="1177" t="str">
        <f t="shared" si="111"/>
        <v/>
      </c>
      <c r="K753" s="1177" t="str">
        <f t="shared" si="111"/>
        <v/>
      </c>
      <c r="L753" s="1081"/>
      <c r="M753" s="951"/>
      <c r="N753" s="951"/>
      <c r="O753" s="951"/>
      <c r="P753" s="951"/>
      <c r="Q753" s="1110"/>
      <c r="R753" s="1094"/>
      <c r="S753" s="1095"/>
      <c r="T753" s="1095"/>
      <c r="U753" s="1049">
        <v>753</v>
      </c>
      <c r="V753" s="465"/>
    </row>
    <row r="754" spans="1:22" ht="15.75" hidden="1" customHeight="1">
      <c r="A754" s="1183" t="s">
        <v>320</v>
      </c>
      <c r="B754" s="937"/>
      <c r="C754" s="1132" t="str">
        <f>IF(Data!BV754="","",Data!BV754)</f>
        <v/>
      </c>
      <c r="D754" s="1132" t="str">
        <f>IF(Data!BW754="","",Data!BW754)</f>
        <v/>
      </c>
      <c r="E754" s="1132" t="str">
        <f>IF(Data!BX754="","",Data!BX754)</f>
        <v/>
      </c>
      <c r="F754" s="1132" t="str">
        <f>IF(Data!BY754="","",Data!BY754)</f>
        <v/>
      </c>
      <c r="G754" s="1081"/>
      <c r="H754" s="951"/>
      <c r="I754" s="951"/>
      <c r="J754" s="951"/>
      <c r="K754" s="951"/>
      <c r="L754" s="1081"/>
      <c r="M754" s="951"/>
      <c r="N754" s="951"/>
      <c r="O754" s="951"/>
      <c r="P754" s="951"/>
      <c r="Q754" s="1110"/>
      <c r="R754" s="1094"/>
      <c r="S754" s="1095"/>
      <c r="T754" s="1095"/>
      <c r="U754" s="1049">
        <v>754</v>
      </c>
      <c r="V754" s="465"/>
    </row>
    <row r="755" spans="1:22" ht="15.75" customHeight="1">
      <c r="A755" s="1078" t="s">
        <v>321</v>
      </c>
      <c r="B755" s="937"/>
      <c r="C755" s="1124">
        <f>IF(Data!BV755="","",Data!BV755)</f>
        <v>0</v>
      </c>
      <c r="D755" s="1124">
        <f>IF(Data!BW755="","",Data!BW755)</f>
        <v>0</v>
      </c>
      <c r="E755" s="1124">
        <f>IF(Data!BX755="","",Data!BX755)</f>
        <v>0</v>
      </c>
      <c r="F755" s="1124">
        <f>IF(Data!BY755="","",Data!BY755)</f>
        <v>0</v>
      </c>
      <c r="G755" s="1084"/>
      <c r="H755" s="1177">
        <f>IF(C755="","",C755*'Exp factors'!C$36)</f>
        <v>0</v>
      </c>
      <c r="I755" s="1177">
        <f>IF(D755="","",D755*'Exp factors'!D$36)</f>
        <v>0</v>
      </c>
      <c r="J755" s="1177">
        <f>IF(E755="","",E755*'Exp factors'!E$36)</f>
        <v>0</v>
      </c>
      <c r="K755" s="1177">
        <f>IF(F755="","",F755*'Exp factors'!F$36)</f>
        <v>0</v>
      </c>
      <c r="L755" s="1082"/>
      <c r="M755" s="1101">
        <f>IF(H755="","",SUM(H755)-SUM(C755))</f>
        <v>0</v>
      </c>
      <c r="N755" s="1101">
        <f>IF(I755="","",SUM(I755)-SUM(D755))</f>
        <v>0</v>
      </c>
      <c r="O755" s="1101">
        <f>IF(J755="","",SUM(J755)-SUM(E755))</f>
        <v>0</v>
      </c>
      <c r="P755" s="1101">
        <f>IF(K755="","",SUM(K755)-SUM(F755))</f>
        <v>0</v>
      </c>
      <c r="Q755" s="1110"/>
      <c r="R755" s="885"/>
      <c r="S755" s="1017"/>
      <c r="T755" s="1017"/>
      <c r="U755" s="1049">
        <v>755</v>
      </c>
      <c r="V755" s="465"/>
    </row>
    <row r="756" spans="1:22" ht="15.75" customHeight="1">
      <c r="A756" s="1361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1"/>
      <c r="H756" s="1177" t="str">
        <f>IF(C756="","",C756*'Exp factors'!C$36)</f>
        <v/>
      </c>
      <c r="I756" s="1177" t="str">
        <f>IF(D756="","",D756*'Exp factors'!D$36)</f>
        <v/>
      </c>
      <c r="J756" s="1177" t="str">
        <f>IF(E756="","",E756*'Exp factors'!E$36)</f>
        <v/>
      </c>
      <c r="K756" s="1177" t="str">
        <f>IF(F756="","",F756*'Exp factors'!F$36)</f>
        <v/>
      </c>
      <c r="L756" s="1081"/>
      <c r="M756" s="951"/>
      <c r="N756" s="951"/>
      <c r="O756" s="951"/>
      <c r="P756" s="951"/>
      <c r="Q756" s="1110"/>
      <c r="R756" s="1094"/>
      <c r="S756" s="1095"/>
      <c r="T756" s="1095"/>
      <c r="U756" s="1049">
        <v>756</v>
      </c>
      <c r="V756" s="465"/>
    </row>
    <row r="757" spans="1:22" ht="15.75" hidden="1" customHeight="1">
      <c r="A757" s="1183" t="s">
        <v>303</v>
      </c>
      <c r="B757" s="1184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7" t="str">
        <f t="shared" ref="H757:K759" si="112">IF(C757&gt;0,C757,"")</f>
        <v/>
      </c>
      <c r="I757" s="1177" t="str">
        <f t="shared" si="112"/>
        <v/>
      </c>
      <c r="J757" s="1177" t="str">
        <f t="shared" si="112"/>
        <v/>
      </c>
      <c r="K757" s="1177" t="str">
        <f t="shared" si="112"/>
        <v/>
      </c>
      <c r="L757" s="1081"/>
      <c r="M757" s="951"/>
      <c r="N757" s="951"/>
      <c r="O757" s="951"/>
      <c r="P757" s="951"/>
      <c r="Q757" s="1110"/>
      <c r="R757" s="1094"/>
      <c r="S757" s="1095"/>
      <c r="T757" s="1095"/>
      <c r="U757" s="1049">
        <v>757</v>
      </c>
      <c r="V757" s="465"/>
    </row>
    <row r="758" spans="1:22" ht="15.75" hidden="1" customHeight="1">
      <c r="A758" s="1183" t="s">
        <v>289</v>
      </c>
      <c r="B758" s="1184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7" t="str">
        <f t="shared" si="112"/>
        <v/>
      </c>
      <c r="I758" s="1177" t="str">
        <f t="shared" si="112"/>
        <v/>
      </c>
      <c r="J758" s="1177" t="str">
        <f t="shared" si="112"/>
        <v/>
      </c>
      <c r="K758" s="1177" t="str">
        <f t="shared" si="112"/>
        <v/>
      </c>
      <c r="L758" s="1081"/>
      <c r="M758" s="951"/>
      <c r="N758" s="951"/>
      <c r="O758" s="951"/>
      <c r="P758" s="951"/>
      <c r="Q758" s="1110"/>
      <c r="R758" s="1094"/>
      <c r="S758" s="1095"/>
      <c r="T758" s="1095"/>
      <c r="U758" s="1049">
        <v>758</v>
      </c>
      <c r="V758" s="465"/>
    </row>
    <row r="759" spans="1:22" ht="15.75" hidden="1" customHeight="1">
      <c r="A759" s="1183" t="s">
        <v>334</v>
      </c>
      <c r="B759" s="1184"/>
      <c r="C759" s="1132" t="str">
        <f>IF(Data!BV759="","",Data!BV759)</f>
        <v/>
      </c>
      <c r="D759" s="1132" t="str">
        <f>IF(Data!BW759="","",Data!BW759)</f>
        <v/>
      </c>
      <c r="E759" s="1132" t="str">
        <f>IF(Data!BX759="","",Data!BX759)</f>
        <v/>
      </c>
      <c r="F759" s="1132" t="str">
        <f>IF(Data!BY759="","",Data!BY759)</f>
        <v/>
      </c>
      <c r="G759" s="1081"/>
      <c r="H759" s="1177" t="str">
        <f t="shared" si="112"/>
        <v/>
      </c>
      <c r="I759" s="1177" t="str">
        <f t="shared" si="112"/>
        <v/>
      </c>
      <c r="J759" s="1177" t="str">
        <f t="shared" si="112"/>
        <v/>
      </c>
      <c r="K759" s="1177" t="str">
        <f t="shared" si="112"/>
        <v/>
      </c>
      <c r="L759" s="1081"/>
      <c r="M759" s="951"/>
      <c r="N759" s="951"/>
      <c r="O759" s="951"/>
      <c r="P759" s="951"/>
      <c r="Q759" s="1110"/>
      <c r="R759" s="1094"/>
      <c r="S759" s="1095"/>
      <c r="T759" s="1095"/>
      <c r="U759" s="1049">
        <v>759</v>
      </c>
      <c r="V759" s="465"/>
    </row>
    <row r="760" spans="1:22" ht="15.75" customHeight="1">
      <c r="A760" s="1148" t="s">
        <v>321</v>
      </c>
      <c r="B760" s="1184"/>
      <c r="C760" s="1124">
        <f>IF(Data!BV760="","",Data!BV760)</f>
        <v>0</v>
      </c>
      <c r="D760" s="1124">
        <f>IF(Data!BW760="","",Data!BW760)</f>
        <v>0</v>
      </c>
      <c r="E760" s="1124">
        <f>IF(Data!BX760="","",Data!BX760)</f>
        <v>0</v>
      </c>
      <c r="F760" s="1124">
        <f>IF(Data!BY760="","",Data!BY760)</f>
        <v>62700</v>
      </c>
      <c r="G760" s="1082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2"/>
      <c r="M760" s="1101" t="str">
        <f>IF(H760="","",SUM(H760)-SUM(C760))</f>
        <v/>
      </c>
      <c r="N760" s="1101" t="str">
        <f>IF(I760="","",SUM(I760)-SUM(D760))</f>
        <v/>
      </c>
      <c r="O760" s="1101" t="str">
        <f>IF(J760="","",SUM(J760)-SUM(E760))</f>
        <v/>
      </c>
      <c r="P760" s="1101" t="str">
        <f>IF(K760="","",SUM(K760)-SUM(F760))</f>
        <v/>
      </c>
      <c r="Q760" s="1110"/>
      <c r="R760" s="885"/>
      <c r="S760" s="1017"/>
      <c r="T760" s="1017"/>
      <c r="U760" s="1049">
        <v>760</v>
      </c>
      <c r="V760" s="465"/>
    </row>
    <row r="761" spans="1:22" ht="15.75" customHeight="1">
      <c r="A761" s="1363" t="str">
        <f>IF(Data!A761="","",Data!A761)</f>
        <v>Gifts/social support: type (Child support, Pension and Foster Care)</v>
      </c>
      <c r="B761" s="1184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4"/>
      <c r="H761" s="951"/>
      <c r="I761" s="951"/>
      <c r="J761" s="951"/>
      <c r="K761" s="951"/>
      <c r="L761" s="1084"/>
      <c r="M761" s="951"/>
      <c r="N761" s="951"/>
      <c r="O761" s="951"/>
      <c r="P761" s="951"/>
      <c r="Q761" s="1110"/>
      <c r="R761" s="846"/>
      <c r="S761" s="846"/>
      <c r="T761" s="846"/>
      <c r="U761" s="1049">
        <v>761</v>
      </c>
      <c r="V761" s="465"/>
    </row>
    <row r="762" spans="1:22" ht="15.75" customHeight="1">
      <c r="A762" s="1102" t="s">
        <v>303</v>
      </c>
      <c r="B762" s="1184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4"/>
      <c r="H762" s="1177" t="str">
        <f>IF(C762="","",C762*'Exp factors'!C$38)</f>
        <v/>
      </c>
      <c r="I762" s="1177" t="str">
        <f>IF(D762="","",D762*'Exp factors'!D$38)</f>
        <v/>
      </c>
      <c r="J762" s="1177" t="str">
        <f>IF(E762="","",E762*'Exp factors'!E$38)</f>
        <v/>
      </c>
      <c r="K762" s="1177">
        <f>IF(F762="","",F762*'Exp factors'!F$38)</f>
        <v>1</v>
      </c>
      <c r="L762" s="1084"/>
      <c r="M762" s="951"/>
      <c r="N762" s="951"/>
      <c r="O762" s="951"/>
      <c r="P762" s="951"/>
      <c r="Q762" s="1110"/>
      <c r="R762" s="1094"/>
      <c r="S762" s="1095"/>
      <c r="T762" s="1095"/>
      <c r="U762" s="1049">
        <v>762</v>
      </c>
      <c r="V762" s="465"/>
    </row>
    <row r="763" spans="1:22" ht="15.75" customHeight="1">
      <c r="A763" s="1102" t="s">
        <v>289</v>
      </c>
      <c r="B763" s="1184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4"/>
      <c r="H763" s="1177" t="str">
        <f t="shared" ref="H763:K764" si="113">IF(C763&gt;0,C763,"")</f>
        <v/>
      </c>
      <c r="I763" s="1177" t="str">
        <f t="shared" si="113"/>
        <v/>
      </c>
      <c r="J763" s="1177" t="str">
        <f t="shared" si="113"/>
        <v/>
      </c>
      <c r="K763" s="1177">
        <f t="shared" si="113"/>
        <v>12</v>
      </c>
      <c r="L763" s="1084"/>
      <c r="M763" s="951"/>
      <c r="N763" s="951"/>
      <c r="O763" s="951"/>
      <c r="P763" s="951"/>
      <c r="Q763" s="1110"/>
      <c r="R763" s="1094"/>
      <c r="S763" s="1095"/>
      <c r="T763" s="1095"/>
      <c r="U763" s="1049">
        <v>763</v>
      </c>
      <c r="V763" s="465"/>
    </row>
    <row r="764" spans="1:22" ht="15.75" customHeight="1">
      <c r="A764" s="1102" t="s">
        <v>320</v>
      </c>
      <c r="B764" s="1184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4"/>
      <c r="H764" s="1177" t="str">
        <f t="shared" si="113"/>
        <v/>
      </c>
      <c r="I764" s="1177" t="str">
        <f t="shared" si="113"/>
        <v/>
      </c>
      <c r="J764" s="1177" t="str">
        <f t="shared" si="113"/>
        <v/>
      </c>
      <c r="K764" s="1177">
        <f t="shared" si="113"/>
        <v>1420</v>
      </c>
      <c r="L764" s="1084"/>
      <c r="M764" s="951"/>
      <c r="N764" s="951"/>
      <c r="O764" s="951"/>
      <c r="P764" s="951"/>
      <c r="Q764" s="1110"/>
      <c r="R764" s="1094"/>
      <c r="S764" s="1095"/>
      <c r="T764" s="1095"/>
      <c r="U764" s="1049">
        <v>764</v>
      </c>
      <c r="V764" s="465"/>
    </row>
    <row r="765" spans="1:22" ht="15.75" customHeight="1">
      <c r="A765" s="1078" t="s">
        <v>321</v>
      </c>
      <c r="B765" s="1184"/>
      <c r="C765" s="1101" t="str">
        <f>IF(SUM(C762)=0,"",C762*C763*C764)</f>
        <v/>
      </c>
      <c r="D765" s="1101" t="str">
        <f>IF(SUM(D762)=0,"",D762*D763*D764)</f>
        <v/>
      </c>
      <c r="E765" s="1101" t="str">
        <f>IF(SUM(E762)=0,"",E762*E763*E764)</f>
        <v/>
      </c>
      <c r="F765" s="1101">
        <f>IF(SUM(F762)=0,"",F762*F763*F764)</f>
        <v>17040</v>
      </c>
      <c r="G765" s="1147"/>
      <c r="H765" s="1101" t="str">
        <f>IF(H762="","",H762*H763*H764)</f>
        <v/>
      </c>
      <c r="I765" s="1101" t="str">
        <f>IF(I762="","",I762*I763*I764)</f>
        <v/>
      </c>
      <c r="J765" s="1101" t="str">
        <f>IF(J762="","",J762*J763*J764)</f>
        <v/>
      </c>
      <c r="K765" s="1101">
        <f>IF(K762="","",K762*K763*K764)</f>
        <v>17040</v>
      </c>
      <c r="L765" s="1147"/>
      <c r="M765" s="1101" t="str">
        <f>IF(H765="","",SUM(H765)-SUM(C765))</f>
        <v/>
      </c>
      <c r="N765" s="1101" t="str">
        <f>IF(I765="","",SUM(I765)-SUM(D765))</f>
        <v/>
      </c>
      <c r="O765" s="1101" t="str">
        <f>IF(J765="","",SUM(J765)-SUM(E765))</f>
        <v/>
      </c>
      <c r="P765" s="1101">
        <f>IF(K765="","",SUM(K765)-SUM(F765))</f>
        <v>0</v>
      </c>
      <c r="Q765" s="1110"/>
      <c r="R765" s="885"/>
      <c r="S765" s="1017"/>
      <c r="T765" s="1017"/>
      <c r="U765" s="1049">
        <v>765</v>
      </c>
      <c r="V765" s="465"/>
    </row>
    <row r="766" spans="1:22" ht="15.75" customHeight="1">
      <c r="A766" s="1182" t="str">
        <f>IF(Data!A766="","",Data!A766)</f>
        <v>Other income: e.g. Credit (cotton loans)</v>
      </c>
      <c r="B766" s="1184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4"/>
      <c r="H766" s="951"/>
      <c r="I766" s="951"/>
      <c r="J766" s="951"/>
      <c r="K766" s="951"/>
      <c r="L766" s="1084"/>
      <c r="M766" s="951"/>
      <c r="N766" s="951"/>
      <c r="O766" s="951"/>
      <c r="P766" s="951"/>
      <c r="Q766" s="1110"/>
      <c r="R766" s="846"/>
      <c r="S766" s="846"/>
      <c r="T766" s="846"/>
      <c r="U766" s="1049">
        <v>766</v>
      </c>
      <c r="V766" s="465"/>
    </row>
    <row r="767" spans="1:22" ht="15.75" customHeight="1">
      <c r="A767" s="1183" t="s">
        <v>303</v>
      </c>
      <c r="B767" s="1184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4"/>
      <c r="H767" s="288"/>
      <c r="I767" s="288"/>
      <c r="J767" s="288"/>
      <c r="K767" s="288"/>
      <c r="L767" s="1084"/>
      <c r="M767" s="951"/>
      <c r="N767" s="951"/>
      <c r="O767" s="951"/>
      <c r="P767" s="951"/>
      <c r="Q767" s="1110"/>
      <c r="R767" s="1094"/>
      <c r="S767" s="1095"/>
      <c r="T767" s="1095"/>
      <c r="U767" s="1049">
        <v>767</v>
      </c>
      <c r="V767" s="465"/>
    </row>
    <row r="768" spans="1:22" ht="15.75" customHeight="1">
      <c r="A768" s="1183" t="s">
        <v>289</v>
      </c>
      <c r="B768" s="1184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4"/>
      <c r="H768" s="288"/>
      <c r="I768" s="288"/>
      <c r="J768" s="288"/>
      <c r="K768" s="288"/>
      <c r="L768" s="1084"/>
      <c r="M768" s="951"/>
      <c r="N768" s="951"/>
      <c r="O768" s="951"/>
      <c r="P768" s="951"/>
      <c r="Q768" s="1110"/>
      <c r="R768" s="1094"/>
      <c r="S768" s="1095"/>
      <c r="T768" s="1095"/>
      <c r="U768" s="1049">
        <v>768</v>
      </c>
      <c r="V768" s="465"/>
    </row>
    <row r="769" spans="1:22" ht="15.75" customHeight="1">
      <c r="A769" s="1183" t="s">
        <v>320</v>
      </c>
      <c r="B769" s="1184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4"/>
      <c r="H769" s="288"/>
      <c r="I769" s="288"/>
      <c r="J769" s="288"/>
      <c r="K769" s="288"/>
      <c r="L769" s="1084"/>
      <c r="M769" s="951"/>
      <c r="N769" s="951"/>
      <c r="O769" s="951"/>
      <c r="P769" s="951"/>
      <c r="Q769" s="1110"/>
      <c r="R769" s="1094"/>
      <c r="S769" s="1095"/>
      <c r="T769" s="1095"/>
      <c r="U769" s="1049">
        <v>769</v>
      </c>
      <c r="V769" s="465"/>
    </row>
    <row r="770" spans="1:22" ht="15.75" customHeight="1">
      <c r="A770" s="1078" t="s">
        <v>321</v>
      </c>
      <c r="B770" s="1184"/>
      <c r="C770" s="1101" t="str">
        <f>IF(SUM(C767)=0,"",C767*C768*C769)</f>
        <v/>
      </c>
      <c r="D770" s="1101" t="str">
        <f>IF(SUM(D767)=0,"",D767*D768*D769)</f>
        <v/>
      </c>
      <c r="E770" s="1101" t="str">
        <f>IF(SUM(E767)=0,"",E767*E768*E769)</f>
        <v/>
      </c>
      <c r="F770" s="1101" t="str">
        <f>IF(SUM(F767)=0,"",F767*F768*F769)</f>
        <v/>
      </c>
      <c r="G770" s="1147"/>
      <c r="H770" s="1101" t="str">
        <f>IF(H767="","",H767*H768*H769)</f>
        <v/>
      </c>
      <c r="I770" s="1101" t="str">
        <f>IF(I767="","",I767*I768*I769)</f>
        <v/>
      </c>
      <c r="J770" s="1101" t="str">
        <f>IF(J767="","",J767*J768*J769)</f>
        <v/>
      </c>
      <c r="K770" s="1101" t="str">
        <f>IF(K767="","",K767*K768*K769)</f>
        <v/>
      </c>
      <c r="L770" s="1147"/>
      <c r="M770" s="1101" t="str">
        <f>IF(H770="","",SUM(H770)-SUM(C770))</f>
        <v/>
      </c>
      <c r="N770" s="1101" t="str">
        <f>IF(I770="","",SUM(I770)-SUM(D770))</f>
        <v/>
      </c>
      <c r="O770" s="1101" t="str">
        <f>IF(J770="","",SUM(J770)-SUM(E770))</f>
        <v/>
      </c>
      <c r="P770" s="1101" t="str">
        <f>IF(K770="","",SUM(K770)-SUM(F770))</f>
        <v/>
      </c>
      <c r="Q770" s="1110"/>
      <c r="R770" s="885"/>
      <c r="S770" s="1017"/>
      <c r="T770" s="1017"/>
      <c r="U770" s="1049">
        <v>770</v>
      </c>
      <c r="V770" s="465"/>
    </row>
    <row r="771" spans="1:22" ht="15.75" customHeight="1">
      <c r="A771" s="1168" t="s">
        <v>336</v>
      </c>
      <c r="B771" s="1184"/>
      <c r="C771" s="755"/>
      <c r="D771" s="755"/>
      <c r="E771" s="755"/>
      <c r="F771" s="993"/>
      <c r="G771" s="1084"/>
      <c r="H771" s="951"/>
      <c r="I771" s="951"/>
      <c r="J771" s="951"/>
      <c r="K771" s="951"/>
      <c r="L771" s="1084"/>
      <c r="M771" s="1097"/>
      <c r="N771" s="1097"/>
      <c r="O771" s="1097"/>
      <c r="P771" s="1097"/>
      <c r="Q771" s="1110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4"/>
      <c r="C772" s="1104">
        <f>IF(Data!BV772="","",Data!BV772)</f>
        <v>202</v>
      </c>
      <c r="D772" s="1104">
        <f>IF(Data!BW772="","",Data!BW772)</f>
        <v>216</v>
      </c>
      <c r="E772" s="1104">
        <f>IF(Data!BX772="","",Data!BX772)</f>
        <v>216</v>
      </c>
      <c r="F772" s="1104">
        <f>IF(Data!BY772="","",Data!BY772)</f>
        <v>220</v>
      </c>
      <c r="G772" s="1084"/>
      <c r="H772" s="1171">
        <f>IF(H$46="","",IF('Exp factors'!$B71="poor",'Exp factors'!$G$71*H$46,SUM(C772)*'Exp factors'!C$71))</f>
        <v>280</v>
      </c>
      <c r="I772" s="1171">
        <f>IF(I$46="","",IF('Exp factors'!$B71="poor",'Exp factors'!$G$71*I$46,SUM(D772)*'Exp factors'!D$71))</f>
        <v>320</v>
      </c>
      <c r="J772" s="1171">
        <f>IF(J$46="","",IF('Exp factors'!$B71="poor",'Exp factors'!$G$71*J$46,SUM(E772)*'Exp factors'!E$71))</f>
        <v>280</v>
      </c>
      <c r="K772" s="1171">
        <f>IF(K$46="","",IF('Exp factors'!$B71="poor",'Exp factors'!$G$71*K$46,SUM(F772)*'Exp factors'!F$71))</f>
        <v>320</v>
      </c>
      <c r="L772" s="1386"/>
      <c r="M772" s="1387">
        <f t="shared" ref="M772:P776" si="114">IF(H772="","",SUM(H772)-SUM(C772))</f>
        <v>78</v>
      </c>
      <c r="N772" s="1387">
        <f t="shared" si="114"/>
        <v>104</v>
      </c>
      <c r="O772" s="1387">
        <f t="shared" si="114"/>
        <v>64</v>
      </c>
      <c r="P772" s="1387">
        <f t="shared" si="114"/>
        <v>100</v>
      </c>
      <c r="Q772" s="1110" t="str">
        <f>'Exp factors'!I71</f>
        <v>lbpl</v>
      </c>
      <c r="R772" s="1094"/>
      <c r="S772" s="1095"/>
      <c r="T772" s="1095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4"/>
      <c r="C773" s="1104">
        <f>IF(Data!BV773="","",Data!BV773)</f>
        <v>72</v>
      </c>
      <c r="D773" s="1104">
        <f>IF(Data!BW773="","",Data!BW773)</f>
        <v>60</v>
      </c>
      <c r="E773" s="1104">
        <f>IF(Data!BX773="","",Data!BX773)</f>
        <v>87</v>
      </c>
      <c r="F773" s="1104">
        <f>IF(Data!BY773="","",Data!BY773)</f>
        <v>70</v>
      </c>
      <c r="G773" s="1084"/>
      <c r="H773" s="1171">
        <f>IF(H$46="","",IF('Exp factors'!$B72="poor",'Exp factors'!$G$72*H$46,SUM(C773)*'Exp factors'!C$72))</f>
        <v>105</v>
      </c>
      <c r="I773" s="1171">
        <f>IF(I$46="","",IF('Exp factors'!$B72="poor",'Exp factors'!$G$72*I$46,SUM(D773)*'Exp factors'!D$72))</f>
        <v>120</v>
      </c>
      <c r="J773" s="1171">
        <f>IF(J$46="","",IF('Exp factors'!$B72="poor",'Exp factors'!$G$72*J$46,SUM(E773)*'Exp factors'!E$72))</f>
        <v>105</v>
      </c>
      <c r="K773" s="1171">
        <f>IF(K$46="","",IF('Exp factors'!$B72="poor",'Exp factors'!$G$72*K$46,SUM(F773)*'Exp factors'!F$72))</f>
        <v>120</v>
      </c>
      <c r="L773" s="1386"/>
      <c r="M773" s="1387">
        <f t="shared" si="114"/>
        <v>33</v>
      </c>
      <c r="N773" s="1387">
        <f t="shared" si="114"/>
        <v>60</v>
      </c>
      <c r="O773" s="1387">
        <f t="shared" si="114"/>
        <v>18</v>
      </c>
      <c r="P773" s="1387">
        <f t="shared" si="114"/>
        <v>50</v>
      </c>
      <c r="Q773" s="1110" t="str">
        <f>'Exp factors'!I72</f>
        <v>lbpl</v>
      </c>
      <c r="R773" s="1094"/>
      <c r="S773" s="1095"/>
      <c r="T773" s="1095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4"/>
      <c r="C774" s="1104">
        <f>IF(Data!BV774="","",Data!BV774)</f>
        <v>240</v>
      </c>
      <c r="D774" s="1104">
        <f>IF(Data!BW774="","",Data!BW774)</f>
        <v>456</v>
      </c>
      <c r="E774" s="1104">
        <f>IF(Data!BX774="","",Data!BX774)</f>
        <v>427</v>
      </c>
      <c r="F774" s="1104">
        <f>IF(Data!BY774="","",Data!BY774)</f>
        <v>750</v>
      </c>
      <c r="G774" s="1084"/>
      <c r="H774" s="1171">
        <f>IF(H$46="","",IF('Exp factors'!$B73="poor",'Exp factors'!$G$73*H$46,SUM(C774)*'Exp factors'!C$73))</f>
        <v>700</v>
      </c>
      <c r="I774" s="1171">
        <f>IF(I$46="","",IF('Exp factors'!$B73="poor",'Exp factors'!$G$73*I$46,SUM(D774)*'Exp factors'!D$73))</f>
        <v>800</v>
      </c>
      <c r="J774" s="1171">
        <f>IF(J$46="","",IF('Exp factors'!$B73="poor",'Exp factors'!$G$73*J$46,SUM(E774)*'Exp factors'!E$73))</f>
        <v>700</v>
      </c>
      <c r="K774" s="1171">
        <f>IF(K$46="","",IF('Exp factors'!$B73="poor",'Exp factors'!$G$73*K$46,SUM(F774)*'Exp factors'!F$73))</f>
        <v>800</v>
      </c>
      <c r="L774" s="1386"/>
      <c r="M774" s="1387">
        <f t="shared" si="114"/>
        <v>460</v>
      </c>
      <c r="N774" s="1387">
        <f t="shared" si="114"/>
        <v>344</v>
      </c>
      <c r="O774" s="1387">
        <f t="shared" si="114"/>
        <v>273</v>
      </c>
      <c r="P774" s="1387">
        <f t="shared" si="114"/>
        <v>50</v>
      </c>
      <c r="Q774" s="1110" t="str">
        <f>'Exp factors'!I73</f>
        <v>lbpl</v>
      </c>
      <c r="R774" s="1094"/>
      <c r="S774" s="1095"/>
      <c r="T774" s="1095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4"/>
      <c r="C775" s="1104">
        <f>IF(Data!BV775="","",Data!BV775)</f>
        <v>360</v>
      </c>
      <c r="D775" s="1104">
        <f>IF(Data!BW775="","",Data!BW775)</f>
        <v>1200</v>
      </c>
      <c r="E775" s="1104">
        <f>IF(Data!BX775="","",Data!BX775)</f>
        <v>2850</v>
      </c>
      <c r="F775" s="1104">
        <f>IF(Data!BY775="","",Data!BY775)</f>
        <v>2016</v>
      </c>
      <c r="G775" s="1084"/>
      <c r="H775" s="1171">
        <f>IF(H$46="","",IF('Exp factors'!$B74="poor",'Exp factors'!$G$74*H$46,SUM(C775)*'Exp factors'!C$74))</f>
        <v>700</v>
      </c>
      <c r="I775" s="1171">
        <f>IF(I$46="","",IF('Exp factors'!$B74="poor",'Exp factors'!$G$74*I$46,SUM(D775)*'Exp factors'!D$74))</f>
        <v>800</v>
      </c>
      <c r="J775" s="1171">
        <f>IF(J$46="","",IF('Exp factors'!$B74="poor",'Exp factors'!$G$74*J$46,SUM(E775)*'Exp factors'!E$74))</f>
        <v>700</v>
      </c>
      <c r="K775" s="1171">
        <f>IF(K$46="","",IF('Exp factors'!$B74="poor",'Exp factors'!$G$74*K$46,SUM(F775)*'Exp factors'!F$74))</f>
        <v>800</v>
      </c>
      <c r="L775" s="1386"/>
      <c r="M775" s="1387">
        <f t="shared" si="114"/>
        <v>340</v>
      </c>
      <c r="N775" s="1387">
        <f t="shared" si="114"/>
        <v>-400</v>
      </c>
      <c r="O775" s="1387">
        <f t="shared" si="114"/>
        <v>-2150</v>
      </c>
      <c r="P775" s="1387">
        <f t="shared" si="114"/>
        <v>-1216</v>
      </c>
      <c r="Q775" s="1110" t="str">
        <f>'Exp factors'!I74</f>
        <v>lbpl</v>
      </c>
      <c r="R775" s="1094"/>
      <c r="S775" s="1095"/>
      <c r="T775" s="1095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4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4"/>
      <c r="H776" s="1171">
        <f>IF(H$46="","",IF('Exp factors'!$B75="poor",'Exp factors'!$G$75*H$46,SUM(C776)*'Exp factors'!C$75))</f>
        <v>0</v>
      </c>
      <c r="I776" s="1171">
        <f>IF(I$46="","",IF('Exp factors'!$B75="poor",'Exp factors'!$G$75*I$46,SUM(D776)*'Exp factors'!D$75))</f>
        <v>0</v>
      </c>
      <c r="J776" s="1171">
        <f>IF(J$46="","",IF('Exp factors'!$B75="poor",'Exp factors'!$G$75*J$46,SUM(E776)*'Exp factors'!E$75))</f>
        <v>0</v>
      </c>
      <c r="K776" s="1171">
        <f>IF(K$46="","",IF('Exp factors'!$B75="poor",'Exp factors'!$G$75*K$46,SUM(F776)*'Exp factors'!F$75))</f>
        <v>0</v>
      </c>
      <c r="L776" s="1386"/>
      <c r="M776" s="1387">
        <f t="shared" si="114"/>
        <v>0</v>
      </c>
      <c r="N776" s="1387">
        <f t="shared" si="114"/>
        <v>0</v>
      </c>
      <c r="O776" s="1387">
        <f t="shared" si="114"/>
        <v>0</v>
      </c>
      <c r="P776" s="1387">
        <f t="shared" si="114"/>
        <v>0</v>
      </c>
      <c r="Q776" s="1110" t="str">
        <f>'Exp factors'!I75</f>
        <v>des</v>
      </c>
      <c r="R776" s="1094"/>
      <c r="S776" s="1095"/>
      <c r="T776" s="1095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4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4"/>
      <c r="H777" s="951"/>
      <c r="I777" s="951"/>
      <c r="J777" s="951"/>
      <c r="K777" s="951"/>
      <c r="L777" s="1386"/>
      <c r="M777" s="1388"/>
      <c r="N777" s="1388"/>
      <c r="O777" s="1388"/>
      <c r="P777" s="1388"/>
      <c r="Q777" s="1110"/>
      <c r="R777" s="846"/>
      <c r="S777" s="846"/>
      <c r="T777" s="846"/>
      <c r="U777" s="1049">
        <v>777</v>
      </c>
      <c r="V777" s="465"/>
    </row>
    <row r="778" spans="1:22" ht="15.75" customHeight="1">
      <c r="A778" s="1102" t="s">
        <v>288</v>
      </c>
      <c r="B778" s="1184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4"/>
      <c r="H778" s="1171">
        <f>IF(H$46="","",IF('Exp factors'!$B90="poor",'Exp factors'!$G$90*H$46,SUM(C778)*'Exp factors'!C$90))</f>
        <v>116.66666666666667</v>
      </c>
      <c r="I778" s="1171">
        <f>IF(I$46="","",IF('Exp factors'!$B90="poor",'Exp factors'!$G$90*I$46,SUM(D778)*'Exp factors'!D$90))</f>
        <v>133.33333333333334</v>
      </c>
      <c r="J778" s="1171">
        <f>IF(J$46="","",IF('Exp factors'!$B90="poor",'Exp factors'!$G$90*J$46,SUM(E778)*'Exp factors'!E$90))</f>
        <v>116.66666666666667</v>
      </c>
      <c r="K778" s="1171">
        <f>IF(K$46="","",IF('Exp factors'!$B90="poor",'Exp factors'!$G$90*K$46,SUM(F778)*'Exp factors'!F$90))</f>
        <v>133.33333333333334</v>
      </c>
      <c r="L778" s="1386"/>
      <c r="M778" s="1388"/>
      <c r="N778" s="1388"/>
      <c r="O778" s="1388"/>
      <c r="P778" s="1388"/>
      <c r="Q778" s="1110"/>
      <c r="R778" s="1094"/>
      <c r="S778" s="1095"/>
      <c r="T778" s="1095"/>
      <c r="U778" s="1049">
        <v>778</v>
      </c>
      <c r="V778" s="465"/>
    </row>
    <row r="779" spans="1:22" ht="15.75" customHeight="1">
      <c r="A779" s="1102" t="s">
        <v>289</v>
      </c>
      <c r="B779" s="1184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4"/>
      <c r="H779" s="1171">
        <f>IF(H$46="","",IF('Exp factors'!$B90="poor",SUM($D779),SUM(C779)))</f>
        <v>12</v>
      </c>
      <c r="I779" s="1171">
        <f>IF(I$46="","",IF('Exp factors'!$B90="poor",SUM($D779),SUM(D779)))</f>
        <v>12</v>
      </c>
      <c r="J779" s="1171">
        <f>IF(J$46="","",IF('Exp factors'!$B90="poor",SUM($D779),SUM(E779)))</f>
        <v>12</v>
      </c>
      <c r="K779" s="1171">
        <f>IF(K$46="","",IF('Exp factors'!$B90="poor",SUM($D779),SUM(F779)))</f>
        <v>12</v>
      </c>
      <c r="L779" s="1386"/>
      <c r="M779" s="1388"/>
      <c r="N779" s="1388"/>
      <c r="O779" s="1388"/>
      <c r="P779" s="1388"/>
      <c r="Q779" s="1110"/>
      <c r="R779" s="1094"/>
      <c r="S779" s="1095"/>
      <c r="T779" s="1095"/>
      <c r="U779" s="1049">
        <v>779</v>
      </c>
      <c r="V779" s="465"/>
    </row>
    <row r="780" spans="1:22" ht="15.75" customHeight="1">
      <c r="A780" s="1102" t="s">
        <v>344</v>
      </c>
      <c r="B780" s="1184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4"/>
      <c r="H780" s="951"/>
      <c r="I780" s="951"/>
      <c r="J780" s="951"/>
      <c r="K780" s="951"/>
      <c r="L780" s="1386"/>
      <c r="M780" s="1388"/>
      <c r="N780" s="1388"/>
      <c r="O780" s="1388"/>
      <c r="P780" s="1388"/>
      <c r="Q780" s="1110"/>
      <c r="R780" s="1094"/>
      <c r="S780" s="1095"/>
      <c r="T780" s="1095"/>
      <c r="U780" s="1049">
        <v>780</v>
      </c>
      <c r="V780" s="465"/>
    </row>
    <row r="781" spans="1:22" ht="15.75" customHeight="1">
      <c r="A781" s="1102" t="s">
        <v>292</v>
      </c>
      <c r="B781" s="1184"/>
      <c r="C781" s="1101" t="str">
        <f>IF(SUM(C778)=0,"",C778*C779*C780)</f>
        <v/>
      </c>
      <c r="D781" s="1101" t="str">
        <f>IF(SUM(D778)=0,"",D778*D779*D780)</f>
        <v/>
      </c>
      <c r="E781" s="1101" t="str">
        <f>IF(SUM(E778)=0,"",E778*E779*E780)</f>
        <v/>
      </c>
      <c r="F781" s="1101" t="str">
        <f>IF(SUM(F778)=0,"",F778*F779*F780)</f>
        <v/>
      </c>
      <c r="G781" s="1147"/>
      <c r="H781" s="1101">
        <f>IF(H779=0,"",H778*H779*C780)</f>
        <v>1400</v>
      </c>
      <c r="I781" s="1101">
        <f>IF(I779=0,"",I778*I779*D780)</f>
        <v>1600</v>
      </c>
      <c r="J781" s="1101">
        <f>IF(J779=0,"",J778*J779*E780)</f>
        <v>1400</v>
      </c>
      <c r="K781" s="1101">
        <f>IF(K779=0,"",K778*K779*F780)</f>
        <v>1600</v>
      </c>
      <c r="L781" s="1389"/>
      <c r="M781" s="1387">
        <f t="shared" ref="M781:P785" si="115">IF(H781="","",SUM(H781)-SUM(C781))</f>
        <v>1400</v>
      </c>
      <c r="N781" s="1387">
        <f t="shared" si="115"/>
        <v>1600</v>
      </c>
      <c r="O781" s="1387">
        <f t="shared" si="115"/>
        <v>1400</v>
      </c>
      <c r="P781" s="1387">
        <f t="shared" si="115"/>
        <v>1600</v>
      </c>
      <c r="Q781" s="1110" t="str">
        <f>'Exp factors'!I90</f>
        <v>lbpl</v>
      </c>
      <c r="R781" s="1094"/>
      <c r="S781" s="1095"/>
      <c r="T781" s="1095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4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4"/>
      <c r="H782" s="1171">
        <f>IF(H$46="","",IF('Exp factors'!$B76="poor",'Exp factors'!$G$76*H$46,SUM(C782)*'Exp factors'!C$76))</f>
        <v>1400</v>
      </c>
      <c r="I782" s="1171">
        <f>IF(I$46="","",IF('Exp factors'!$B76="poor",'Exp factors'!$G$76*I$46,SUM(D782)*'Exp factors'!D$76))</f>
        <v>1600</v>
      </c>
      <c r="J782" s="1171">
        <f>IF(J$46="","",IF('Exp factors'!$B76="poor",'Exp factors'!$G$76*J$46,SUM(E782)*'Exp factors'!E$76))</f>
        <v>1400</v>
      </c>
      <c r="K782" s="1171">
        <f>IF(K$46="","",IF('Exp factors'!$B76="poor",'Exp factors'!$G$76*K$46,SUM(F782)*'Exp factors'!F$76))</f>
        <v>1600</v>
      </c>
      <c r="L782" s="1386"/>
      <c r="M782" s="1387">
        <f t="shared" si="115"/>
        <v>1400</v>
      </c>
      <c r="N782" s="1387">
        <f t="shared" si="115"/>
        <v>533</v>
      </c>
      <c r="O782" s="1387">
        <f t="shared" si="115"/>
        <v>-1800</v>
      </c>
      <c r="P782" s="1387">
        <f t="shared" si="115"/>
        <v>475</v>
      </c>
      <c r="Q782" s="1110" t="str">
        <f>'Exp factors'!I76</f>
        <v>lbpl</v>
      </c>
      <c r="R782" s="1094"/>
      <c r="S782" s="1095"/>
      <c r="T782" s="1095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4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4"/>
      <c r="H783" s="1171">
        <f>IF(H$46="","",IF('Exp factors'!$B77="poor",'Exp factors'!$G$77*H$46,SUM(C783)*'Exp factors'!C$77))</f>
        <v>0</v>
      </c>
      <c r="I783" s="1171">
        <f>IF(I$46="","",IF('Exp factors'!$B77="poor",'Exp factors'!$G$77*I$46,SUM(D783)*'Exp factors'!D$77))</f>
        <v>0</v>
      </c>
      <c r="J783" s="1171">
        <f>IF(J$46="","",IF('Exp factors'!$B77="poor",'Exp factors'!$G$77*J$46,SUM(E783)*'Exp factors'!E$77))</f>
        <v>0</v>
      </c>
      <c r="K783" s="1171">
        <f>IF(K$46="","",IF('Exp factors'!$B77="poor",'Exp factors'!$G$77*K$46,SUM(F783)*'Exp factors'!F$77))</f>
        <v>0</v>
      </c>
      <c r="L783" s="1386"/>
      <c r="M783" s="1387">
        <f t="shared" si="115"/>
        <v>0</v>
      </c>
      <c r="N783" s="1387">
        <f t="shared" si="115"/>
        <v>0</v>
      </c>
      <c r="O783" s="1387">
        <f t="shared" si="115"/>
        <v>0</v>
      </c>
      <c r="P783" s="1387">
        <f t="shared" si="115"/>
        <v>0</v>
      </c>
      <c r="Q783" s="1110" t="str">
        <f>'Exp factors'!I77</f>
        <v>des</v>
      </c>
      <c r="R783" s="1094"/>
      <c r="S783" s="1095"/>
      <c r="T783" s="1095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4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4"/>
      <c r="H784" s="1171">
        <f>IF(H$46="","",IF('Exp factors'!$B96="poor",'Exp factors'!$G$96*H$46,SUM(C784)*'Exp factors'!C$96))</f>
        <v>41</v>
      </c>
      <c r="I784" s="1171">
        <f>IF(I$46="","",IF('Exp factors'!$B96="poor",'Exp factors'!$G$96*I$46,SUM(D784)*'Exp factors'!D$96))</f>
        <v>127</v>
      </c>
      <c r="J784" s="1171">
        <f>IF(J$46="","",IF('Exp factors'!$B96="poor",'Exp factors'!$G$96*J$46,SUM(E784)*'Exp factors'!E$96))</f>
        <v>1200</v>
      </c>
      <c r="K784" s="1171">
        <f>IF(K$46="","",IF('Exp factors'!$B96="poor",'Exp factors'!$G$96*K$46,SUM(F784)*'Exp factors'!F$96))</f>
        <v>1100</v>
      </c>
      <c r="L784" s="1386"/>
      <c r="M784" s="1387">
        <f t="shared" si="115"/>
        <v>0</v>
      </c>
      <c r="N784" s="1387">
        <f t="shared" si="115"/>
        <v>0</v>
      </c>
      <c r="O784" s="1387">
        <f t="shared" si="115"/>
        <v>0</v>
      </c>
      <c r="P784" s="1387">
        <f t="shared" si="115"/>
        <v>0</v>
      </c>
      <c r="Q784" s="1110" t="str">
        <f>'Exp factors'!I96</f>
        <v>des</v>
      </c>
      <c r="R784" s="1094"/>
      <c r="S784" s="1095"/>
      <c r="T784" s="1095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4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4"/>
      <c r="H785" s="1171">
        <f>IF(H$46="","",IF('Exp factors'!$B97="poor",'Exp factors'!$G$97*H$46,SUM(C785)*'Exp factors'!C$97))</f>
        <v>0</v>
      </c>
      <c r="I785" s="1171">
        <f>IF(I$46="","",IF('Exp factors'!$B97="poor",'Exp factors'!$G$97*I$46,SUM(D785)*'Exp factors'!D$97))</f>
        <v>0</v>
      </c>
      <c r="J785" s="1171">
        <f>IF(J$46="","",IF('Exp factors'!$B97="poor",'Exp factors'!$G$97*J$46,SUM(E785)*'Exp factors'!E$97))</f>
        <v>0</v>
      </c>
      <c r="K785" s="1171">
        <f>IF(K$46="","",IF('Exp factors'!$B97="poor",'Exp factors'!$G$97*K$46,SUM(F785)*'Exp factors'!F$97))</f>
        <v>0</v>
      </c>
      <c r="L785" s="1386"/>
      <c r="M785" s="1387">
        <f t="shared" si="115"/>
        <v>0</v>
      </c>
      <c r="N785" s="1387">
        <f t="shared" si="115"/>
        <v>0</v>
      </c>
      <c r="O785" s="1387">
        <f t="shared" si="115"/>
        <v>0</v>
      </c>
      <c r="P785" s="1387">
        <f t="shared" si="115"/>
        <v>0</v>
      </c>
      <c r="Q785" s="1110" t="str">
        <f>'Exp factors'!I97</f>
        <v>des</v>
      </c>
      <c r="R785" s="1094"/>
      <c r="S785" s="1095"/>
      <c r="T785" s="1095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4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4"/>
      <c r="H786" s="951"/>
      <c r="I786" s="951"/>
      <c r="J786" s="951"/>
      <c r="K786" s="951"/>
      <c r="L786" s="1386"/>
      <c r="M786" s="1388"/>
      <c r="N786" s="1388"/>
      <c r="O786" s="1388"/>
      <c r="P786" s="1388"/>
      <c r="Q786" s="1110"/>
      <c r="R786" s="846"/>
      <c r="S786" s="846"/>
      <c r="T786" s="846"/>
      <c r="U786" s="1049">
        <v>786</v>
      </c>
      <c r="V786" s="465"/>
    </row>
    <row r="787" spans="1:22" ht="15.75" customHeight="1">
      <c r="A787" s="1102" t="s">
        <v>288</v>
      </c>
      <c r="B787" s="1184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4"/>
      <c r="H787" s="1171">
        <f>IF(H$46="","",IF('Exp factors'!$B91="poor",'Exp factors'!$G$91*H$46,SUM(C787)*'Exp factors'!C$91))</f>
        <v>0</v>
      </c>
      <c r="I787" s="1171">
        <f>IF(I$46="","",IF('Exp factors'!$B91="poor",'Exp factors'!$G$91*I$46,SUM(D787)*'Exp factors'!D$91))</f>
        <v>0</v>
      </c>
      <c r="J787" s="1171">
        <f>IF(J$46="","",IF('Exp factors'!$B91="poor",'Exp factors'!$G$91*J$46,SUM(E787)*'Exp factors'!E$91))</f>
        <v>0</v>
      </c>
      <c r="K787" s="1171">
        <f>IF(K$46="","",IF('Exp factors'!$B91="poor",'Exp factors'!$G$91*K$46,SUM(F787)*'Exp factors'!F$91))</f>
        <v>0</v>
      </c>
      <c r="L787" s="1386"/>
      <c r="M787" s="1388"/>
      <c r="N787" s="1388"/>
      <c r="O787" s="1388"/>
      <c r="P787" s="1388"/>
      <c r="Q787" s="1110"/>
      <c r="R787" s="1094"/>
      <c r="S787" s="1095"/>
      <c r="T787" s="1095"/>
      <c r="U787" s="1049">
        <v>787</v>
      </c>
      <c r="V787" s="465"/>
    </row>
    <row r="788" spans="1:22" ht="15.75" customHeight="1">
      <c r="A788" s="1102" t="s">
        <v>289</v>
      </c>
      <c r="B788" s="1184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4"/>
      <c r="H788" s="1171">
        <f>IF(H$46="","",IF('Exp factors'!$B87="poor",$D788,SUM(C788)))</f>
        <v>0</v>
      </c>
      <c r="I788" s="1171">
        <f>IF(I$46="","",IF('Exp factors'!$B87="poor",$D788,SUM(D788)))</f>
        <v>0</v>
      </c>
      <c r="J788" s="1171">
        <f>IF(J$46="","",IF('Exp factors'!$B87="poor",$D788,SUM(E788)))</f>
        <v>0</v>
      </c>
      <c r="K788" s="1171">
        <f>IF(K$46="","",IF('Exp factors'!$B87="poor",$D788,SUM(F788)))</f>
        <v>0</v>
      </c>
      <c r="L788" s="1386"/>
      <c r="M788" s="1388"/>
      <c r="N788" s="1388"/>
      <c r="O788" s="1388"/>
      <c r="P788" s="1388"/>
      <c r="Q788" s="1110"/>
      <c r="R788" s="1094"/>
      <c r="S788" s="1095"/>
      <c r="T788" s="1095"/>
      <c r="U788" s="1049">
        <v>788</v>
      </c>
      <c r="V788" s="465"/>
    </row>
    <row r="789" spans="1:22" ht="15.75" customHeight="1">
      <c r="A789" s="1102" t="s">
        <v>344</v>
      </c>
      <c r="B789" s="1184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4"/>
      <c r="H789" s="951"/>
      <c r="I789" s="951"/>
      <c r="J789" s="951"/>
      <c r="K789" s="951"/>
      <c r="L789" s="1386"/>
      <c r="M789" s="1388"/>
      <c r="N789" s="1388"/>
      <c r="O789" s="1388"/>
      <c r="P789" s="1388"/>
      <c r="Q789" s="1110"/>
      <c r="R789" s="1094"/>
      <c r="S789" s="1095"/>
      <c r="T789" s="1095"/>
      <c r="U789" s="1049">
        <v>789</v>
      </c>
      <c r="V789" s="465"/>
    </row>
    <row r="790" spans="1:22" ht="15.75" customHeight="1">
      <c r="A790" s="1102" t="s">
        <v>292</v>
      </c>
      <c r="B790" s="1184"/>
      <c r="C790" s="1101" t="str">
        <f>IF(SUM(C787)=0,"",C787*C788*C789)</f>
        <v/>
      </c>
      <c r="D790" s="1101" t="str">
        <f>IF(SUM(D787)=0,"",D787*D788*D789)</f>
        <v/>
      </c>
      <c r="E790" s="1101" t="str">
        <f>IF(SUM(E787)=0,"",E787*E788*E789)</f>
        <v/>
      </c>
      <c r="F790" s="1101" t="str">
        <f>IF(SUM(F787)=0,"",F787*F788*F789)</f>
        <v/>
      </c>
      <c r="G790" s="1147"/>
      <c r="H790" s="1101" t="str">
        <f>IF(H788=0,"",H787*H788*C789)</f>
        <v/>
      </c>
      <c r="I790" s="1101" t="str">
        <f>IF(I788=0,"",I787*I788*D789)</f>
        <v/>
      </c>
      <c r="J790" s="1101" t="str">
        <f>IF(J788=0,"",J787*J788*E789)</f>
        <v/>
      </c>
      <c r="K790" s="1101" t="str">
        <f>IF(K788=0,"",K787*K788*F789)</f>
        <v/>
      </c>
      <c r="L790" s="1389"/>
      <c r="M790" s="1387" t="str">
        <f t="shared" ref="M790:M810" si="116">IF(H790="","",SUM(H790)-SUM(C790))</f>
        <v/>
      </c>
      <c r="N790" s="1387" t="str">
        <f t="shared" ref="N790:P810" si="117">IF(I790="","",SUM(I790)-SUM(D790))</f>
        <v/>
      </c>
      <c r="O790" s="1387" t="str">
        <f t="shared" si="117"/>
        <v/>
      </c>
      <c r="P790" s="1387" t="str">
        <f t="shared" si="117"/>
        <v/>
      </c>
      <c r="Q790" s="1110" t="str">
        <f>'Exp factors'!I91</f>
        <v>des</v>
      </c>
      <c r="R790" s="1094"/>
      <c r="S790" s="1095"/>
      <c r="T790" s="1095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4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4"/>
      <c r="H791" s="1171">
        <f>IF(H$46="","",IF('Exp factors'!$B98="poor",'Exp factors'!$G$98*H$46,SUM(C791)*'Exp factors'!C$98))</f>
        <v>0</v>
      </c>
      <c r="I791" s="1171">
        <f>IF(I$46="","",IF('Exp factors'!$B98="poor",'Exp factors'!$G$98*I$46,SUM(D791)*'Exp factors'!D$98))</f>
        <v>0</v>
      </c>
      <c r="J791" s="1171">
        <f>IF(J$46="","",IF('Exp factors'!$B98="poor",'Exp factors'!$G$98*J$46,SUM(E791)*'Exp factors'!E$98))</f>
        <v>5000</v>
      </c>
      <c r="K791" s="1171">
        <f>IF(K$46="","",IF('Exp factors'!$B98="poor",'Exp factors'!$G$98*K$46,SUM(F791)*'Exp factors'!F$98))</f>
        <v>3580</v>
      </c>
      <c r="L791" s="1386"/>
      <c r="M791" s="1387">
        <f t="shared" si="116"/>
        <v>0</v>
      </c>
      <c r="N791" s="1387">
        <f t="shared" si="117"/>
        <v>0</v>
      </c>
      <c r="O791" s="1387">
        <f t="shared" si="117"/>
        <v>0</v>
      </c>
      <c r="P791" s="1387">
        <f t="shared" si="117"/>
        <v>0</v>
      </c>
      <c r="Q791" s="1110" t="str">
        <f>'Exp factors'!I98</f>
        <v>des</v>
      </c>
      <c r="R791" s="1094"/>
      <c r="S791" s="1095"/>
      <c r="T791" s="1095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4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1"/>
      <c r="H792" s="1171">
        <f>IF(H$46="","",IF('Exp factors'!$B99="poor",'Exp factors'!$G$99*H$46,SUM(C792)*'Exp factors'!C$99))</f>
        <v>82</v>
      </c>
      <c r="I792" s="1171">
        <f>IF(I$46="","",IF('Exp factors'!$B99="poor",'Exp factors'!$G$99*I$46,SUM(D792)*'Exp factors'!D$99))</f>
        <v>244</v>
      </c>
      <c r="J792" s="1171">
        <f>IF(J$46="","",IF('Exp factors'!$B99="poor",'Exp factors'!$G$99*J$46,SUM(E792)*'Exp factors'!E$99))</f>
        <v>4500</v>
      </c>
      <c r="K792" s="1171">
        <f>IF(K$46="","",IF('Exp factors'!$B99="poor",'Exp factors'!$G$99*K$46,SUM(F792)*'Exp factors'!F$99))</f>
        <v>2500</v>
      </c>
      <c r="L792" s="1390"/>
      <c r="M792" s="1387">
        <f t="shared" si="116"/>
        <v>0</v>
      </c>
      <c r="N792" s="1387">
        <f t="shared" si="117"/>
        <v>0</v>
      </c>
      <c r="O792" s="1387">
        <f t="shared" si="117"/>
        <v>0</v>
      </c>
      <c r="P792" s="1387">
        <f t="shared" si="117"/>
        <v>0</v>
      </c>
      <c r="Q792" s="1110" t="str">
        <f>'Exp factors'!I99</f>
        <v>des</v>
      </c>
      <c r="R792" s="1094"/>
      <c r="S792" s="1095"/>
      <c r="T792" s="1095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4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08"/>
      <c r="H793" s="1171">
        <f>IF(H$46="","",IF('Exp factors'!$B100="poor",'Exp factors'!$G$100*H$46,SUM(C793)*'Exp factors'!C$100))</f>
        <v>2000</v>
      </c>
      <c r="I793" s="1171">
        <f>IF(I$46="","",IF('Exp factors'!$B100="poor",'Exp factors'!$G$100*I$46,SUM(D793)*'Exp factors'!D$100))</f>
        <v>2100</v>
      </c>
      <c r="J793" s="1171">
        <f>IF(J$46="","",IF('Exp factors'!$B100="poor",'Exp factors'!$G$100*J$46,SUM(E793)*'Exp factors'!E$100))</f>
        <v>4200</v>
      </c>
      <c r="K793" s="1171">
        <f>IF(K$46="","",IF('Exp factors'!$B100="poor",'Exp factors'!$G$100*K$46,SUM(F793)*'Exp factors'!F$100))</f>
        <v>0</v>
      </c>
      <c r="L793" s="1390"/>
      <c r="M793" s="1387">
        <f t="shared" si="116"/>
        <v>0</v>
      </c>
      <c r="N793" s="1387">
        <f t="shared" si="117"/>
        <v>0</v>
      </c>
      <c r="O793" s="1387">
        <f t="shared" si="117"/>
        <v>0</v>
      </c>
      <c r="P793" s="1387">
        <f t="shared" si="117"/>
        <v>0</v>
      </c>
      <c r="Q793" s="1110" t="str">
        <f>'Exp factors'!I100</f>
        <v>des</v>
      </c>
      <c r="R793" s="1094"/>
      <c r="S793" s="1095"/>
      <c r="T793" s="1095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4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1"/>
      <c r="H794" s="1171">
        <f>IF(H$46="","",IF('Exp factors'!$B101="poor",'Exp factors'!$G$101*H$46,SUM(C794)*'Exp factors'!C$101))</f>
        <v>0</v>
      </c>
      <c r="I794" s="1171">
        <f>IF(I$46="","",IF('Exp factors'!$B101="poor",'Exp factors'!$G$101*I$46,SUM(D794)*'Exp factors'!D$101))</f>
        <v>0</v>
      </c>
      <c r="J794" s="1171">
        <f>IF(J$46="","",IF('Exp factors'!$B101="poor",'Exp factors'!$G$101*J$46,SUM(E794)*'Exp factors'!E$101))</f>
        <v>0</v>
      </c>
      <c r="K794" s="1171">
        <f>IF(K$46="","",IF('Exp factors'!$B101="poor",'Exp factors'!$G$101*K$46,SUM(F794)*'Exp factors'!F$101))</f>
        <v>0</v>
      </c>
      <c r="L794" s="1390"/>
      <c r="M794" s="1387">
        <f t="shared" si="116"/>
        <v>0</v>
      </c>
      <c r="N794" s="1387">
        <f t="shared" si="117"/>
        <v>0</v>
      </c>
      <c r="O794" s="1387">
        <f t="shared" si="117"/>
        <v>0</v>
      </c>
      <c r="P794" s="1387">
        <f t="shared" si="117"/>
        <v>0</v>
      </c>
      <c r="Q794" s="1110" t="str">
        <f>'Exp factors'!I101</f>
        <v>des</v>
      </c>
      <c r="R794" s="1094"/>
      <c r="S794" s="1095"/>
      <c r="T794" s="1095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4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1"/>
      <c r="H795" s="1171">
        <f>IF(H$46="","",IF('Exp factors'!$B102="poor",'Exp factors'!$G$102*H$46,SUM(C795)*'Exp factors'!C$102))</f>
        <v>1000</v>
      </c>
      <c r="I795" s="1171">
        <f>IF(I$46="","",IF('Exp factors'!$B102="poor",'Exp factors'!$G$102*I$46,SUM(D795)*'Exp factors'!D$102))</f>
        <v>1200</v>
      </c>
      <c r="J795" s="1171">
        <f>IF(J$46="","",IF('Exp factors'!$B102="poor",'Exp factors'!$G$102*J$46,SUM(E795)*'Exp factors'!E$102))</f>
        <v>1500</v>
      </c>
      <c r="K795" s="1171">
        <f>IF(K$46="","",IF('Exp factors'!$B102="poor",'Exp factors'!$G$102*K$46,SUM(F795)*'Exp factors'!F$102))</f>
        <v>2400</v>
      </c>
      <c r="L795" s="1390"/>
      <c r="M795" s="1387">
        <f t="shared" si="116"/>
        <v>0</v>
      </c>
      <c r="N795" s="1387">
        <f t="shared" si="117"/>
        <v>0</v>
      </c>
      <c r="O795" s="1387">
        <f t="shared" si="117"/>
        <v>0</v>
      </c>
      <c r="P795" s="1387">
        <f t="shared" si="117"/>
        <v>0</v>
      </c>
      <c r="Q795" s="1110" t="str">
        <f>'Exp factors'!I102</f>
        <v>des</v>
      </c>
      <c r="R795" s="1094"/>
      <c r="S795" s="1095"/>
      <c r="T795" s="1095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4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1"/>
      <c r="H796" s="1171">
        <f>IF(H$46="","",IF('Exp factors'!$B103="poor",'Exp factors'!$G$103*H$46,SUM(C796)*'Exp factors'!C$103))</f>
        <v>0</v>
      </c>
      <c r="I796" s="1171">
        <f>IF(I$46="","",IF('Exp factors'!$B103="poor",'Exp factors'!$G$103*I$46,SUM(D796)*'Exp factors'!D$103))</f>
        <v>0</v>
      </c>
      <c r="J796" s="1171">
        <f>IF(J$46="","",IF('Exp factors'!$B103="poor",'Exp factors'!$G$103*J$46,SUM(E796)*'Exp factors'!E$103))</f>
        <v>0</v>
      </c>
      <c r="K796" s="1171">
        <f>IF(K$46="","",IF('Exp factors'!$B103="poor",'Exp factors'!$G$103*K$46,SUM(F796)*'Exp factors'!F$103))</f>
        <v>0</v>
      </c>
      <c r="L796" s="1390"/>
      <c r="M796" s="1387">
        <f t="shared" si="116"/>
        <v>0</v>
      </c>
      <c r="N796" s="1387">
        <f t="shared" si="117"/>
        <v>0</v>
      </c>
      <c r="O796" s="1387">
        <f t="shared" si="117"/>
        <v>0</v>
      </c>
      <c r="P796" s="1387">
        <f t="shared" si="117"/>
        <v>0</v>
      </c>
      <c r="Q796" s="1110" t="str">
        <f>'Exp factors'!I103</f>
        <v>des</v>
      </c>
      <c r="R796" s="1094"/>
      <c r="S796" s="1095"/>
      <c r="T796" s="1095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4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1"/>
      <c r="H797" s="1171">
        <f>IF(H$46="","",IF('Exp factors'!$B104="poor",'Exp factors'!$G$104*H$46,SUM(C797)*'Exp factors'!C$104))</f>
        <v>150</v>
      </c>
      <c r="I797" s="1171">
        <f>IF(I$46="","",IF('Exp factors'!$B104="poor",'Exp factors'!$G$104*I$46,SUM(D797)*'Exp factors'!D$104))</f>
        <v>260</v>
      </c>
      <c r="J797" s="1171">
        <f>IF(J$46="","",IF('Exp factors'!$B104="poor",'Exp factors'!$G$104*J$46,SUM(E797)*'Exp factors'!E$104))</f>
        <v>4500</v>
      </c>
      <c r="K797" s="1171">
        <f>IF(K$46="","",IF('Exp factors'!$B104="poor",'Exp factors'!$G$104*K$46,SUM(F797)*'Exp factors'!F$104))</f>
        <v>0</v>
      </c>
      <c r="L797" s="1390"/>
      <c r="M797" s="1387">
        <f t="shared" si="116"/>
        <v>0</v>
      </c>
      <c r="N797" s="1387">
        <f t="shared" si="117"/>
        <v>0</v>
      </c>
      <c r="O797" s="1387">
        <f t="shared" si="117"/>
        <v>0</v>
      </c>
      <c r="P797" s="1387">
        <f t="shared" si="117"/>
        <v>0</v>
      </c>
      <c r="Q797" s="1110" t="str">
        <f>'Exp factors'!I104</f>
        <v>des</v>
      </c>
      <c r="R797" s="1094"/>
      <c r="S797" s="1095"/>
      <c r="T797" s="1095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4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1"/>
      <c r="H798" s="1171">
        <f>IF(H$46="","",IF('Exp factors'!$B105="poor",'Exp factors'!$G$105*H$46,SUM(C798)*'Exp factors'!C$105))</f>
        <v>500</v>
      </c>
      <c r="I798" s="1171">
        <f>IF(I$46="","",IF('Exp factors'!$B105="poor",'Exp factors'!$G$105*I$46,SUM(D798)*'Exp factors'!D$105))</f>
        <v>0</v>
      </c>
      <c r="J798" s="1171">
        <f>IF(J$46="","",IF('Exp factors'!$B105="poor",'Exp factors'!$G$105*J$46,SUM(E798)*'Exp factors'!E$105))</f>
        <v>0</v>
      </c>
      <c r="K798" s="1171">
        <f>IF(K$46="","",IF('Exp factors'!$B105="poor",'Exp factors'!$G$105*K$46,SUM(F798)*'Exp factors'!F$105))</f>
        <v>620</v>
      </c>
      <c r="L798" s="1390"/>
      <c r="M798" s="1387">
        <f t="shared" si="116"/>
        <v>0</v>
      </c>
      <c r="N798" s="1387">
        <f t="shared" si="117"/>
        <v>0</v>
      </c>
      <c r="O798" s="1387">
        <f t="shared" si="117"/>
        <v>0</v>
      </c>
      <c r="P798" s="1387">
        <f t="shared" si="117"/>
        <v>0</v>
      </c>
      <c r="Q798" s="1110" t="str">
        <f>'Exp factors'!I105</f>
        <v>des</v>
      </c>
      <c r="R798" s="1094"/>
      <c r="S798" s="1095"/>
      <c r="T798" s="1095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4"/>
      <c r="C799" s="1104">
        <f>IF(Data!BV799="","",Data!BV799)</f>
        <v>1088</v>
      </c>
      <c r="D799" s="1104">
        <f>IF(Data!BW799="","",Data!BW799)</f>
        <v>2975</v>
      </c>
      <c r="E799" s="1104">
        <f>IF(Data!BX799="","",Data!BX799)</f>
        <v>3500</v>
      </c>
      <c r="F799" s="1104">
        <f>IF(Data!BY799="","",Data!BY799)</f>
        <v>1731</v>
      </c>
      <c r="G799" s="1081"/>
      <c r="H799" s="1171">
        <f>IF(H$46="","",IF('Exp factors'!$B93="poor",'Exp factors'!$G$93*H$46,SUM(C799)*'Exp factors'!C$93))</f>
        <v>1050</v>
      </c>
      <c r="I799" s="1171">
        <f>IF(I$46="","",IF('Exp factors'!$B93="poor",'Exp factors'!$G$93*I$46,SUM(D799)*'Exp factors'!D$93))</f>
        <v>1200</v>
      </c>
      <c r="J799" s="1171">
        <f>IF(J$46="","",IF('Exp factors'!$B93="poor",'Exp factors'!$G$93*J$46,SUM(E799)*'Exp factors'!E$93))</f>
        <v>1050</v>
      </c>
      <c r="K799" s="1171">
        <f>IF(K$46="","",IF('Exp factors'!$B93="poor",'Exp factors'!$G$93*K$46,SUM(F799)*'Exp factors'!F$93))</f>
        <v>1200</v>
      </c>
      <c r="L799" s="1390"/>
      <c r="M799" s="1387">
        <f t="shared" si="116"/>
        <v>-38</v>
      </c>
      <c r="N799" s="1387">
        <f t="shared" si="117"/>
        <v>-1775</v>
      </c>
      <c r="O799" s="1387">
        <f t="shared" si="117"/>
        <v>-2450</v>
      </c>
      <c r="P799" s="1387">
        <f t="shared" si="117"/>
        <v>-531</v>
      </c>
      <c r="Q799" s="1110" t="str">
        <f>'Exp factors'!I93</f>
        <v>lbpl</v>
      </c>
      <c r="R799" s="1094"/>
      <c r="S799" s="1095"/>
      <c r="T799" s="1095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4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1"/>
      <c r="H800" s="1171">
        <f>IF(H$46="","",IF('Exp factors'!$B94="poor",'Exp factors'!$G$94*H$46,SUM(C800)*'Exp factors'!C$94))</f>
        <v>490</v>
      </c>
      <c r="I800" s="1171">
        <f>IF(I$46="","",IF('Exp factors'!$B94="poor",'Exp factors'!$G$94*I$46,SUM(D800)*'Exp factors'!D$94))</f>
        <v>560</v>
      </c>
      <c r="J800" s="1171">
        <f>IF(J$46="","",IF('Exp factors'!$B94="poor",'Exp factors'!$G$94*J$46,SUM(E800)*'Exp factors'!E$94))</f>
        <v>490</v>
      </c>
      <c r="K800" s="1171">
        <f>IF(K$46="","",IF('Exp factors'!$B94="poor",'Exp factors'!$G$94*K$46,SUM(F800)*'Exp factors'!F$94))</f>
        <v>560</v>
      </c>
      <c r="L800" s="1390"/>
      <c r="M800" s="1387">
        <f t="shared" si="116"/>
        <v>-10</v>
      </c>
      <c r="N800" s="1387">
        <f t="shared" si="117"/>
        <v>260</v>
      </c>
      <c r="O800" s="1387">
        <f t="shared" si="117"/>
        <v>-303</v>
      </c>
      <c r="P800" s="1387">
        <f t="shared" si="117"/>
        <v>-980</v>
      </c>
      <c r="Q800" s="1110" t="str">
        <f>'Exp factors'!I94</f>
        <v>lbpl</v>
      </c>
      <c r="R800" s="1094"/>
      <c r="S800" s="1095"/>
      <c r="T800" s="1095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4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08"/>
      <c r="H801" s="1171">
        <f>IF(H$46="","",IF('Exp factors'!$B78="poor",'Exp factors'!$G$78*H$46,SUM(C801)*'Exp factors'!C$78))</f>
        <v>2100</v>
      </c>
      <c r="I801" s="1171">
        <f>IF(I$46="","",IF('Exp factors'!$B78="poor",'Exp factors'!$G$78*I$46,SUM(D801)*'Exp factors'!D$78))</f>
        <v>2400</v>
      </c>
      <c r="J801" s="1171">
        <f>IF(J$46="","",IF('Exp factors'!$B78="poor",'Exp factors'!$G$78*J$46,SUM(E801)*'Exp factors'!E$78))</f>
        <v>2100</v>
      </c>
      <c r="K801" s="1171">
        <f>IF(K$46="","",IF('Exp factors'!$B78="poor",'Exp factors'!$G$78*K$46,SUM(F801)*'Exp factors'!F$78))</f>
        <v>2400</v>
      </c>
      <c r="L801" s="1390"/>
      <c r="M801" s="1387">
        <f t="shared" si="116"/>
        <v>900</v>
      </c>
      <c r="N801" s="1387">
        <f t="shared" si="117"/>
        <v>150</v>
      </c>
      <c r="O801" s="1387">
        <f t="shared" si="117"/>
        <v>-3400</v>
      </c>
      <c r="P801" s="1387">
        <f t="shared" si="117"/>
        <v>-1100</v>
      </c>
      <c r="Q801" s="1110" t="str">
        <f>'Exp factors'!I78</f>
        <v>lbpl</v>
      </c>
      <c r="R801" s="1094"/>
      <c r="S801" s="1095"/>
      <c r="T801" s="1095"/>
      <c r="U801" s="1049">
        <v>801</v>
      </c>
      <c r="V801" s="465"/>
    </row>
    <row r="802" spans="1:22" ht="15.75" customHeight="1">
      <c r="A802" s="895" t="s">
        <v>525</v>
      </c>
      <c r="B802" s="1184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08"/>
      <c r="H802" s="1171">
        <f>IF(H$46="","",IF('Exp factors'!$B80="poor",'Exp factors'!$G$80*H$46,SUM(C802)*'Exp factors'!C$80))</f>
        <v>420</v>
      </c>
      <c r="I802" s="1171">
        <f>IF(I$46="","",IF('Exp factors'!$B80="poor",'Exp factors'!$G$80*I$46,SUM(D802)*'Exp factors'!D$80))</f>
        <v>480</v>
      </c>
      <c r="J802" s="1171">
        <f>IF(J$46="","",IF('Exp factors'!$B80="poor",'Exp factors'!$G$80*J$46,SUM(E802)*'Exp factors'!E$80))</f>
        <v>420</v>
      </c>
      <c r="K802" s="1171">
        <f>IF(K$46="","",IF('Exp factors'!$B80="poor",'Exp factors'!$G$80*K$46,SUM(F802)*'Exp factors'!F$80))</f>
        <v>480</v>
      </c>
      <c r="L802" s="1390"/>
      <c r="M802" s="1387">
        <f t="shared" si="116"/>
        <v>60</v>
      </c>
      <c r="N802" s="1387">
        <f t="shared" si="117"/>
        <v>80</v>
      </c>
      <c r="O802" s="1387">
        <f t="shared" si="117"/>
        <v>-1980</v>
      </c>
      <c r="P802" s="1387">
        <f t="shared" si="117"/>
        <v>-4920</v>
      </c>
      <c r="Q802" s="1110" t="str">
        <f>'Exp factors'!I80</f>
        <v>lbpl</v>
      </c>
      <c r="R802" s="1094"/>
      <c r="S802" s="1095"/>
      <c r="T802" s="1095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4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1"/>
      <c r="H803" s="1171">
        <f>IF(H$46="","",IF('Exp factors'!$B79="poor",'Exp factors'!$G$79*H$46,SUM(C803)*'Exp factors'!C$79))</f>
        <v>616</v>
      </c>
      <c r="I803" s="1171">
        <f>IF(I$46="","",IF('Exp factors'!$B79="poor",'Exp factors'!$G$79*I$46,SUM(D803)*'Exp factors'!D$79))</f>
        <v>704</v>
      </c>
      <c r="J803" s="1171">
        <f>IF(J$46="","",IF('Exp factors'!$B79="poor",'Exp factors'!$G$79*J$46,SUM(E803)*'Exp factors'!E$79))</f>
        <v>616</v>
      </c>
      <c r="K803" s="1171">
        <f>IF(K$46="","",IF('Exp factors'!$B79="poor",'Exp factors'!$G$79*K$46,SUM(F803)*'Exp factors'!F$79))</f>
        <v>704</v>
      </c>
      <c r="L803" s="1390"/>
      <c r="M803" s="1387">
        <f t="shared" si="116"/>
        <v>38</v>
      </c>
      <c r="N803" s="1387">
        <f t="shared" si="117"/>
        <v>186</v>
      </c>
      <c r="O803" s="1387">
        <f t="shared" si="117"/>
        <v>-2247</v>
      </c>
      <c r="P803" s="1387">
        <f t="shared" si="117"/>
        <v>-3496</v>
      </c>
      <c r="Q803" s="1110" t="str">
        <f>'Exp factors'!I79</f>
        <v>lbpl</v>
      </c>
      <c r="R803" s="1094"/>
      <c r="S803" s="1095"/>
      <c r="T803" s="1095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4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1"/>
      <c r="H804" s="1171">
        <f>IF(H$46="","",IF('Exp factors'!$B81="poor",'Exp factors'!$G$81*H$46,SUM(C804)*'Exp factors'!C$81))</f>
        <v>300</v>
      </c>
      <c r="I804" s="1171">
        <f>IF(I$46="","",IF('Exp factors'!$B81="poor",'Exp factors'!$G$81*I$46,SUM(D804)*'Exp factors'!D$81))</f>
        <v>725</v>
      </c>
      <c r="J804" s="1171">
        <f>IF(J$46="","",IF('Exp factors'!$B81="poor",'Exp factors'!$G$81*J$46,SUM(E804)*'Exp factors'!E$81))</f>
        <v>500</v>
      </c>
      <c r="K804" s="1171">
        <f>IF(K$46="","",IF('Exp factors'!$B81="poor",'Exp factors'!$G$81*K$46,SUM(F804)*'Exp factors'!F$81))</f>
        <v>1000</v>
      </c>
      <c r="L804" s="1390"/>
      <c r="M804" s="1387">
        <f t="shared" si="116"/>
        <v>0</v>
      </c>
      <c r="N804" s="1387">
        <f t="shared" si="117"/>
        <v>0</v>
      </c>
      <c r="O804" s="1387">
        <f t="shared" si="117"/>
        <v>0</v>
      </c>
      <c r="P804" s="1387">
        <f t="shared" si="117"/>
        <v>0</v>
      </c>
      <c r="Q804" s="1110" t="str">
        <f>'Exp factors'!I81</f>
        <v>des</v>
      </c>
      <c r="R804" s="1094"/>
      <c r="S804" s="1095"/>
      <c r="T804" s="1095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4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1"/>
      <c r="H805" s="1171">
        <f>IF(H$46="","",IF('Exp factors'!$B88="poor",'Exp factors'!$G$88*H$46,SUM(C805)*'Exp factors'!C$88))</f>
        <v>0</v>
      </c>
      <c r="I805" s="1171">
        <f>IF(I$46="","",IF('Exp factors'!$B88="poor",'Exp factors'!$G$88*I$46,SUM(D805)*'Exp factors'!D$88))</f>
        <v>0</v>
      </c>
      <c r="J805" s="1171">
        <f>IF(J$46="","",IF('Exp factors'!$B88="poor",'Exp factors'!$G$88*J$46,SUM(E805)*'Exp factors'!E$88))</f>
        <v>0</v>
      </c>
      <c r="K805" s="1171">
        <f>IF(K$46="","",IF('Exp factors'!$B88="poor",'Exp factors'!$G$88*K$46,SUM(F805)*'Exp factors'!F$88))</f>
        <v>0</v>
      </c>
      <c r="L805" s="1390"/>
      <c r="M805" s="1387">
        <f t="shared" si="116"/>
        <v>-1309</v>
      </c>
      <c r="N805" s="1387">
        <f t="shared" si="117"/>
        <v>-3403</v>
      </c>
      <c r="O805" s="1387">
        <f t="shared" si="117"/>
        <v>-13680</v>
      </c>
      <c r="P805" s="1387">
        <f t="shared" si="117"/>
        <v>-1450</v>
      </c>
      <c r="Q805" s="1110" t="str">
        <f>'Exp factors'!I88</f>
        <v>dis</v>
      </c>
      <c r="R805" s="1094"/>
      <c r="S805" s="1095"/>
      <c r="T805" s="1095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4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08"/>
      <c r="H806" s="1171">
        <f>IF(H$46="","",IF('Exp factors'!$B82="poor",'Exp factors'!$G$82*H$46,SUM(C806)*'Exp factors'!C$82))</f>
        <v>52.5</v>
      </c>
      <c r="I806" s="1171">
        <f>IF(I$46="","",IF('Exp factors'!$B82="poor",'Exp factors'!$G$82*I$46,SUM(D806)*'Exp factors'!D$82))</f>
        <v>60</v>
      </c>
      <c r="J806" s="1171">
        <f>IF(J$46="","",IF('Exp factors'!$B82="poor",'Exp factors'!$G$82*J$46,SUM(E806)*'Exp factors'!E$82))</f>
        <v>52.5</v>
      </c>
      <c r="K806" s="1171">
        <f>IF(K$46="","",IF('Exp factors'!$B82="poor",'Exp factors'!$G$82*K$46,SUM(F806)*'Exp factors'!F$82))</f>
        <v>60</v>
      </c>
      <c r="L806" s="1390"/>
      <c r="M806" s="1387">
        <f t="shared" si="116"/>
        <v>52.5</v>
      </c>
      <c r="N806" s="1387">
        <f t="shared" si="117"/>
        <v>60</v>
      </c>
      <c r="O806" s="1387">
        <f t="shared" si="117"/>
        <v>52.5</v>
      </c>
      <c r="P806" s="1387">
        <f t="shared" si="117"/>
        <v>60</v>
      </c>
      <c r="Q806" s="1110" t="str">
        <f>'Exp factors'!I82</f>
        <v>lbpl</v>
      </c>
      <c r="R806" s="1094"/>
      <c r="S806" s="1095"/>
      <c r="T806" s="1095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4"/>
      <c r="C807" s="1384" t="str">
        <f>IF(Data!BV807="","",Data!BV807)</f>
        <v/>
      </c>
      <c r="D807" s="1384" t="str">
        <f>IF(Data!BW807="","",Data!BW807)</f>
        <v/>
      </c>
      <c r="E807" s="1384" t="str">
        <f>IF(Data!BX807="","",Data!BX807)</f>
        <v/>
      </c>
      <c r="F807" s="1384" t="str">
        <f>IF(Data!BY807="","",Data!BY807)</f>
        <v/>
      </c>
      <c r="G807" s="1108"/>
      <c r="H807" s="1171">
        <f>IF(H$46="","",IF('Exp factors'!$B84="poor",'Exp factors'!$G$84*H$46,SUM(C807)*'Exp factors'!C$84))</f>
        <v>4317.8333333333339</v>
      </c>
      <c r="I807" s="1171">
        <f>IF(I$46="","",IF('Exp factors'!$B84="poor",'Exp factors'!$G$84*I$46,SUM(D807)*'Exp factors'!D$84))</f>
        <v>4934.6666666666679</v>
      </c>
      <c r="J807" s="1171">
        <f>IF(J$46="","",IF('Exp factors'!$B84="poor",'Exp factors'!$G$84*J$46,SUM(E807)*'Exp factors'!E$84))</f>
        <v>4317.8333333333339</v>
      </c>
      <c r="K807" s="1171">
        <f>IF(K$46="","",IF('Exp factors'!$B84="poor",'Exp factors'!$G$84*K$46,SUM(F807)*'Exp factors'!F$84))</f>
        <v>4934.6666666666679</v>
      </c>
      <c r="L807" s="1390"/>
      <c r="M807" s="1387">
        <f t="shared" si="116"/>
        <v>4317.8333333333339</v>
      </c>
      <c r="N807" s="1387">
        <f t="shared" si="117"/>
        <v>4934.6666666666679</v>
      </c>
      <c r="O807" s="1387">
        <f t="shared" si="117"/>
        <v>4317.8333333333339</v>
      </c>
      <c r="P807" s="1387">
        <f t="shared" si="117"/>
        <v>4934.6666666666679</v>
      </c>
      <c r="Q807" s="1110" t="str">
        <f>'Exp factors'!I84</f>
        <v>lbpl</v>
      </c>
      <c r="R807" s="1094"/>
      <c r="S807" s="1095"/>
      <c r="T807" s="1095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4"/>
      <c r="C808" s="1384" t="str">
        <f>IF(Data!BV808="","",Data!BV808)</f>
        <v/>
      </c>
      <c r="D808" s="1384" t="str">
        <f>IF(Data!BW808="","",Data!BW808)</f>
        <v/>
      </c>
      <c r="E808" s="1384" t="str">
        <f>IF(Data!BX808="","",Data!BX808)</f>
        <v/>
      </c>
      <c r="F808" s="1384" t="str">
        <f>IF(Data!BY808="","",Data!BY808)</f>
        <v/>
      </c>
      <c r="G808" s="1108"/>
      <c r="H808" s="1171">
        <f>IF(H$46="","",IF('Exp factors'!$B85="poor",'Exp factors'!$G$85*H$46,SUM(C808)*'Exp factors'!C$85))</f>
        <v>24276</v>
      </c>
      <c r="I808" s="1171">
        <f>IF(I$46="","",IF('Exp factors'!$B85="poor",'Exp factors'!$G$85*I$46,SUM(D808)*'Exp factors'!D$85))</f>
        <v>27744</v>
      </c>
      <c r="J808" s="1171">
        <f>IF(J$46="","",IF('Exp factors'!$B85="poor",'Exp factors'!$G$85*J$46,SUM(E808)*'Exp factors'!E$85))</f>
        <v>24276</v>
      </c>
      <c r="K808" s="1171">
        <f>IF(K$46="","",IF('Exp factors'!$B85="poor",'Exp factors'!$G$85*K$46,SUM(F808)*'Exp factors'!F$85))</f>
        <v>27744</v>
      </c>
      <c r="L808" s="1390"/>
      <c r="M808" s="1387">
        <f t="shared" si="116"/>
        <v>24276</v>
      </c>
      <c r="N808" s="1387">
        <f t="shared" si="117"/>
        <v>27744</v>
      </c>
      <c r="O808" s="1387">
        <f t="shared" si="117"/>
        <v>24276</v>
      </c>
      <c r="P808" s="1387">
        <f t="shared" si="117"/>
        <v>27744</v>
      </c>
      <c r="Q808" s="1110" t="str">
        <f>'Exp factors'!I85</f>
        <v>ubpl</v>
      </c>
      <c r="R808" s="1094"/>
      <c r="S808" s="1095"/>
      <c r="T808" s="1095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4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08"/>
      <c r="H809" s="1171">
        <f>IF(H$46="","",IF('Exp factors'!$B87="poor",'Exp factors'!$G$87*H$46,SUM(C809)*'Exp factors'!C$87))</f>
        <v>0</v>
      </c>
      <c r="I809" s="1171">
        <f>IF(I$46="","",IF('Exp factors'!$B87="poor",'Exp factors'!$G$87*I$46,SUM(D809)*'Exp factors'!D$87))</f>
        <v>0</v>
      </c>
      <c r="J809" s="1171">
        <f>IF(J$46="","",IF('Exp factors'!$B87="poor",'Exp factors'!$G$87*J$46,SUM(E809)*'Exp factors'!E$87))</f>
        <v>0</v>
      </c>
      <c r="K809" s="1171">
        <f>IF(K$46="","",IF('Exp factors'!$B87="poor",'Exp factors'!$G$87*K$46,SUM(F809)*'Exp factors'!F$87))</f>
        <v>0</v>
      </c>
      <c r="L809" s="1390"/>
      <c r="M809" s="1387">
        <f t="shared" si="116"/>
        <v>0</v>
      </c>
      <c r="N809" s="1387">
        <f t="shared" si="117"/>
        <v>0</v>
      </c>
      <c r="O809" s="1387">
        <f t="shared" si="117"/>
        <v>0</v>
      </c>
      <c r="P809" s="1387">
        <f t="shared" si="117"/>
        <v>0</v>
      </c>
      <c r="Q809" s="1110" t="str">
        <f>'Exp factors'!I87</f>
        <v>des</v>
      </c>
      <c r="R809" s="1094"/>
      <c r="S809" s="1095"/>
      <c r="T809" s="1095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4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1"/>
      <c r="H810" s="1171">
        <f>IF(H$46="","",IF('Exp factors'!$B88="poor",'Exp factors'!$G$88*H$46,SUM(C810)*'Exp factors'!C$88))</f>
        <v>0</v>
      </c>
      <c r="I810" s="1171">
        <f>IF(I$46="","",IF('Exp factors'!$B88="poor",'Exp factors'!$G$88*I$46,SUM(D810)*'Exp factors'!D$88))</f>
        <v>0</v>
      </c>
      <c r="J810" s="1171">
        <f>IF(J$46="","",IF('Exp factors'!$B88="poor",'Exp factors'!$G$88*J$46,SUM(E810)*'Exp factors'!E$88))</f>
        <v>0</v>
      </c>
      <c r="K810" s="1171">
        <f>IF(K$46="","",IF('Exp factors'!$B88="poor",'Exp factors'!$G$88*K$46,SUM(F810)*'Exp factors'!F$88))</f>
        <v>0</v>
      </c>
      <c r="L810" s="1390"/>
      <c r="M810" s="1387">
        <f t="shared" si="116"/>
        <v>-5000</v>
      </c>
      <c r="N810" s="1387">
        <f t="shared" si="117"/>
        <v>-15000</v>
      </c>
      <c r="O810" s="1387">
        <f t="shared" si="117"/>
        <v>-20000</v>
      </c>
      <c r="P810" s="1387">
        <f t="shared" si="117"/>
        <v>-23500</v>
      </c>
      <c r="Q810" s="1110" t="str">
        <f>'Exp factors'!I88</f>
        <v>dis</v>
      </c>
      <c r="R810" s="1094"/>
      <c r="S810" s="1095"/>
      <c r="T810" s="1095"/>
      <c r="U810" s="1049">
        <v>810</v>
      </c>
      <c r="V810" s="465"/>
    </row>
    <row r="811" spans="1:22" ht="15.75" customHeight="1">
      <c r="A811" s="1185" t="s">
        <v>379</v>
      </c>
      <c r="B811" s="1184"/>
      <c r="C811" s="1186">
        <f>C20-C31</f>
        <v>2727</v>
      </c>
      <c r="D811" s="1186">
        <f>D20-D31</f>
        <v>8856</v>
      </c>
      <c r="E811" s="1186">
        <f>E20-E31</f>
        <v>-12014</v>
      </c>
      <c r="F811" s="1186">
        <f>F20-F31</f>
        <v>118252</v>
      </c>
      <c r="G811" s="1179"/>
      <c r="H811" s="1187">
        <f>C811*'Exp factors'!$D$71</f>
        <v>2727</v>
      </c>
      <c r="I811" s="1187">
        <f>D811*'Exp factors'!$D$71</f>
        <v>8856</v>
      </c>
      <c r="J811" s="1187">
        <f>E811*'Exp factors'!$D$71</f>
        <v>-12014</v>
      </c>
      <c r="K811" s="1187">
        <f>F811*'Exp factors'!$D$71</f>
        <v>118252</v>
      </c>
      <c r="L811" s="1179"/>
      <c r="M811" s="1187">
        <f t="shared" ref="M811" si="118">IF(H811="","",SUM(H811)-SUM(C811))</f>
        <v>0</v>
      </c>
      <c r="N811" s="1187">
        <f t="shared" ref="N811" si="119">IF(I811="","",SUM(I811)-SUM(D811))</f>
        <v>0</v>
      </c>
      <c r="O811" s="1187">
        <f t="shared" ref="O811" si="120">IF(J811="","",SUM(J811)-SUM(E811))</f>
        <v>0</v>
      </c>
      <c r="P811" s="1187">
        <f t="shared" ref="P811" si="121">IF(K811="","",SUM(K811)-SUM(F811))</f>
        <v>0</v>
      </c>
      <c r="Q811" s="1110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4"/>
      <c r="C812" s="1099">
        <f>SUM(C772:C776,C781:C785,C790:C810)</f>
        <v>14982</v>
      </c>
      <c r="D812" s="1099">
        <f>SUM(D772:D776,D781:D785,D790:D810)</f>
        <v>32501</v>
      </c>
      <c r="E812" s="1099">
        <f>SUM(E772:E776,E781:E785,E790:E810)</f>
        <v>76916</v>
      </c>
      <c r="F812" s="1099">
        <f>SUM(F772:F776,F781:F785,F790:F810)</f>
        <v>56702</v>
      </c>
      <c r="G812" s="1180"/>
      <c r="H812" s="1188">
        <f>SUM(H772:H776,H781:H785,H790:H810)</f>
        <v>41980.333333333336</v>
      </c>
      <c r="I812" s="1188">
        <f>SUM(I772:I776,I781:I785,I790:I810)</f>
        <v>47978.666666666672</v>
      </c>
      <c r="J812" s="1188">
        <f>SUM(J772:J776,J781:J785,J790:J810)</f>
        <v>59307.333333333336</v>
      </c>
      <c r="K812" s="1188">
        <f>SUM(K772:K776,K781:K785,K790:K810)</f>
        <v>54522.666666666672</v>
      </c>
      <c r="L812" s="1180"/>
      <c r="M812" s="1188">
        <f>SUM(M772:M776,M781:M785,M790:M810)</f>
        <v>26998.333333333336</v>
      </c>
      <c r="N812" s="1188">
        <f>SUM(N772:N776,N781:N785,N790:N810)</f>
        <v>15477.666666666668</v>
      </c>
      <c r="O812" s="1188">
        <f>SUM(O772:O776,O781:O785,O790:O810)</f>
        <v>-17608.666666666664</v>
      </c>
      <c r="P812" s="1188">
        <f>SUM(P772:P776,P781:P785,P790:P810)</f>
        <v>-2179.3333333333321</v>
      </c>
      <c r="Q812" s="1110"/>
      <c r="R812" s="44"/>
      <c r="S812" s="46"/>
      <c r="T812" s="46"/>
      <c r="U812" s="1049">
        <v>812</v>
      </c>
      <c r="V812" s="46"/>
    </row>
    <row r="813" spans="1:22" ht="15.75" customHeight="1">
      <c r="A813" s="1189" t="s">
        <v>381</v>
      </c>
      <c r="B813" s="1184"/>
      <c r="C813" s="1027"/>
      <c r="D813" s="1027"/>
      <c r="E813" s="1027"/>
      <c r="F813" s="1027"/>
      <c r="G813" s="1180"/>
      <c r="H813" s="1190"/>
      <c r="I813" s="1190"/>
      <c r="J813" s="1190"/>
      <c r="K813" s="1190"/>
      <c r="L813" s="1180"/>
      <c r="M813" s="1027"/>
      <c r="N813" s="1027"/>
      <c r="O813" s="1027"/>
      <c r="P813" s="1027"/>
      <c r="Q813" s="1110"/>
      <c r="R813" s="44"/>
      <c r="S813" s="46"/>
      <c r="T813" s="46"/>
      <c r="U813" s="1049">
        <v>813</v>
      </c>
      <c r="V813" s="46"/>
    </row>
    <row r="814" spans="1:22" ht="15.75" customHeight="1">
      <c r="A814" s="1189"/>
      <c r="B814" s="1184"/>
      <c r="C814" s="1099"/>
      <c r="D814" s="1099"/>
      <c r="E814" s="1099"/>
      <c r="F814" s="1099"/>
      <c r="G814" s="1180"/>
      <c r="H814" s="1190"/>
      <c r="I814" s="1190"/>
      <c r="J814" s="1190"/>
      <c r="K814" s="1190"/>
      <c r="L814" s="1180"/>
      <c r="M814" s="1027"/>
      <c r="N814" s="1027"/>
      <c r="O814" s="1027"/>
      <c r="P814" s="1027"/>
      <c r="Q814" s="1110"/>
      <c r="R814" s="44"/>
      <c r="S814" s="46"/>
      <c r="T814" s="46"/>
      <c r="U814" s="1049">
        <v>814</v>
      </c>
      <c r="V814" s="46"/>
    </row>
    <row r="815" spans="1:22" ht="15.75" customHeight="1">
      <c r="A815" s="1189"/>
      <c r="B815" s="1184"/>
      <c r="C815" s="1027"/>
      <c r="D815" s="1027"/>
      <c r="E815" s="1027"/>
      <c r="F815" s="1027"/>
      <c r="G815" s="1180"/>
      <c r="H815" s="1190"/>
      <c r="I815" s="1190"/>
      <c r="J815" s="1190"/>
      <c r="K815" s="1190"/>
      <c r="L815" s="1180"/>
      <c r="M815" s="1027"/>
      <c r="N815" s="1027"/>
      <c r="O815" s="1027"/>
      <c r="P815" s="1027"/>
      <c r="Q815" s="1110"/>
      <c r="R815" s="44"/>
      <c r="S815" s="46"/>
      <c r="T815" s="46"/>
      <c r="U815" s="1049">
        <v>815</v>
      </c>
      <c r="V815" s="46"/>
    </row>
    <row r="816" spans="1:22" ht="15.75" customHeight="1">
      <c r="A816" s="1189"/>
      <c r="B816" s="1184"/>
      <c r="C816" s="1027"/>
      <c r="D816" s="1027"/>
      <c r="E816" s="1027"/>
      <c r="F816" s="1027"/>
      <c r="G816" s="1180"/>
      <c r="H816" s="1190"/>
      <c r="I816" s="1190"/>
      <c r="J816" s="1190"/>
      <c r="K816" s="1190"/>
      <c r="L816" s="1180"/>
      <c r="M816" s="1027"/>
      <c r="N816" s="1027"/>
      <c r="O816" s="1027"/>
      <c r="P816" s="1027"/>
      <c r="Q816" s="1110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4"/>
      <c r="C817" s="1112"/>
      <c r="D817" s="1112"/>
      <c r="E817" s="1112"/>
      <c r="F817" s="1112"/>
      <c r="G817" s="937"/>
      <c r="H817" s="1191"/>
      <c r="I817" s="1191"/>
      <c r="J817" s="1191"/>
      <c r="K817" s="1191"/>
      <c r="L817" s="937"/>
      <c r="M817" s="1112"/>
      <c r="N817" s="1112"/>
      <c r="O817" s="1112"/>
      <c r="P817" s="1112"/>
      <c r="Q817" s="1110"/>
      <c r="R817" s="44"/>
      <c r="S817" s="46"/>
      <c r="T817" s="46"/>
      <c r="U817" s="1049">
        <v>817</v>
      </c>
      <c r="V817" s="46"/>
    </row>
    <row r="818" spans="1:22" ht="15.75" customHeight="1">
      <c r="A818" s="1192" t="s">
        <v>382</v>
      </c>
      <c r="B818" s="1184"/>
      <c r="C818" s="1027"/>
      <c r="D818" s="1027"/>
      <c r="E818" s="1027"/>
      <c r="F818" s="1027"/>
      <c r="G818" s="1180"/>
      <c r="H818" s="1193"/>
      <c r="I818" s="1193"/>
      <c r="J818" s="1193"/>
      <c r="K818" s="1193"/>
      <c r="L818" s="1180"/>
      <c r="M818" s="1027"/>
      <c r="N818" s="1027"/>
      <c r="O818" s="1027"/>
      <c r="P818" s="1027"/>
      <c r="R818" s="44" t="s">
        <v>526</v>
      </c>
      <c r="S818" s="46"/>
      <c r="T818" s="46"/>
      <c r="U818" s="1049">
        <v>818</v>
      </c>
      <c r="V818" s="46"/>
    </row>
    <row r="819" spans="1:22" ht="15.75" customHeight="1">
      <c r="A819" s="1200" t="s">
        <v>19</v>
      </c>
      <c r="B819" s="1184"/>
      <c r="C819" s="1027"/>
      <c r="D819" s="1027"/>
      <c r="E819" s="1027"/>
      <c r="F819" s="1027"/>
      <c r="G819" s="1180"/>
      <c r="H819" s="1193"/>
      <c r="I819" s="1193"/>
      <c r="J819" s="1193"/>
      <c r="K819" s="1193"/>
      <c r="L819" s="1180"/>
      <c r="M819" s="1027"/>
      <c r="N819" s="1027"/>
      <c r="O819" s="1027"/>
      <c r="P819" s="1027"/>
      <c r="R819" s="44" t="s">
        <v>527</v>
      </c>
      <c r="S819" s="46"/>
      <c r="T819" s="46"/>
      <c r="U819" s="1049">
        <v>819</v>
      </c>
      <c r="V819" s="46"/>
    </row>
    <row r="820" spans="1:22" ht="15.75" customHeight="1">
      <c r="A820" s="1355" t="s">
        <v>383</v>
      </c>
      <c r="B820" s="1184"/>
      <c r="C820" s="1112">
        <f>SUM($C$89)</f>
        <v>0</v>
      </c>
      <c r="D820" s="1112">
        <f>SUM($D$89)</f>
        <v>0</v>
      </c>
      <c r="E820" s="1112">
        <f>SUM($E$89)</f>
        <v>0</v>
      </c>
      <c r="F820" s="1112">
        <f>SUM($F$89)</f>
        <v>0</v>
      </c>
      <c r="G820" s="1180"/>
      <c r="H820" s="1112">
        <f>SUM($H$89)</f>
        <v>0</v>
      </c>
      <c r="I820" s="1112">
        <f>SUM($I$89)</f>
        <v>0</v>
      </c>
      <c r="J820" s="1112">
        <f>SUM($J$89)</f>
        <v>0</v>
      </c>
      <c r="K820" s="1112">
        <f>SUM($K$89)</f>
        <v>0</v>
      </c>
      <c r="L820" s="1180"/>
      <c r="M820" s="1112">
        <f>SUM($M$89)</f>
        <v>0</v>
      </c>
      <c r="N820" s="1112">
        <f>SUM($N$89)</f>
        <v>0</v>
      </c>
      <c r="O820" s="1112">
        <f>SUM($O$89)</f>
        <v>0</v>
      </c>
      <c r="P820" s="111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2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4"/>
      <c r="C821" s="1112">
        <f>SUM($C$90)</f>
        <v>0</v>
      </c>
      <c r="D821" s="1112">
        <f>SUM($D$90)</f>
        <v>0</v>
      </c>
      <c r="E821" s="1112">
        <f>SUM($E$90)</f>
        <v>0</v>
      </c>
      <c r="F821" s="1112">
        <f>SUM($F$90)</f>
        <v>0</v>
      </c>
      <c r="G821" s="1180"/>
      <c r="H821" s="1112">
        <f>SUM($H$90)</f>
        <v>0</v>
      </c>
      <c r="I821" s="1112">
        <f>SUM($I$90)</f>
        <v>0</v>
      </c>
      <c r="J821" s="1112">
        <f>SUM($J$90)</f>
        <v>0</v>
      </c>
      <c r="K821" s="1112">
        <f>SUM($K$90)</f>
        <v>0</v>
      </c>
      <c r="L821" s="1180"/>
      <c r="M821" s="1112">
        <f>SUM($M$90)</f>
        <v>0</v>
      </c>
      <c r="N821" s="1112">
        <f>SUM($N$90)</f>
        <v>0</v>
      </c>
      <c r="O821" s="1112">
        <f>SUM($O$90)</f>
        <v>0</v>
      </c>
      <c r="P821" s="1112">
        <f>SUM($P$90)</f>
        <v>0</v>
      </c>
      <c r="R821" s="44">
        <v>2</v>
      </c>
      <c r="S821" s="46">
        <f t="shared" ref="S821:S857" si="123">IF(MAX(C821:F821,H821:K821)&gt;0,S820+1,S820)</f>
        <v>0</v>
      </c>
      <c r="T821" s="46" t="str">
        <f t="shared" si="122"/>
        <v/>
      </c>
      <c r="U821" s="1049">
        <v>821</v>
      </c>
      <c r="V821" s="46"/>
    </row>
    <row r="822" spans="1:22" ht="15.75" customHeight="1">
      <c r="A822" s="1355" t="s">
        <v>385</v>
      </c>
      <c r="B822" s="1184"/>
      <c r="C822" s="1112">
        <f>SUM($C$116)</f>
        <v>0</v>
      </c>
      <c r="D822" s="1112">
        <f>SUM($D$116)</f>
        <v>2.3466687422166871E-2</v>
      </c>
      <c r="E822" s="1112">
        <f>SUM($E$116)</f>
        <v>8.0457214018857859E-2</v>
      </c>
      <c r="F822" s="1112">
        <f>SUM($F$116)</f>
        <v>8.4480074719800749E-2</v>
      </c>
      <c r="G822" s="937"/>
      <c r="H822" s="1112">
        <f>SUM($H$116)</f>
        <v>0</v>
      </c>
      <c r="I822" s="1112">
        <f>SUM($I$116)</f>
        <v>0</v>
      </c>
      <c r="J822" s="1112">
        <f>SUM($J$116)</f>
        <v>0</v>
      </c>
      <c r="K822" s="1112">
        <f>SUM($K$116)</f>
        <v>0</v>
      </c>
      <c r="L822" s="937"/>
      <c r="M822" s="1112">
        <f>SUM($M$116)</f>
        <v>0</v>
      </c>
      <c r="N822" s="1112">
        <f>SUM($N$116)</f>
        <v>0</v>
      </c>
      <c r="O822" s="1112">
        <f>SUM($O$116)</f>
        <v>0</v>
      </c>
      <c r="P822" s="1112">
        <f>SUM($P$116)</f>
        <v>0</v>
      </c>
      <c r="R822" s="44">
        <v>3</v>
      </c>
      <c r="S822" s="46">
        <f t="shared" si="123"/>
        <v>1</v>
      </c>
      <c r="T822" s="46">
        <f t="shared" si="122"/>
        <v>1</v>
      </c>
      <c r="U822" s="1049">
        <v>822</v>
      </c>
      <c r="V822" s="46"/>
    </row>
    <row r="823" spans="1:22" ht="15.75" customHeight="1">
      <c r="A823" s="44" t="s">
        <v>386</v>
      </c>
      <c r="B823" s="1184"/>
      <c r="C823" s="1112">
        <f>SUM($C$117)</f>
        <v>0</v>
      </c>
      <c r="D823" s="1112">
        <f>SUM($D$117)</f>
        <v>0</v>
      </c>
      <c r="E823" s="1112">
        <f>SUM($E$117)</f>
        <v>0</v>
      </c>
      <c r="F823" s="1112">
        <f>SUM($F$117)</f>
        <v>0</v>
      </c>
      <c r="G823" s="937"/>
      <c r="H823" s="1112">
        <f>SUM($H$117)</f>
        <v>0</v>
      </c>
      <c r="I823" s="1112">
        <f>SUM($I$117)</f>
        <v>0</v>
      </c>
      <c r="J823" s="1112">
        <f>SUM($J$117)</f>
        <v>0</v>
      </c>
      <c r="K823" s="1112">
        <f>SUM($K$117)</f>
        <v>0</v>
      </c>
      <c r="L823" s="937"/>
      <c r="M823" s="1112">
        <f>SUM($M$117)</f>
        <v>0</v>
      </c>
      <c r="N823" s="1112">
        <f>SUM($N$117)</f>
        <v>0</v>
      </c>
      <c r="O823" s="1112">
        <f>SUM($O$117)</f>
        <v>0</v>
      </c>
      <c r="P823" s="1112">
        <f>SUM($P$117)</f>
        <v>0</v>
      </c>
      <c r="R823" s="44">
        <v>4</v>
      </c>
      <c r="S823" s="46">
        <f t="shared" si="123"/>
        <v>1</v>
      </c>
      <c r="T823" s="46" t="str">
        <f t="shared" si="122"/>
        <v/>
      </c>
      <c r="U823" s="1049">
        <v>823</v>
      </c>
      <c r="V823" s="46"/>
    </row>
    <row r="824" spans="1:22" ht="15.75" customHeight="1">
      <c r="A824" s="1355" t="s">
        <v>387</v>
      </c>
      <c r="B824" s="1184"/>
      <c r="C824" s="1112">
        <f>SUM($C$144)</f>
        <v>0</v>
      </c>
      <c r="D824" s="1112">
        <f>SUM($D$144)</f>
        <v>0</v>
      </c>
      <c r="E824" s="1112">
        <f>SUM($E$144)</f>
        <v>0</v>
      </c>
      <c r="F824" s="1112">
        <f>SUM($F$144)</f>
        <v>0</v>
      </c>
      <c r="G824" s="937"/>
      <c r="H824" s="1112">
        <f>SUM($H$144)</f>
        <v>0</v>
      </c>
      <c r="I824" s="1112">
        <f>SUM($I$144)</f>
        <v>0</v>
      </c>
      <c r="J824" s="1112">
        <f>SUM($J$144)</f>
        <v>0</v>
      </c>
      <c r="K824" s="1112">
        <f>SUM($K$144)</f>
        <v>0</v>
      </c>
      <c r="L824" s="937"/>
      <c r="M824" s="1112">
        <f>SUM($M$144)</f>
        <v>0</v>
      </c>
      <c r="N824" s="1112">
        <f>SUM($N$144)</f>
        <v>0</v>
      </c>
      <c r="O824" s="1112">
        <f>SUM($O$144)</f>
        <v>0</v>
      </c>
      <c r="P824" s="1112">
        <f>SUM($P$144)</f>
        <v>0</v>
      </c>
      <c r="R824" s="44">
        <v>5</v>
      </c>
      <c r="S824" s="46">
        <f t="shared" si="123"/>
        <v>1</v>
      </c>
      <c r="T824" s="46" t="str">
        <f t="shared" si="122"/>
        <v/>
      </c>
      <c r="U824" s="1049">
        <v>824</v>
      </c>
      <c r="V824" s="46"/>
    </row>
    <row r="825" spans="1:22" ht="15.75" customHeight="1">
      <c r="A825" s="44" t="s">
        <v>388</v>
      </c>
      <c r="B825" s="1184"/>
      <c r="C825" s="1112">
        <f>SUM($C$145)</f>
        <v>0</v>
      </c>
      <c r="D825" s="1112">
        <f>SUM($D$145)</f>
        <v>0</v>
      </c>
      <c r="E825" s="1112">
        <f>SUM($E$145)</f>
        <v>0</v>
      </c>
      <c r="F825" s="1112">
        <f>SUM($F$145)</f>
        <v>0</v>
      </c>
      <c r="G825" s="937"/>
      <c r="H825" s="1112">
        <f>SUM($H$145)</f>
        <v>0</v>
      </c>
      <c r="I825" s="1112">
        <f>SUM($I$145)</f>
        <v>0</v>
      </c>
      <c r="J825" s="1112">
        <f>SUM($J$145)</f>
        <v>0</v>
      </c>
      <c r="K825" s="1112">
        <f>SUM($K$145)</f>
        <v>0</v>
      </c>
      <c r="L825" s="937"/>
      <c r="M825" s="1112">
        <f>SUM($M$145)</f>
        <v>0</v>
      </c>
      <c r="N825" s="1112">
        <f>SUM($N$145)</f>
        <v>0</v>
      </c>
      <c r="O825" s="1112">
        <f>SUM($O$145)</f>
        <v>0</v>
      </c>
      <c r="P825" s="1112">
        <f>SUM($P$145)</f>
        <v>0</v>
      </c>
      <c r="R825" s="44">
        <v>6</v>
      </c>
      <c r="S825" s="46">
        <f t="shared" si="123"/>
        <v>1</v>
      </c>
      <c r="T825" s="46" t="str">
        <f t="shared" si="122"/>
        <v/>
      </c>
      <c r="U825" s="1049">
        <v>825</v>
      </c>
      <c r="V825" s="46"/>
    </row>
    <row r="826" spans="1:22" ht="15.75" customHeight="1">
      <c r="A826" s="1355" t="s">
        <v>389</v>
      </c>
      <c r="B826" s="1184"/>
      <c r="C826" s="1112">
        <f>SUM($C$172)</f>
        <v>0</v>
      </c>
      <c r="D826" s="1112">
        <f>SUM($D$172)</f>
        <v>0</v>
      </c>
      <c r="E826" s="1112">
        <f>SUM($E$172)</f>
        <v>0</v>
      </c>
      <c r="F826" s="1112">
        <f>SUM($F$172)</f>
        <v>0</v>
      </c>
      <c r="G826" s="937"/>
      <c r="H826" s="1112">
        <f>SUM($H$172)</f>
        <v>0</v>
      </c>
      <c r="I826" s="1112">
        <f>SUM($I$172)</f>
        <v>0</v>
      </c>
      <c r="J826" s="1112">
        <f>SUM($J$172)</f>
        <v>0</v>
      </c>
      <c r="K826" s="1112">
        <f>SUM($K$172)</f>
        <v>0</v>
      </c>
      <c r="L826" s="937"/>
      <c r="M826" s="1112">
        <f>SUM($M$172)</f>
        <v>0</v>
      </c>
      <c r="N826" s="1112">
        <f>SUM($N$172)</f>
        <v>0</v>
      </c>
      <c r="O826" s="1112">
        <f>SUM($O$172)</f>
        <v>0</v>
      </c>
      <c r="P826" s="1112">
        <f>SUM($P$172)</f>
        <v>0</v>
      </c>
      <c r="R826" s="44">
        <v>7</v>
      </c>
      <c r="S826" s="46">
        <f t="shared" si="123"/>
        <v>1</v>
      </c>
      <c r="T826" s="46" t="str">
        <f t="shared" si="122"/>
        <v/>
      </c>
      <c r="U826" s="1049">
        <v>826</v>
      </c>
      <c r="V826" s="46"/>
    </row>
    <row r="827" spans="1:22" ht="15.75" customHeight="1">
      <c r="A827" s="44" t="s">
        <v>390</v>
      </c>
      <c r="B827" s="1184"/>
      <c r="C827" s="1112">
        <f>SUM($C$173)</f>
        <v>0</v>
      </c>
      <c r="D827" s="1112">
        <f>SUM($D$173)</f>
        <v>0</v>
      </c>
      <c r="E827" s="1112">
        <f>SUM($E$173)</f>
        <v>0</v>
      </c>
      <c r="F827" s="1112">
        <f>SUM($F$173)</f>
        <v>0</v>
      </c>
      <c r="G827" s="937"/>
      <c r="H827" s="1112">
        <f>SUM($H$173)</f>
        <v>0</v>
      </c>
      <c r="I827" s="1112">
        <f>SUM($I$173)</f>
        <v>0</v>
      </c>
      <c r="J827" s="1112">
        <f>SUM($J$173)</f>
        <v>0</v>
      </c>
      <c r="K827" s="1112">
        <f>SUM($K$173)</f>
        <v>0</v>
      </c>
      <c r="L827" s="937"/>
      <c r="M827" s="1112">
        <f>SUM($M$173)</f>
        <v>0</v>
      </c>
      <c r="N827" s="1112">
        <f>SUM($N$173)</f>
        <v>0</v>
      </c>
      <c r="O827" s="1112">
        <f>SUM($O$173)</f>
        <v>0</v>
      </c>
      <c r="P827" s="1112">
        <f>SUM($P$173)</f>
        <v>0</v>
      </c>
      <c r="R827" s="44">
        <v>8</v>
      </c>
      <c r="S827" s="46">
        <f t="shared" si="123"/>
        <v>1</v>
      </c>
      <c r="T827" s="46" t="str">
        <f t="shared" si="122"/>
        <v/>
      </c>
      <c r="U827" s="1049">
        <v>827</v>
      </c>
      <c r="V827" s="46"/>
    </row>
    <row r="828" spans="1:22" ht="15.75" customHeight="1">
      <c r="A828" s="1355" t="s">
        <v>391</v>
      </c>
      <c r="B828" s="1184"/>
      <c r="C828" s="1112">
        <f>SUM($C$183,$C$180,$C$177)</f>
        <v>1.0125300213485146E-2</v>
      </c>
      <c r="D828" s="1112">
        <f>SUM($D$183,$D$180,$D$177)</f>
        <v>2.4994361768368618E-2</v>
      </c>
      <c r="E828" s="1112">
        <f>SUM($E$183,$E$180,$E$177)</f>
        <v>6.0258338373954806E-2</v>
      </c>
      <c r="F828" s="1112">
        <f>SUM($F$183,$F$180,$F$177)</f>
        <v>8.816459682440847E-2</v>
      </c>
      <c r="G828" s="937"/>
      <c r="H828" s="1112">
        <f>SUM($H$183,$H$180,$H$177)</f>
        <v>0</v>
      </c>
      <c r="I828" s="1112">
        <f>SUM($I$183,$I$180,$I$177)</f>
        <v>0</v>
      </c>
      <c r="J828" s="1112">
        <f>SUM($J$183,$J$180,$J$177)</f>
        <v>0</v>
      </c>
      <c r="K828" s="1112">
        <f>SUM($K$183,$K$180,$K$177)</f>
        <v>0</v>
      </c>
      <c r="L828" s="937"/>
      <c r="M828" s="1112">
        <f>SUM($M$183,$M$180,$M$177)</f>
        <v>0</v>
      </c>
      <c r="N828" s="1112">
        <f>SUM($N$183,$N$180,$N$177)</f>
        <v>0</v>
      </c>
      <c r="O828" s="1112">
        <f>SUM($O$183,$O$180,$O$177)</f>
        <v>0</v>
      </c>
      <c r="P828" s="1112">
        <f>SUM($P$183,$P$180,$P$177)</f>
        <v>0</v>
      </c>
      <c r="R828" s="44"/>
      <c r="S828" s="46">
        <f t="shared" si="123"/>
        <v>2</v>
      </c>
      <c r="T828" s="46">
        <f t="shared" si="122"/>
        <v>2</v>
      </c>
      <c r="U828" s="1049">
        <v>828</v>
      </c>
      <c r="V828" s="46"/>
    </row>
    <row r="829" spans="1:22" ht="15.75" customHeight="1">
      <c r="A829" s="1200" t="s">
        <v>20</v>
      </c>
      <c r="B829" s="1184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123"/>
        <v>2</v>
      </c>
      <c r="T829" s="46" t="str">
        <f t="shared" si="122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0"/>
      <c r="C830" s="1112">
        <f>SUM($C$230)</f>
        <v>0</v>
      </c>
      <c r="D830" s="1112">
        <f>SUM($D$230)</f>
        <v>0</v>
      </c>
      <c r="E830" s="1112">
        <f>SUM($E$230)</f>
        <v>0</v>
      </c>
      <c r="F830" s="1112">
        <f>SUM($F$230)</f>
        <v>0</v>
      </c>
      <c r="G830" s="937"/>
      <c r="H830" s="1112">
        <f>SUM($H$230)</f>
        <v>0</v>
      </c>
      <c r="I830" s="1112">
        <f>SUM($I$230)</f>
        <v>0</v>
      </c>
      <c r="J830" s="1112">
        <f>SUM($J$230)</f>
        <v>0</v>
      </c>
      <c r="K830" s="1112">
        <f>SUM($K$230)</f>
        <v>0</v>
      </c>
      <c r="L830" s="937"/>
      <c r="M830" s="1112">
        <f>SUM($M$230)</f>
        <v>0</v>
      </c>
      <c r="N830" s="1112">
        <f>SUM($N$230)</f>
        <v>0</v>
      </c>
      <c r="O830" s="1112">
        <f>SUM($O$230)</f>
        <v>0</v>
      </c>
      <c r="P830" s="1112">
        <f>SUM($P$230)</f>
        <v>0</v>
      </c>
      <c r="R830" s="44">
        <v>9</v>
      </c>
      <c r="S830" s="46">
        <f t="shared" si="123"/>
        <v>2</v>
      </c>
      <c r="T830" s="46" t="str">
        <f t="shared" si="122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4"/>
      <c r="C831" s="1112">
        <f>SUM($C$233)</f>
        <v>0</v>
      </c>
      <c r="D831" s="1112">
        <f>SUM($D$233)</f>
        <v>0</v>
      </c>
      <c r="E831" s="1112">
        <f>SUM($E$233)</f>
        <v>0</v>
      </c>
      <c r="F831" s="1112">
        <f>SUM($F$233)</f>
        <v>0</v>
      </c>
      <c r="G831" s="937"/>
      <c r="H831" s="1112">
        <f>SUM($H$233)</f>
        <v>0</v>
      </c>
      <c r="I831" s="1112">
        <f>SUM($I$233)</f>
        <v>0</v>
      </c>
      <c r="J831" s="1112">
        <f>SUM($J$233)</f>
        <v>0</v>
      </c>
      <c r="K831" s="1112">
        <f>SUM($K$233)</f>
        <v>0</v>
      </c>
      <c r="L831" s="937"/>
      <c r="M831" s="1112">
        <f>SUM($M$233)</f>
        <v>0</v>
      </c>
      <c r="N831" s="1112">
        <f>SUM($N$233)</f>
        <v>0</v>
      </c>
      <c r="O831" s="1112">
        <f>SUM($O$233)</f>
        <v>0</v>
      </c>
      <c r="P831" s="1112">
        <f>SUM($P$233)</f>
        <v>0</v>
      </c>
      <c r="R831" s="44"/>
      <c r="S831" s="46">
        <f t="shared" si="123"/>
        <v>2</v>
      </c>
      <c r="T831" s="46" t="str">
        <f t="shared" si="122"/>
        <v/>
      </c>
      <c r="U831" s="1049">
        <v>831</v>
      </c>
      <c r="V831" s="46"/>
    </row>
    <row r="832" spans="1:22" ht="15.75" customHeight="1">
      <c r="A832" s="1194" t="str">
        <f>$A$237</f>
        <v>Maize: kg produced</v>
      </c>
      <c r="B832" s="1184"/>
      <c r="C832" s="1112">
        <f>SUM($C$243)</f>
        <v>4.5964673189823876E-2</v>
      </c>
      <c r="D832" s="1112">
        <f>SUM($D$243)</f>
        <v>0.19281504452054793</v>
      </c>
      <c r="E832" s="1112">
        <f>SUM($E$243)</f>
        <v>6.759510763209392E-2</v>
      </c>
      <c r="F832" s="1112">
        <f>SUM($F$243)</f>
        <v>5.9145719178082187E-2</v>
      </c>
      <c r="G832" s="937"/>
      <c r="H832" s="1112">
        <f>SUM($H$243)</f>
        <v>0</v>
      </c>
      <c r="I832" s="1112">
        <f>SUM($I$243)</f>
        <v>0</v>
      </c>
      <c r="J832" s="1112">
        <f>SUM($J$243)</f>
        <v>0.74354618395303318</v>
      </c>
      <c r="K832" s="1112">
        <f>SUM($K$243)</f>
        <v>0.946331506849315</v>
      </c>
      <c r="L832" s="937"/>
      <c r="M832" s="1112">
        <f>SUM($M$243)</f>
        <v>0</v>
      </c>
      <c r="N832" s="1112">
        <f>SUM($N$243)</f>
        <v>0</v>
      </c>
      <c r="O832" s="1112">
        <f>SUM($O$243)</f>
        <v>0.67595107632093931</v>
      </c>
      <c r="P832" s="1112">
        <f>SUM($P$243)</f>
        <v>0.8871857876712328</v>
      </c>
      <c r="R832" s="44">
        <v>10</v>
      </c>
      <c r="S832" s="46">
        <f t="shared" si="123"/>
        <v>3</v>
      </c>
      <c r="T832" s="46">
        <f t="shared" si="122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0"/>
      <c r="C833" s="1112">
        <f>SUM($C$250)</f>
        <v>0</v>
      </c>
      <c r="D833" s="1112">
        <f>SUM($D$250)</f>
        <v>0</v>
      </c>
      <c r="E833" s="1112">
        <f>SUM($E$250)</f>
        <v>0</v>
      </c>
      <c r="F833" s="1112">
        <f>SUM($F$250)</f>
        <v>0</v>
      </c>
      <c r="G833" s="937"/>
      <c r="H833" s="1112">
        <f>SUM($H$250)</f>
        <v>0</v>
      </c>
      <c r="I833" s="1112">
        <f>SUM($I$250)</f>
        <v>0</v>
      </c>
      <c r="J833" s="1112">
        <f>SUM($J$250)</f>
        <v>0</v>
      </c>
      <c r="K833" s="1112">
        <f>SUM($K$250)</f>
        <v>0</v>
      </c>
      <c r="L833" s="937"/>
      <c r="M833" s="1112">
        <f>SUM($M$250)</f>
        <v>0</v>
      </c>
      <c r="N833" s="1112">
        <f>SUM($N$250)</f>
        <v>0</v>
      </c>
      <c r="O833" s="1112">
        <f>SUM($O$250)</f>
        <v>0</v>
      </c>
      <c r="P833" s="1112">
        <f>SUM($P$250)</f>
        <v>0</v>
      </c>
      <c r="R833" s="44">
        <v>11</v>
      </c>
      <c r="S833" s="46">
        <f t="shared" si="123"/>
        <v>3</v>
      </c>
      <c r="T833" s="46" t="str">
        <f t="shared" si="122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0"/>
      <c r="C834" s="1112">
        <f>SUM($C$257)</f>
        <v>0</v>
      </c>
      <c r="D834" s="1112">
        <f>SUM($D$257)</f>
        <v>0</v>
      </c>
      <c r="E834" s="1112">
        <f>SUM($E$257)</f>
        <v>0</v>
      </c>
      <c r="F834" s="1112">
        <f>SUM($F$257)</f>
        <v>0</v>
      </c>
      <c r="G834" s="937"/>
      <c r="H834" s="1112">
        <f>SUM($H$257)</f>
        <v>0</v>
      </c>
      <c r="I834" s="1112">
        <f>SUM($I$257)</f>
        <v>0</v>
      </c>
      <c r="J834" s="1112">
        <f>SUM($J$257)</f>
        <v>0</v>
      </c>
      <c r="K834" s="1112">
        <f>SUM($K$257)</f>
        <v>0</v>
      </c>
      <c r="L834" s="937"/>
      <c r="M834" s="1112">
        <f>SUM($M$257)</f>
        <v>0</v>
      </c>
      <c r="N834" s="1112">
        <f>SUM($N$257)</f>
        <v>0</v>
      </c>
      <c r="O834" s="1112">
        <f>SUM($O$257)</f>
        <v>0</v>
      </c>
      <c r="P834" s="1112">
        <f>SUM($P$257)</f>
        <v>0</v>
      </c>
      <c r="R834" s="44">
        <v>12</v>
      </c>
      <c r="S834" s="46">
        <f t="shared" si="123"/>
        <v>3</v>
      </c>
      <c r="T834" s="46" t="str">
        <f t="shared" si="122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0"/>
      <c r="C835" s="1112">
        <f>SUM($C$264)</f>
        <v>0</v>
      </c>
      <c r="D835" s="1112">
        <f>SUM($D$264)</f>
        <v>0</v>
      </c>
      <c r="E835" s="1112">
        <f>SUM($E$264)</f>
        <v>0</v>
      </c>
      <c r="F835" s="1112">
        <f>SUM($F$264)</f>
        <v>0</v>
      </c>
      <c r="G835" s="937"/>
      <c r="H835" s="1112">
        <f>SUM($H$264)</f>
        <v>0</v>
      </c>
      <c r="I835" s="1112">
        <f>SUM($I$264)</f>
        <v>0</v>
      </c>
      <c r="J835" s="1112">
        <f>SUM($J$264)</f>
        <v>0</v>
      </c>
      <c r="K835" s="1112">
        <f>SUM($K$264)</f>
        <v>0</v>
      </c>
      <c r="L835" s="937"/>
      <c r="M835" s="1112">
        <f>SUM($M$264)</f>
        <v>0</v>
      </c>
      <c r="N835" s="1112">
        <f>SUM($N$264)</f>
        <v>0</v>
      </c>
      <c r="O835" s="1112">
        <f>SUM($O$264)</f>
        <v>0</v>
      </c>
      <c r="P835" s="1112">
        <f>SUM($P$264)</f>
        <v>0</v>
      </c>
      <c r="R835" s="44">
        <v>13</v>
      </c>
      <c r="S835" s="46">
        <f t="shared" si="123"/>
        <v>3</v>
      </c>
      <c r="T835" s="46" t="str">
        <f t="shared" si="122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0"/>
      <c r="C836" s="1112">
        <f>SUM($C$271)</f>
        <v>0</v>
      </c>
      <c r="D836" s="1112">
        <f>SUM($D$271)</f>
        <v>0</v>
      </c>
      <c r="E836" s="1112">
        <f>SUM($E$271)</f>
        <v>0</v>
      </c>
      <c r="F836" s="1112">
        <f>SUM($F$271)</f>
        <v>0</v>
      </c>
      <c r="G836" s="937"/>
      <c r="H836" s="1112">
        <f>SUM($H$271)</f>
        <v>0</v>
      </c>
      <c r="I836" s="1112">
        <f>SUM($I$271)</f>
        <v>0</v>
      </c>
      <c r="J836" s="1112">
        <f>SUM($J$271)</f>
        <v>0</v>
      </c>
      <c r="K836" s="1112">
        <f>SUM($K$271)</f>
        <v>0</v>
      </c>
      <c r="L836" s="937"/>
      <c r="M836" s="1112">
        <f>SUM($M$271)</f>
        <v>0</v>
      </c>
      <c r="N836" s="1112">
        <f>SUM($N$271)</f>
        <v>0</v>
      </c>
      <c r="O836" s="1112">
        <f>SUM($O$271)</f>
        <v>0</v>
      </c>
      <c r="P836" s="1112">
        <f>SUM($P$271)</f>
        <v>0</v>
      </c>
      <c r="R836" s="44">
        <v>14</v>
      </c>
      <c r="S836" s="46">
        <f t="shared" si="123"/>
        <v>3</v>
      </c>
      <c r="T836" s="46" t="str">
        <f t="shared" si="122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4"/>
      <c r="C837" s="1112">
        <f>SUM($C$278)</f>
        <v>1.2625201921366307E-2</v>
      </c>
      <c r="D837" s="1112">
        <f>SUM($D$278)</f>
        <v>2.761762920298879E-2</v>
      </c>
      <c r="E837" s="1112">
        <f>SUM($E$278)</f>
        <v>3.1563004803415763E-2</v>
      </c>
      <c r="F837" s="1112">
        <f>SUM($F$278)</f>
        <v>5.523525840597758E-2</v>
      </c>
      <c r="G837" s="937"/>
      <c r="H837" s="1112">
        <f>SUM($H$278)</f>
        <v>0</v>
      </c>
      <c r="I837" s="1112">
        <f>SUM($I$278)</f>
        <v>2.761762920298879E-2</v>
      </c>
      <c r="J837" s="1112">
        <f>SUM($J$278)</f>
        <v>3.1563004803415763E-2</v>
      </c>
      <c r="K837" s="1112">
        <f>SUM($K$278)</f>
        <v>5.523525840597758E-2</v>
      </c>
      <c r="L837" s="937"/>
      <c r="M837" s="1112">
        <f>SUM($M$278)</f>
        <v>0</v>
      </c>
      <c r="N837" s="1112">
        <f>SUM($N$278)</f>
        <v>0</v>
      </c>
      <c r="O837" s="1112">
        <f>SUM($O$278)</f>
        <v>0</v>
      </c>
      <c r="P837" s="1112">
        <f>SUM($P$278)</f>
        <v>0</v>
      </c>
      <c r="R837" s="44">
        <v>15</v>
      </c>
      <c r="S837" s="46">
        <f t="shared" si="123"/>
        <v>4</v>
      </c>
      <c r="T837" s="46">
        <f t="shared" si="122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4"/>
      <c r="C838" s="1112">
        <f>SUM($C$285)</f>
        <v>0</v>
      </c>
      <c r="D838" s="1112">
        <f>SUM($D$285)</f>
        <v>0</v>
      </c>
      <c r="E838" s="1112">
        <f>SUM($E$285)</f>
        <v>0</v>
      </c>
      <c r="F838" s="1112">
        <f>SUM($F$285)</f>
        <v>0</v>
      </c>
      <c r="G838" s="937"/>
      <c r="H838" s="1112">
        <f>SUM($H$285)</f>
        <v>0</v>
      </c>
      <c r="I838" s="1112">
        <f>SUM($I$285)</f>
        <v>0</v>
      </c>
      <c r="J838" s="1112">
        <f>SUM($J$285)</f>
        <v>0</v>
      </c>
      <c r="K838" s="1112">
        <f>SUM($K$285)</f>
        <v>0</v>
      </c>
      <c r="L838" s="937"/>
      <c r="M838" s="1112">
        <f>SUM($M$285)</f>
        <v>0</v>
      </c>
      <c r="N838" s="1112">
        <f>SUM($N$285)</f>
        <v>0</v>
      </c>
      <c r="O838" s="1112">
        <f>SUM($O$285)</f>
        <v>0</v>
      </c>
      <c r="P838" s="1112">
        <f>SUM($P$285)</f>
        <v>0</v>
      </c>
      <c r="R838" s="44">
        <v>16</v>
      </c>
      <c r="S838" s="46">
        <f t="shared" si="123"/>
        <v>4</v>
      </c>
      <c r="T838" s="46" t="str">
        <f t="shared" si="122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4"/>
      <c r="C839" s="1112">
        <f>SUM($C$292)</f>
        <v>2.5026948941469486E-2</v>
      </c>
      <c r="D839" s="1112">
        <f>SUM($D$292)</f>
        <v>9.3068966376089659E-3</v>
      </c>
      <c r="E839" s="1112">
        <f>SUM($E$292)</f>
        <v>0.11262127023661268</v>
      </c>
      <c r="F839" s="1112">
        <f>SUM($F$292)</f>
        <v>3.3942799501867994E-2</v>
      </c>
      <c r="G839" s="937"/>
      <c r="H839" s="1112">
        <f>SUM($H$292)</f>
        <v>0</v>
      </c>
      <c r="I839" s="1112">
        <f>SUM($I$292)</f>
        <v>3.1205476961394772E-2</v>
      </c>
      <c r="J839" s="1112">
        <f>SUM($J$292)</f>
        <v>0.42545813200498128</v>
      </c>
      <c r="K839" s="1112">
        <f>SUM($K$292)</f>
        <v>9.3068966376089649E-2</v>
      </c>
      <c r="L839" s="937"/>
      <c r="M839" s="1112">
        <f>SUM($M$292)</f>
        <v>0</v>
      </c>
      <c r="N839" s="1112">
        <f>SUM($N$292)</f>
        <v>2.1898580323785805E-2</v>
      </c>
      <c r="O839" s="1112">
        <f>SUM($O$292)</f>
        <v>0.31283686176836861</v>
      </c>
      <c r="P839" s="1112">
        <f>SUM($P$292)</f>
        <v>5.9126166874221654E-2</v>
      </c>
      <c r="R839" s="44">
        <v>17</v>
      </c>
      <c r="S839" s="46">
        <f t="shared" si="123"/>
        <v>5</v>
      </c>
      <c r="T839" s="46">
        <f t="shared" si="122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4"/>
      <c r="C840" s="1112">
        <f>SUM($C$299)</f>
        <v>0</v>
      </c>
      <c r="D840" s="1112">
        <f>SUM($D$299)</f>
        <v>0</v>
      </c>
      <c r="E840" s="1112">
        <f>SUM($E$299)</f>
        <v>0</v>
      </c>
      <c r="F840" s="1112">
        <f>SUM($F$299)</f>
        <v>0</v>
      </c>
      <c r="G840" s="937"/>
      <c r="H840" s="1112">
        <f>SUM($H$299)</f>
        <v>0</v>
      </c>
      <c r="I840" s="1112">
        <f>SUM($I$299)</f>
        <v>0</v>
      </c>
      <c r="J840" s="1112">
        <f>SUM($J$299)</f>
        <v>0</v>
      </c>
      <c r="K840" s="1112">
        <f>SUM($K$299)</f>
        <v>0</v>
      </c>
      <c r="L840" s="937"/>
      <c r="M840" s="1112">
        <f>SUM($M$299)</f>
        <v>0</v>
      </c>
      <c r="N840" s="1112">
        <f>SUM($N$299)</f>
        <v>0</v>
      </c>
      <c r="O840" s="1112">
        <f>SUM($O$299)</f>
        <v>0</v>
      </c>
      <c r="P840" s="1112">
        <f>SUM($P$299)</f>
        <v>0</v>
      </c>
      <c r="R840" s="44">
        <v>18</v>
      </c>
      <c r="S840" s="46">
        <f t="shared" si="123"/>
        <v>5</v>
      </c>
      <c r="T840" s="46" t="str">
        <f t="shared" si="122"/>
        <v/>
      </c>
      <c r="U840" s="1049">
        <v>840</v>
      </c>
      <c r="V840" s="46"/>
    </row>
    <row r="841" spans="1:22" ht="15.75" customHeight="1">
      <c r="A841" s="1194" t="str">
        <f>$A$300</f>
        <v>Cassava: no. local meas.</v>
      </c>
      <c r="B841" s="1184"/>
      <c r="C841" s="1112">
        <f>SUM($C$309)</f>
        <v>0</v>
      </c>
      <c r="D841" s="1112">
        <f>SUM($D$309)</f>
        <v>0</v>
      </c>
      <c r="E841" s="1112">
        <f>SUM($E$309)</f>
        <v>0</v>
      </c>
      <c r="F841" s="1112">
        <f>SUM($F$309)</f>
        <v>0</v>
      </c>
      <c r="G841" s="937"/>
      <c r="H841" s="1112">
        <f>SUM($H$309)</f>
        <v>0</v>
      </c>
      <c r="I841" s="1112">
        <f>SUM($I$309)</f>
        <v>0</v>
      </c>
      <c r="J841" s="1112">
        <f>SUM($J$309)</f>
        <v>0</v>
      </c>
      <c r="K841" s="1112">
        <f>SUM($K$309)</f>
        <v>0</v>
      </c>
      <c r="L841" s="937"/>
      <c r="M841" s="1112">
        <f>SUM($M$309)</f>
        <v>0</v>
      </c>
      <c r="N841" s="1112">
        <f>SUM($N$309)</f>
        <v>0</v>
      </c>
      <c r="O841" s="1112">
        <f>SUM($O$309)</f>
        <v>0</v>
      </c>
      <c r="P841" s="1112">
        <f>SUM($P$309)</f>
        <v>0</v>
      </c>
      <c r="R841" s="44">
        <v>19</v>
      </c>
      <c r="S841" s="46">
        <f t="shared" si="123"/>
        <v>5</v>
      </c>
      <c r="T841" s="46" t="str">
        <f t="shared" si="122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4"/>
      <c r="C842" s="1112">
        <f>SUM($C$319)</f>
        <v>0</v>
      </c>
      <c r="D842" s="1112">
        <f>SUM($D$319)</f>
        <v>0</v>
      </c>
      <c r="E842" s="1112">
        <f>SUM($E$319)</f>
        <v>0</v>
      </c>
      <c r="F842" s="1112">
        <f>SUM($F$319)</f>
        <v>0</v>
      </c>
      <c r="G842" s="937"/>
      <c r="H842" s="1112">
        <f>SUM($H$319)</f>
        <v>0</v>
      </c>
      <c r="I842" s="1112">
        <f>SUM($I$319)</f>
        <v>0</v>
      </c>
      <c r="J842" s="1112">
        <f>SUM($J$319)</f>
        <v>0</v>
      </c>
      <c r="K842" s="1112">
        <f>SUM($K$319)</f>
        <v>0</v>
      </c>
      <c r="L842" s="937"/>
      <c r="M842" s="1112">
        <f>SUM($M$319)</f>
        <v>0</v>
      </c>
      <c r="N842" s="1112">
        <f>SUM($N$319)</f>
        <v>0</v>
      </c>
      <c r="O842" s="1112">
        <f>SUM($O$319)</f>
        <v>0</v>
      </c>
      <c r="P842" s="1112">
        <f>SUM($P$319)</f>
        <v>0</v>
      </c>
      <c r="R842" s="44">
        <v>20</v>
      </c>
      <c r="S842" s="46">
        <f t="shared" si="123"/>
        <v>5</v>
      </c>
      <c r="T842" s="46" t="str">
        <f t="shared" si="122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4"/>
      <c r="C843" s="1112">
        <f>SUM($C$329)</f>
        <v>0</v>
      </c>
      <c r="D843" s="1112">
        <f>SUM($D$329)</f>
        <v>0</v>
      </c>
      <c r="E843" s="1112">
        <f>SUM($E$329)</f>
        <v>0</v>
      </c>
      <c r="F843" s="1112">
        <f>SUM($F$329)</f>
        <v>0</v>
      </c>
      <c r="G843" s="937"/>
      <c r="H843" s="1112">
        <f>SUM($H$329)</f>
        <v>0</v>
      </c>
      <c r="I843" s="1112">
        <f>SUM($I$329)</f>
        <v>0</v>
      </c>
      <c r="J843" s="1112">
        <f>SUM($J$329)</f>
        <v>0</v>
      </c>
      <c r="K843" s="1112">
        <f>SUM($K$329)</f>
        <v>0</v>
      </c>
      <c r="L843" s="937"/>
      <c r="M843" s="1112">
        <f>SUM($M$329)</f>
        <v>0</v>
      </c>
      <c r="N843" s="1112">
        <f>SUM($N$329)</f>
        <v>0</v>
      </c>
      <c r="O843" s="1112">
        <f>SUM($O$329)</f>
        <v>0</v>
      </c>
      <c r="P843" s="1112">
        <f>SUM($P$329)</f>
        <v>0</v>
      </c>
      <c r="R843" s="44">
        <v>21</v>
      </c>
      <c r="S843" s="46">
        <f t="shared" si="123"/>
        <v>5</v>
      </c>
      <c r="T843" s="46" t="str">
        <f t="shared" si="122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4"/>
      <c r="C844" s="1112">
        <f>SUM($C$339)</f>
        <v>0</v>
      </c>
      <c r="D844" s="1112">
        <f>SUM($D$339)</f>
        <v>0</v>
      </c>
      <c r="E844" s="1112">
        <f>SUM($E$339)</f>
        <v>0</v>
      </c>
      <c r="F844" s="1112">
        <f>SUM($F$339)</f>
        <v>0</v>
      </c>
      <c r="G844" s="937"/>
      <c r="H844" s="1112">
        <f>SUM($H$339)</f>
        <v>0</v>
      </c>
      <c r="I844" s="1112">
        <f>SUM($I$339)</f>
        <v>0</v>
      </c>
      <c r="J844" s="1112">
        <f>SUM($J$339)</f>
        <v>0</v>
      </c>
      <c r="K844" s="1112">
        <f>SUM($K$339)</f>
        <v>0</v>
      </c>
      <c r="L844" s="937"/>
      <c r="M844" s="1112">
        <f>SUM($M$339)</f>
        <v>0</v>
      </c>
      <c r="N844" s="1112">
        <f>SUM($N$339)</f>
        <v>0</v>
      </c>
      <c r="O844" s="1112">
        <f>SUM($O$339)</f>
        <v>0</v>
      </c>
      <c r="P844" s="1112">
        <f>SUM($P$339)</f>
        <v>0</v>
      </c>
      <c r="R844" s="44">
        <v>22</v>
      </c>
      <c r="S844" s="46">
        <f t="shared" si="123"/>
        <v>5</v>
      </c>
      <c r="T844" s="46" t="str">
        <f t="shared" si="122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4"/>
      <c r="C845" s="1112">
        <f>SUM($C$349)</f>
        <v>0</v>
      </c>
      <c r="D845" s="1112">
        <f>SUM($D$349)</f>
        <v>0</v>
      </c>
      <c r="E845" s="1112">
        <f>SUM($E$349)</f>
        <v>0</v>
      </c>
      <c r="F845" s="1112">
        <f>SUM($F$349)</f>
        <v>0</v>
      </c>
      <c r="G845" s="937"/>
      <c r="H845" s="1112">
        <f>SUM($H$349)</f>
        <v>0</v>
      </c>
      <c r="I845" s="1112">
        <f>SUM($I$349)</f>
        <v>0</v>
      </c>
      <c r="J845" s="1112">
        <f>SUM($J$349)</f>
        <v>0</v>
      </c>
      <c r="K845" s="1112">
        <f>SUM($K$349)</f>
        <v>0</v>
      </c>
      <c r="L845" s="937"/>
      <c r="M845" s="1112">
        <f>SUM($M$349)</f>
        <v>0</v>
      </c>
      <c r="N845" s="1112">
        <f>SUM($N$349)</f>
        <v>0</v>
      </c>
      <c r="O845" s="1112">
        <f>SUM($O$349)</f>
        <v>0</v>
      </c>
      <c r="P845" s="1112">
        <f>SUM($P$349)</f>
        <v>0</v>
      </c>
      <c r="R845" s="44">
        <v>23</v>
      </c>
      <c r="S845" s="46">
        <f t="shared" si="123"/>
        <v>5</v>
      </c>
      <c r="T845" s="46" t="str">
        <f t="shared" si="122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4"/>
      <c r="C846" s="1112">
        <f>SUM($C$359)</f>
        <v>0</v>
      </c>
      <c r="D846" s="1112">
        <f>SUM($D$359)</f>
        <v>0</v>
      </c>
      <c r="E846" s="1112">
        <f>SUM($E$359)</f>
        <v>0</v>
      </c>
      <c r="F846" s="1112">
        <f>SUM($F$359)</f>
        <v>0</v>
      </c>
      <c r="G846" s="937"/>
      <c r="H846" s="1112">
        <f>SUM($H$359)</f>
        <v>0</v>
      </c>
      <c r="I846" s="1112">
        <f>SUM($I$359)</f>
        <v>0</v>
      </c>
      <c r="J846" s="1112">
        <f>SUM($J$359)</f>
        <v>0</v>
      </c>
      <c r="K846" s="1112">
        <f>SUM($K$359)</f>
        <v>0</v>
      </c>
      <c r="L846" s="937"/>
      <c r="M846" s="1112">
        <f>SUM($M$359)</f>
        <v>0</v>
      </c>
      <c r="N846" s="1112">
        <f>SUM($N$359)</f>
        <v>0</v>
      </c>
      <c r="O846" s="1112">
        <f>SUM($O$359)</f>
        <v>0</v>
      </c>
      <c r="P846" s="1112">
        <f>SUM($P$359)</f>
        <v>0</v>
      </c>
      <c r="R846" s="44">
        <v>24</v>
      </c>
      <c r="S846" s="46">
        <f t="shared" si="123"/>
        <v>5</v>
      </c>
      <c r="T846" s="46" t="str">
        <f t="shared" si="122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4"/>
      <c r="C847" s="1112">
        <f>SUM($C$370)</f>
        <v>0</v>
      </c>
      <c r="D847" s="1112">
        <f>SUM($D$370)</f>
        <v>0</v>
      </c>
      <c r="E847" s="1112">
        <f>SUM($E$370)</f>
        <v>0</v>
      </c>
      <c r="F847" s="1112">
        <f>SUM($F$370)</f>
        <v>0</v>
      </c>
      <c r="G847" s="937"/>
      <c r="H847" s="1112">
        <f>SUM($H$370)</f>
        <v>0</v>
      </c>
      <c r="I847" s="1112">
        <f>SUM($I$370)</f>
        <v>0</v>
      </c>
      <c r="J847" s="1112">
        <f>SUM($J$370)</f>
        <v>0</v>
      </c>
      <c r="K847" s="1112">
        <f>SUM($K$370)</f>
        <v>0</v>
      </c>
      <c r="L847" s="937"/>
      <c r="M847" s="1112">
        <f>SUM($M$370)</f>
        <v>0</v>
      </c>
      <c r="N847" s="1112">
        <f>SUM($N$370)</f>
        <v>0</v>
      </c>
      <c r="O847" s="1112">
        <f>SUM($O$370)</f>
        <v>0</v>
      </c>
      <c r="P847" s="1112">
        <f>SUM($P$370)</f>
        <v>0</v>
      </c>
      <c r="R847" s="44">
        <v>25</v>
      </c>
      <c r="S847" s="46">
        <f t="shared" si="123"/>
        <v>5</v>
      </c>
      <c r="T847" s="46" t="str">
        <f t="shared" si="122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4"/>
      <c r="C848" s="1112">
        <f>SUM($C$381)</f>
        <v>0</v>
      </c>
      <c r="D848" s="1112">
        <f>SUM($D$381)</f>
        <v>0</v>
      </c>
      <c r="E848" s="1112">
        <f>SUM($E$381)</f>
        <v>0</v>
      </c>
      <c r="F848" s="1112">
        <f>SUM($F$381)</f>
        <v>0</v>
      </c>
      <c r="G848" s="937"/>
      <c r="H848" s="1112">
        <f>SUM($H$381)</f>
        <v>0</v>
      </c>
      <c r="I848" s="1112">
        <f>SUM($I$381)</f>
        <v>0</v>
      </c>
      <c r="J848" s="1112">
        <f>SUM($J$381)</f>
        <v>0</v>
      </c>
      <c r="K848" s="1112">
        <f>SUM($K$381)</f>
        <v>0</v>
      </c>
      <c r="L848" s="937"/>
      <c r="M848" s="1112">
        <f>SUM($M$381)</f>
        <v>0</v>
      </c>
      <c r="N848" s="1112">
        <f>SUM($N$381)</f>
        <v>0</v>
      </c>
      <c r="O848" s="1112">
        <f>SUM($O$381)</f>
        <v>0</v>
      </c>
      <c r="P848" s="1112">
        <f>SUM($P$381)</f>
        <v>0</v>
      </c>
      <c r="R848" s="44">
        <v>26</v>
      </c>
      <c r="S848" s="46">
        <f t="shared" si="123"/>
        <v>5</v>
      </c>
      <c r="T848" s="46" t="str">
        <f t="shared" si="122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4"/>
      <c r="C849" s="1112">
        <f>SUM($C$391)</f>
        <v>0</v>
      </c>
      <c r="D849" s="1112">
        <f>SUM($D$391)</f>
        <v>0</v>
      </c>
      <c r="E849" s="1112">
        <f>SUM($E$391)</f>
        <v>0</v>
      </c>
      <c r="F849" s="1112">
        <f>SUM($F$391)</f>
        <v>0</v>
      </c>
      <c r="G849" s="937"/>
      <c r="H849" s="1112">
        <f>SUM($H$391)</f>
        <v>0</v>
      </c>
      <c r="I849" s="1112">
        <f>SUM($I$391)</f>
        <v>0</v>
      </c>
      <c r="J849" s="1112">
        <f>SUM($J$391)</f>
        <v>0</v>
      </c>
      <c r="K849" s="1112">
        <f>SUM($K$391)</f>
        <v>0</v>
      </c>
      <c r="L849" s="937"/>
      <c r="M849" s="1112">
        <f>SUM($M$391)</f>
        <v>0</v>
      </c>
      <c r="N849" s="1112">
        <f>SUM($N$391)</f>
        <v>0</v>
      </c>
      <c r="O849" s="1112">
        <f>SUM($O$391)</f>
        <v>0</v>
      </c>
      <c r="P849" s="1112">
        <f>SUM($P$391)</f>
        <v>0</v>
      </c>
      <c r="R849" s="44">
        <v>27</v>
      </c>
      <c r="S849" s="46">
        <f t="shared" si="123"/>
        <v>5</v>
      </c>
      <c r="T849" s="46" t="str">
        <f t="shared" si="122"/>
        <v/>
      </c>
      <c r="U849" s="1049">
        <v>849</v>
      </c>
      <c r="V849" s="46"/>
    </row>
    <row r="850" spans="1:22" ht="15.75" customHeight="1">
      <c r="A850" s="1356" t="s">
        <v>681</v>
      </c>
      <c r="B850" s="1184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123"/>
        <v>5</v>
      </c>
      <c r="T850" s="46" t="str">
        <f t="shared" si="122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4"/>
      <c r="C851" s="1112">
        <f>SUM($C$437)</f>
        <v>0</v>
      </c>
      <c r="D851" s="1112">
        <f>SUM($D$437)</f>
        <v>0</v>
      </c>
      <c r="E851" s="1112">
        <f>SUM($E$437)</f>
        <v>0</v>
      </c>
      <c r="F851" s="1112">
        <f>SUM($F$437)</f>
        <v>0</v>
      </c>
      <c r="G851" s="937"/>
      <c r="H851" s="1112">
        <f>SUM($H$437)</f>
        <v>0</v>
      </c>
      <c r="I851" s="1112">
        <f>SUM($I$437)</f>
        <v>0</v>
      </c>
      <c r="J851" s="1112">
        <f>SUM($J$437)</f>
        <v>0</v>
      </c>
      <c r="K851" s="1112">
        <f>SUM($K$437)</f>
        <v>0</v>
      </c>
      <c r="L851" s="937"/>
      <c r="M851" s="1112">
        <f>SUM($M$437)</f>
        <v>0</v>
      </c>
      <c r="N851" s="1112">
        <f>SUM($N$437)</f>
        <v>0</v>
      </c>
      <c r="O851" s="1112">
        <f>SUM($O$437)</f>
        <v>0</v>
      </c>
      <c r="P851" s="1112">
        <f>SUM($P$437)</f>
        <v>0</v>
      </c>
      <c r="R851" s="44">
        <v>28</v>
      </c>
      <c r="S851" s="46">
        <f t="shared" si="123"/>
        <v>5</v>
      </c>
      <c r="T851" s="46" t="str">
        <f t="shared" si="122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4"/>
      <c r="C852" s="1112">
        <f>SUM($C$447)</f>
        <v>0</v>
      </c>
      <c r="D852" s="1112">
        <f>SUM($D$447)</f>
        <v>0</v>
      </c>
      <c r="E852" s="1112">
        <f>SUM($E$447)</f>
        <v>0</v>
      </c>
      <c r="F852" s="1112">
        <f>SUM($F$447)</f>
        <v>0</v>
      </c>
      <c r="G852" s="937"/>
      <c r="H852" s="1112">
        <f>SUM($H$447)</f>
        <v>0.03</v>
      </c>
      <c r="I852" s="1112">
        <f>SUM($I$447)</f>
        <v>0.05</v>
      </c>
      <c r="J852" s="1112">
        <f>SUM($J$447)</f>
        <v>0</v>
      </c>
      <c r="K852" s="1112">
        <f>SUM($K$447)</f>
        <v>0</v>
      </c>
      <c r="L852" s="937"/>
      <c r="M852" s="1112">
        <f>SUM($M$447)</f>
        <v>0.03</v>
      </c>
      <c r="N852" s="1112">
        <f>SUM($N$447)</f>
        <v>0.05</v>
      </c>
      <c r="O852" s="1112">
        <f>SUM($O$447)</f>
        <v>0</v>
      </c>
      <c r="P852" s="1112">
        <f>SUM($P$447)</f>
        <v>0</v>
      </c>
      <c r="R852" s="44">
        <v>29</v>
      </c>
      <c r="S852" s="46">
        <f t="shared" si="123"/>
        <v>6</v>
      </c>
      <c r="T852" s="46">
        <f t="shared" si="122"/>
        <v>6</v>
      </c>
      <c r="U852" s="1049">
        <v>852</v>
      </c>
      <c r="V852" s="46"/>
    </row>
    <row r="853" spans="1:22" ht="15.75" customHeight="1">
      <c r="A853" s="808" t="s">
        <v>21</v>
      </c>
      <c r="B853" s="1184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123"/>
        <v>6</v>
      </c>
      <c r="T853" s="46" t="str">
        <f t="shared" si="122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4"/>
      <c r="C854" s="1112">
        <f>SUM($C$649)</f>
        <v>0</v>
      </c>
      <c r="D854" s="1112">
        <f>SUM($D$649)</f>
        <v>0</v>
      </c>
      <c r="E854" s="1112">
        <f>SUM($E$649)</f>
        <v>0</v>
      </c>
      <c r="F854" s="1112">
        <f>SUM($F$649)</f>
        <v>0</v>
      </c>
      <c r="G854" s="937"/>
      <c r="H854" s="1112">
        <f>SUM($H$649)</f>
        <v>0</v>
      </c>
      <c r="I854" s="1112">
        <f>SUM($I$649)</f>
        <v>0</v>
      </c>
      <c r="J854" s="1112">
        <f>SUM($J$649)</f>
        <v>0</v>
      </c>
      <c r="K854" s="1112">
        <f>SUM($K$649)</f>
        <v>0</v>
      </c>
      <c r="L854" s="937"/>
      <c r="M854" s="1112">
        <f>SUM($M$649)</f>
        <v>0</v>
      </c>
      <c r="N854" s="1112">
        <f>SUM($N$649)</f>
        <v>0</v>
      </c>
      <c r="O854" s="1112">
        <f>SUM($O$649)</f>
        <v>0</v>
      </c>
      <c r="P854" s="1112">
        <f>SUM($P$649)</f>
        <v>0</v>
      </c>
      <c r="R854" s="44"/>
      <c r="S854" s="46">
        <f t="shared" si="123"/>
        <v>6</v>
      </c>
      <c r="T854" s="46" t="str">
        <f t="shared" si="122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4"/>
      <c r="C855" s="1112">
        <f>SUM($C$655)</f>
        <v>0</v>
      </c>
      <c r="D855" s="1112">
        <f>SUM($D$655)</f>
        <v>0</v>
      </c>
      <c r="E855" s="1112">
        <f>SUM($E$655)</f>
        <v>0</v>
      </c>
      <c r="F855" s="1112">
        <f>SUM($F$655)</f>
        <v>0</v>
      </c>
      <c r="G855" s="937"/>
      <c r="H855" s="1112">
        <f>SUM($H$655)</f>
        <v>0</v>
      </c>
      <c r="I855" s="1112">
        <f>SUM($I$655)</f>
        <v>0</v>
      </c>
      <c r="J855" s="1112">
        <f>SUM($J$655)</f>
        <v>0</v>
      </c>
      <c r="K855" s="1112">
        <f>SUM($K$655)</f>
        <v>0</v>
      </c>
      <c r="L855" s="937"/>
      <c r="M855" s="1112">
        <f>SUM($M$655)</f>
        <v>0</v>
      </c>
      <c r="N855" s="1112">
        <f>SUM($N$655)</f>
        <v>0</v>
      </c>
      <c r="O855" s="1112">
        <f>SUM($O$655)</f>
        <v>0</v>
      </c>
      <c r="P855" s="1112">
        <f>SUM($P$655)</f>
        <v>0</v>
      </c>
      <c r="R855" s="44"/>
      <c r="S855" s="46">
        <f t="shared" si="123"/>
        <v>6</v>
      </c>
      <c r="T855" s="46" t="str">
        <f t="shared" si="122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4"/>
      <c r="C856" s="1112">
        <f>SUM($C$661)</f>
        <v>0</v>
      </c>
      <c r="D856" s="1112">
        <f>SUM($D$661)</f>
        <v>0</v>
      </c>
      <c r="E856" s="1112">
        <f>SUM($E$661)</f>
        <v>0</v>
      </c>
      <c r="F856" s="1112">
        <f>SUM($F$661)</f>
        <v>0</v>
      </c>
      <c r="G856" s="937"/>
      <c r="H856" s="1112">
        <f>SUM($H$661)</f>
        <v>0</v>
      </c>
      <c r="I856" s="1112">
        <f>SUM($I$661)</f>
        <v>0</v>
      </c>
      <c r="J856" s="1112">
        <f>SUM($J$661)</f>
        <v>0</v>
      </c>
      <c r="K856" s="1112">
        <f>SUM($K$661)</f>
        <v>0</v>
      </c>
      <c r="L856" s="937"/>
      <c r="M856" s="1112">
        <f>SUM($M$661)</f>
        <v>0</v>
      </c>
      <c r="N856" s="1112">
        <f>SUM($N$661)</f>
        <v>0</v>
      </c>
      <c r="O856" s="1112">
        <f>SUM($O$661)</f>
        <v>0</v>
      </c>
      <c r="P856" s="1112">
        <f>SUM($P$661)</f>
        <v>0</v>
      </c>
      <c r="R856" s="44"/>
      <c r="S856" s="46">
        <f t="shared" si="123"/>
        <v>6</v>
      </c>
      <c r="T856" s="46" t="str">
        <f t="shared" si="122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4"/>
      <c r="C857" s="1112">
        <f>SUM($C$664)</f>
        <v>0</v>
      </c>
      <c r="D857" s="1112">
        <f>SUM($D$664)</f>
        <v>0</v>
      </c>
      <c r="E857" s="1112">
        <f>SUM($E$664)</f>
        <v>0</v>
      </c>
      <c r="F857" s="1112">
        <f>SUM($F$664)</f>
        <v>0</v>
      </c>
      <c r="G857" s="937"/>
      <c r="H857" s="1112">
        <f>SUM($H$664)</f>
        <v>0</v>
      </c>
      <c r="I857" s="1112">
        <f>SUM($I$664)</f>
        <v>0</v>
      </c>
      <c r="J857" s="1112">
        <f>SUM($J$664)</f>
        <v>0</v>
      </c>
      <c r="K857" s="1112">
        <f>SUM($K$664)</f>
        <v>0</v>
      </c>
      <c r="L857" s="937"/>
      <c r="M857" s="1112">
        <f>SUM($M$664)</f>
        <v>0</v>
      </c>
      <c r="N857" s="1112">
        <f>SUM($N$664)</f>
        <v>0</v>
      </c>
      <c r="O857" s="1112">
        <f>SUM($O$664)</f>
        <v>0</v>
      </c>
      <c r="P857" s="1112">
        <f>SUM($P$664)</f>
        <v>0</v>
      </c>
      <c r="R857" s="44">
        <v>30</v>
      </c>
      <c r="S857" s="46">
        <f t="shared" si="123"/>
        <v>6</v>
      </c>
      <c r="T857" s="46" t="str">
        <f t="shared" si="122"/>
        <v/>
      </c>
      <c r="U857" s="1049">
        <v>857</v>
      </c>
      <c r="V857" s="46"/>
    </row>
    <row r="858" spans="1:22" ht="15.75" customHeight="1">
      <c r="A858" s="808" t="s">
        <v>22</v>
      </c>
      <c r="B858" s="1184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4"/>
      <c r="C859" s="1112">
        <f>SUM(C$455)</f>
        <v>0.43680964098914787</v>
      </c>
      <c r="D859" s="1112">
        <f t="shared" ref="D859:F859" si="124">SUM(D$455)</f>
        <v>0.35389669987546701</v>
      </c>
      <c r="E859" s="1112">
        <f t="shared" si="124"/>
        <v>0.26963558085749867</v>
      </c>
      <c r="F859" s="1112">
        <f t="shared" si="124"/>
        <v>0.26542252490660023</v>
      </c>
      <c r="G859" s="937"/>
      <c r="H859" s="1112">
        <f>SUM(H$455)</f>
        <v>0</v>
      </c>
      <c r="I859" s="1112">
        <f t="shared" ref="I859:K859" si="125">SUM(I$455)</f>
        <v>0</v>
      </c>
      <c r="J859" s="1112">
        <f t="shared" si="125"/>
        <v>0</v>
      </c>
      <c r="K859" s="1112">
        <f t="shared" si="125"/>
        <v>0</v>
      </c>
      <c r="L859" s="937"/>
      <c r="M859" s="1112">
        <f>SUM(M$455)</f>
        <v>0</v>
      </c>
      <c r="N859" s="1112">
        <f t="shared" ref="N859:P859" si="126">SUM(N$455)</f>
        <v>0</v>
      </c>
      <c r="O859" s="1112">
        <f t="shared" si="126"/>
        <v>0</v>
      </c>
      <c r="P859" s="1112">
        <f t="shared" si="126"/>
        <v>0</v>
      </c>
      <c r="Q859" s="1195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4"/>
      <c r="C860" s="1112">
        <f>SUM(C$464)</f>
        <v>4.866847749510763E-2</v>
      </c>
      <c r="D860" s="1112">
        <f t="shared" ref="D860:F860" si="127">SUM(D$464)</f>
        <v>4.2584917808219179E-2</v>
      </c>
      <c r="E860" s="1112">
        <f t="shared" si="127"/>
        <v>2.4334238747553815E-2</v>
      </c>
      <c r="F860" s="1112">
        <f t="shared" si="127"/>
        <v>4.9682404109589039E-2</v>
      </c>
      <c r="G860" s="937"/>
      <c r="H860" s="1112">
        <f>SUM(H$464)</f>
        <v>0</v>
      </c>
      <c r="I860" s="1112">
        <f t="shared" ref="I860:K860" si="128">SUM(I$464)</f>
        <v>0</v>
      </c>
      <c r="J860" s="1112">
        <f t="shared" si="128"/>
        <v>0</v>
      </c>
      <c r="K860" s="1112">
        <f t="shared" si="128"/>
        <v>0</v>
      </c>
      <c r="L860" s="937"/>
      <c r="M860" s="1112">
        <f>SUM(M$464)</f>
        <v>0</v>
      </c>
      <c r="N860" s="1112">
        <f t="shared" ref="N860:P860" si="129">SUM(N$464)</f>
        <v>0</v>
      </c>
      <c r="O860" s="1112">
        <f t="shared" si="129"/>
        <v>0</v>
      </c>
      <c r="P860" s="1112">
        <f t="shared" si="129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4"/>
      <c r="C861" s="1112">
        <f>SUM(C$473)</f>
        <v>7.9103035047144624E-2</v>
      </c>
      <c r="D861" s="1112">
        <f t="shared" ref="D861:F861" si="130">SUM(D$473)</f>
        <v>6.9215155666251554E-2</v>
      </c>
      <c r="E861" s="1112">
        <f t="shared" si="130"/>
        <v>7.9103035047144624E-2</v>
      </c>
      <c r="F861" s="1112">
        <f t="shared" si="130"/>
        <v>6.9215155666251554E-2</v>
      </c>
      <c r="G861" s="937"/>
      <c r="H861" s="1112">
        <f>SUM(H$473)</f>
        <v>4.1743776476445053E-2</v>
      </c>
      <c r="I861" s="1112">
        <f t="shared" ref="I861:K861" si="131">SUM(I$473)</f>
        <v>4.1743776476445053E-2</v>
      </c>
      <c r="J861" s="1112">
        <f t="shared" si="131"/>
        <v>4.1743776476445053E-2</v>
      </c>
      <c r="K861" s="1112">
        <f t="shared" si="131"/>
        <v>4.1743776476445053E-2</v>
      </c>
      <c r="L861" s="937"/>
      <c r="M861" s="1112">
        <f>SUM(M$473)</f>
        <v>-3.735925857069957E-2</v>
      </c>
      <c r="N861" s="1112">
        <f t="shared" ref="N861:P861" si="132">SUM(N$473)</f>
        <v>-2.7471379189806501E-2</v>
      </c>
      <c r="O861" s="1112">
        <f t="shared" si="132"/>
        <v>-3.735925857069957E-2</v>
      </c>
      <c r="P861" s="1112">
        <f t="shared" si="132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4"/>
      <c r="C862" s="1112">
        <f>SUM(C$482)</f>
        <v>1.3965931328945028E-2</v>
      </c>
      <c r="D862" s="1112">
        <f t="shared" ref="D862:F862" si="133">SUM(D$482)</f>
        <v>1.22201899128269E-2</v>
      </c>
      <c r="E862" s="1112">
        <f t="shared" si="133"/>
        <v>1.6759117594734033E-2</v>
      </c>
      <c r="F862" s="1112">
        <f t="shared" si="133"/>
        <v>1.4664227895392278E-2</v>
      </c>
      <c r="G862" s="937"/>
      <c r="H862" s="1112">
        <f>SUM(H$482)</f>
        <v>6.8499749728887158E-3</v>
      </c>
      <c r="I862" s="1112">
        <f t="shared" ref="I862:K862" si="134">SUM(I$482)</f>
        <v>6.8499749728887158E-3</v>
      </c>
      <c r="J862" s="1112">
        <f t="shared" si="134"/>
        <v>6.8499749728887158E-3</v>
      </c>
      <c r="K862" s="1112">
        <f t="shared" si="134"/>
        <v>6.8499749728887158E-3</v>
      </c>
      <c r="L862" s="937"/>
      <c r="M862" s="1112">
        <f>SUM(M$482)</f>
        <v>-7.1159563560563126E-3</v>
      </c>
      <c r="N862" s="1112">
        <f t="shared" ref="N862:P862" si="135">SUM(N$482)</f>
        <v>-5.3702149399381845E-3</v>
      </c>
      <c r="O862" s="1112">
        <f t="shared" si="135"/>
        <v>-9.9091426218453176E-3</v>
      </c>
      <c r="P862" s="1112">
        <f t="shared" si="135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4"/>
      <c r="C863" s="1112">
        <f>SUM(C$491)</f>
        <v>0</v>
      </c>
      <c r="D863" s="1112">
        <f t="shared" ref="D863:F863" si="136">SUM(D$491)</f>
        <v>0</v>
      </c>
      <c r="E863" s="1112">
        <f t="shared" si="136"/>
        <v>7.6019357409713564E-2</v>
      </c>
      <c r="F863" s="1112">
        <f t="shared" si="136"/>
        <v>3.9910162640099618E-2</v>
      </c>
      <c r="G863" s="937"/>
      <c r="H863" s="1112">
        <f>SUM(H$491)</f>
        <v>0.15239060633791646</v>
      </c>
      <c r="I863" s="1112">
        <f t="shared" ref="I863:K863" si="137">SUM(I$491)</f>
        <v>0.15239060633791646</v>
      </c>
      <c r="J863" s="1112">
        <f t="shared" si="137"/>
        <v>0.15239060633791646</v>
      </c>
      <c r="K863" s="1112">
        <f t="shared" si="137"/>
        <v>0.15239060633791646</v>
      </c>
      <c r="L863" s="937"/>
      <c r="M863" s="1112">
        <f>SUM(M$491)</f>
        <v>0.15239060633791646</v>
      </c>
      <c r="N863" s="1112">
        <f t="shared" ref="N863:P863" si="138">SUM(N$491)</f>
        <v>0.15239060633791646</v>
      </c>
      <c r="O863" s="1112">
        <f t="shared" si="138"/>
        <v>7.6371248928202892E-2</v>
      </c>
      <c r="P863" s="1112">
        <f t="shared" si="138"/>
        <v>0.11248044369781685</v>
      </c>
      <c r="Q863" s="1022" t="str">
        <f>$Q$493</f>
        <v>fpl</v>
      </c>
      <c r="R863" s="44" t="str">
        <f t="shared" ref="R863:R887" si="139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4"/>
      <c r="C864" s="1112">
        <f>SUM(C$500)</f>
        <v>3.3536111581569106E-2</v>
      </c>
      <c r="D864" s="1112">
        <f t="shared" ref="D864:F864" si="140">SUM(D$500)</f>
        <v>4.4016146450809458E-2</v>
      </c>
      <c r="E864" s="1112">
        <f t="shared" si="140"/>
        <v>0</v>
      </c>
      <c r="F864" s="1112">
        <f t="shared" si="140"/>
        <v>0</v>
      </c>
      <c r="G864" s="937"/>
      <c r="H864" s="1112">
        <f>SUM(H$500)</f>
        <v>4.0039884208984369E-2</v>
      </c>
      <c r="I864" s="1112">
        <f t="shared" ref="I864:K864" si="141">SUM(I$500)</f>
        <v>4.0039884208984369E-2</v>
      </c>
      <c r="J864" s="1112">
        <f t="shared" si="141"/>
        <v>4.0039884208984369E-2</v>
      </c>
      <c r="K864" s="1112">
        <f t="shared" si="141"/>
        <v>4.0039884208984369E-2</v>
      </c>
      <c r="L864" s="937"/>
      <c r="M864" s="1112">
        <f>SUM(M$500)</f>
        <v>6.5037726274152635E-3</v>
      </c>
      <c r="N864" s="1112">
        <f t="shared" ref="N864:P864" si="142">SUM(N$500)</f>
        <v>-3.976262241825089E-3</v>
      </c>
      <c r="O864" s="1112">
        <f t="shared" si="142"/>
        <v>4.0039884208984369E-2</v>
      </c>
      <c r="P864" s="1112">
        <f t="shared" si="142"/>
        <v>4.0039884208984369E-2</v>
      </c>
      <c r="Q864" s="1022" t="str">
        <f>$Q$502</f>
        <v>fpl</v>
      </c>
      <c r="R864" s="44" t="str">
        <f t="shared" si="139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4"/>
      <c r="C865" s="1112">
        <f>SUM(C$506)</f>
        <v>0</v>
      </c>
      <c r="D865" s="1112">
        <f t="shared" ref="D865:F865" si="143">SUM(D$506)</f>
        <v>0</v>
      </c>
      <c r="E865" s="1112">
        <f t="shared" si="143"/>
        <v>0</v>
      </c>
      <c r="F865" s="1112">
        <f t="shared" si="143"/>
        <v>0</v>
      </c>
      <c r="G865" s="937"/>
      <c r="H865" s="1112">
        <f>SUM(H$506)</f>
        <v>2.0254077046125727E-2</v>
      </c>
      <c r="I865" s="1112">
        <f t="shared" ref="I865:K865" si="144">SUM(I$506)</f>
        <v>2.0254077046125727E-2</v>
      </c>
      <c r="J865" s="1112">
        <f t="shared" si="144"/>
        <v>2.0254077046125727E-2</v>
      </c>
      <c r="K865" s="1112">
        <f t="shared" si="144"/>
        <v>2.0254077046125727E-2</v>
      </c>
      <c r="L865" s="937"/>
      <c r="M865" s="1112">
        <f>SUM(M$506)</f>
        <v>2.0254077046125727E-2</v>
      </c>
      <c r="N865" s="1112">
        <f t="shared" ref="N865:P865" si="145">SUM(N$506)</f>
        <v>2.0254077046125727E-2</v>
      </c>
      <c r="O865" s="1112">
        <f t="shared" si="145"/>
        <v>2.0254077046125727E-2</v>
      </c>
      <c r="P865" s="1112">
        <f t="shared" si="145"/>
        <v>2.0254077046125727E-2</v>
      </c>
      <c r="Q865" s="1022" t="str">
        <f>$Q$508</f>
        <v>fpl</v>
      </c>
      <c r="R865" s="44" t="str">
        <f t="shared" si="139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4"/>
      <c r="C866" s="1112">
        <f>SUM(C$512)</f>
        <v>9.0499235011563775E-2</v>
      </c>
      <c r="D866" s="1112">
        <f t="shared" ref="D866:F866" si="146">SUM(D$512)</f>
        <v>7.9186830635118305E-2</v>
      </c>
      <c r="E866" s="1112">
        <f t="shared" si="146"/>
        <v>9.0499235011563775E-2</v>
      </c>
      <c r="F866" s="1112">
        <f t="shared" si="146"/>
        <v>7.9186830635118305E-2</v>
      </c>
      <c r="G866" s="937"/>
      <c r="H866" s="1112">
        <f>SUM(H$512)</f>
        <v>1.3335009323731963E-2</v>
      </c>
      <c r="I866" s="1112">
        <f t="shared" ref="I866:K866" si="147">SUM(I$512)</f>
        <v>1.3335009323731963E-2</v>
      </c>
      <c r="J866" s="1112">
        <f t="shared" si="147"/>
        <v>1.3335009323731963E-2</v>
      </c>
      <c r="K866" s="1112">
        <f t="shared" si="147"/>
        <v>1.3335009323731963E-2</v>
      </c>
      <c r="L866" s="937"/>
      <c r="M866" s="1112">
        <f>SUM(M$512)</f>
        <v>-7.7164225687831808E-2</v>
      </c>
      <c r="N866" s="1112">
        <f t="shared" ref="N866:P866" si="148">SUM(N$512)</f>
        <v>-6.5851821311386338E-2</v>
      </c>
      <c r="O866" s="1112">
        <f t="shared" si="148"/>
        <v>-7.7164225687831808E-2</v>
      </c>
      <c r="P866" s="1112">
        <f t="shared" si="148"/>
        <v>-6.5851821311386338E-2</v>
      </c>
      <c r="Q866" s="1196" t="str">
        <f>$Q$514</f>
        <v>fpl</v>
      </c>
      <c r="R866" s="44" t="str">
        <f t="shared" si="139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4"/>
      <c r="C867" s="1112">
        <f>SUM(C$518)</f>
        <v>0.10055470556840419</v>
      </c>
      <c r="D867" s="1112">
        <f t="shared" ref="D867:F867" si="149">SUM(D$518)</f>
        <v>8.7985367372353671E-2</v>
      </c>
      <c r="E867" s="1112">
        <f t="shared" si="149"/>
        <v>0.10055470556840419</v>
      </c>
      <c r="F867" s="1112">
        <f t="shared" si="149"/>
        <v>8.7985367372353671E-2</v>
      </c>
      <c r="G867" s="937"/>
      <c r="H867" s="1112">
        <f>SUM(H$518)</f>
        <v>6.9223060183329299E-2</v>
      </c>
      <c r="I867" s="1112">
        <f t="shared" ref="I867:K867" si="150">SUM(I$518)</f>
        <v>6.9223060183329313E-2</v>
      </c>
      <c r="J867" s="1112">
        <f t="shared" si="150"/>
        <v>6.9223060183329299E-2</v>
      </c>
      <c r="K867" s="1112">
        <f t="shared" si="150"/>
        <v>6.9223060183329313E-2</v>
      </c>
      <c r="L867" s="937"/>
      <c r="M867" s="1112">
        <f>SUM(M$518)</f>
        <v>-3.1331645385074894E-2</v>
      </c>
      <c r="N867" s="1112">
        <f t="shared" ref="N867:P867" si="151">SUM(N$518)</f>
        <v>-1.8762307189024358E-2</v>
      </c>
      <c r="O867" s="1112">
        <f t="shared" si="151"/>
        <v>-3.1331645385074894E-2</v>
      </c>
      <c r="P867" s="1112">
        <f t="shared" si="151"/>
        <v>-1.8762307189024358E-2</v>
      </c>
      <c r="Q867" s="1022" t="str">
        <f>$Q$520</f>
        <v>fpl</v>
      </c>
      <c r="R867" s="44" t="str">
        <f t="shared" si="139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4"/>
      <c r="C868" s="1112">
        <f>SUM(C$524)</f>
        <v>0</v>
      </c>
      <c r="D868" s="1112">
        <f t="shared" ref="D868:F868" si="152">SUM(D$524)</f>
        <v>3.7540423412204225E-3</v>
      </c>
      <c r="E868" s="1112">
        <f t="shared" si="152"/>
        <v>8.5806682085038232E-3</v>
      </c>
      <c r="F868" s="1112">
        <f t="shared" si="152"/>
        <v>7.5080846824408451E-3</v>
      </c>
      <c r="G868" s="937"/>
      <c r="H868" s="1112">
        <f>SUM(H$524)</f>
        <v>4.1863769079100444E-3</v>
      </c>
      <c r="I868" s="1112">
        <f t="shared" ref="I868:K868" si="153">SUM(I$524)</f>
        <v>4.1863769079100452E-3</v>
      </c>
      <c r="J868" s="1112">
        <f t="shared" si="153"/>
        <v>4.1863769079100444E-3</v>
      </c>
      <c r="K868" s="1112">
        <f t="shared" si="153"/>
        <v>4.1863769079100452E-3</v>
      </c>
      <c r="L868" s="937"/>
      <c r="M868" s="1112">
        <f>SUM(M$524)</f>
        <v>4.1863769079100444E-3</v>
      </c>
      <c r="N868" s="1112">
        <f t="shared" ref="N868:P868" si="154">SUM(N$524)</f>
        <v>4.3233456668962267E-4</v>
      </c>
      <c r="O868" s="1112">
        <f t="shared" si="154"/>
        <v>-4.3942913005937789E-3</v>
      </c>
      <c r="P868" s="1112">
        <f t="shared" si="154"/>
        <v>-3.3217077745307999E-3</v>
      </c>
      <c r="Q868" s="1022" t="str">
        <f>$Q$526</f>
        <v>fpl</v>
      </c>
      <c r="R868" s="44" t="str">
        <f t="shared" si="139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4"/>
      <c r="C869" s="1112">
        <f>SUM(C$530)</f>
        <v>0</v>
      </c>
      <c r="D869" s="1112">
        <f t="shared" ref="D869:F869" si="155">SUM(D$530)</f>
        <v>3.0892640099626396E-3</v>
      </c>
      <c r="E869" s="1112">
        <f t="shared" si="155"/>
        <v>0</v>
      </c>
      <c r="F869" s="1112">
        <f t="shared" si="155"/>
        <v>1.287193337484433E-3</v>
      </c>
      <c r="G869" s="937"/>
      <c r="H869" s="1112">
        <f>SUM(H$530)</f>
        <v>6.6514941164040105E-3</v>
      </c>
      <c r="I869" s="1112">
        <f t="shared" ref="I869:K869" si="156">SUM(I$530)</f>
        <v>6.6514941164040114E-3</v>
      </c>
      <c r="J869" s="1112">
        <f t="shared" si="156"/>
        <v>6.6514941164040105E-3</v>
      </c>
      <c r="K869" s="1112">
        <f t="shared" si="156"/>
        <v>6.6514941164040114E-3</v>
      </c>
      <c r="L869" s="937"/>
      <c r="M869" s="1112">
        <f>SUM(M$530)</f>
        <v>6.6514941164040105E-3</v>
      </c>
      <c r="N869" s="1112">
        <f t="shared" ref="N869:P869" si="157">SUM(N$530)</f>
        <v>3.5622301064413718E-3</v>
      </c>
      <c r="O869" s="1112">
        <f t="shared" si="157"/>
        <v>6.6514941164040105E-3</v>
      </c>
      <c r="P869" s="1112">
        <f t="shared" si="157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4"/>
      <c r="C870" s="1112">
        <f>SUM(C$536)</f>
        <v>2.4021401885785446E-2</v>
      </c>
      <c r="D870" s="1112">
        <f t="shared" ref="D870:F870" si="158">SUM(D$536)</f>
        <v>2.1018726650062266E-2</v>
      </c>
      <c r="E870" s="1112">
        <f t="shared" si="158"/>
        <v>5.7651364525885068E-2</v>
      </c>
      <c r="F870" s="1112">
        <f t="shared" si="158"/>
        <v>5.0444943960149431E-2</v>
      </c>
      <c r="G870" s="937"/>
      <c r="H870" s="1112">
        <f>SUM(H$536)</f>
        <v>6.5236465135985258E-2</v>
      </c>
      <c r="I870" s="1112">
        <f t="shared" ref="I870:K870" si="159">SUM(I$536)</f>
        <v>6.5236465135985258E-2</v>
      </c>
      <c r="J870" s="1112">
        <f t="shared" si="159"/>
        <v>6.5236465135985258E-2</v>
      </c>
      <c r="K870" s="1112">
        <f t="shared" si="159"/>
        <v>6.5236465135985258E-2</v>
      </c>
      <c r="L870" s="937"/>
      <c r="M870" s="1112">
        <f>SUM(M$536)</f>
        <v>4.1215063250199815E-2</v>
      </c>
      <c r="N870" s="1112">
        <f t="shared" ref="N870:P870" si="160">SUM(N$536)</f>
        <v>4.4217738485922989E-2</v>
      </c>
      <c r="O870" s="1112">
        <f t="shared" si="160"/>
        <v>7.58510061010019E-3</v>
      </c>
      <c r="P870" s="1112">
        <f t="shared" si="160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4"/>
      <c r="C871" s="1112">
        <f>SUM(C$542)</f>
        <v>7.8767852695249933E-3</v>
      </c>
      <c r="D871" s="1112">
        <f t="shared" ref="D871:F871" si="161">SUM(D$542)</f>
        <v>5.7434892590286415E-3</v>
      </c>
      <c r="E871" s="1112">
        <f t="shared" si="161"/>
        <v>3.6758331257783314E-2</v>
      </c>
      <c r="F871" s="1112">
        <f t="shared" si="161"/>
        <v>0.25271352739726027</v>
      </c>
      <c r="G871" s="937"/>
      <c r="H871" s="1112">
        <f>SUM(H$542)</f>
        <v>1.0484878246657236E-2</v>
      </c>
      <c r="I871" s="1112">
        <f t="shared" ref="I871:K871" si="162">SUM(I$542)</f>
        <v>1.0484878246657239E-2</v>
      </c>
      <c r="J871" s="1112">
        <f t="shared" si="162"/>
        <v>1.0484878246657236E-2</v>
      </c>
      <c r="K871" s="1112">
        <f t="shared" si="162"/>
        <v>1.0484878246657239E-2</v>
      </c>
      <c r="L871" s="937"/>
      <c r="M871" s="1112">
        <f>SUM(M$542)</f>
        <v>2.6080929771322425E-3</v>
      </c>
      <c r="N871" s="1112">
        <f t="shared" ref="N871:P871" si="163">SUM(N$542)</f>
        <v>4.7413889876285979E-3</v>
      </c>
      <c r="O871" s="1112">
        <f t="shared" si="163"/>
        <v>-2.6273453011126078E-2</v>
      </c>
      <c r="P871" s="1112">
        <f t="shared" si="163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4"/>
      <c r="C872" s="1112">
        <f>SUM(C$548)</f>
        <v>0</v>
      </c>
      <c r="D872" s="1112">
        <f t="shared" ref="D872:F872" si="164">SUM(D$548)</f>
        <v>0</v>
      </c>
      <c r="E872" s="1112">
        <f t="shared" si="164"/>
        <v>0</v>
      </c>
      <c r="F872" s="1112">
        <f t="shared" si="164"/>
        <v>0</v>
      </c>
      <c r="G872" s="937"/>
      <c r="H872" s="1112">
        <f>SUM(H$548)</f>
        <v>4.7146460909842777E-3</v>
      </c>
      <c r="I872" s="1112">
        <f t="shared" ref="I872:K872" si="165">SUM(I$548)</f>
        <v>4.7146460909842777E-3</v>
      </c>
      <c r="J872" s="1112">
        <f t="shared" si="165"/>
        <v>4.7146460909842777E-3</v>
      </c>
      <c r="K872" s="1112">
        <f t="shared" si="165"/>
        <v>4.7146460909842777E-3</v>
      </c>
      <c r="L872" s="937"/>
      <c r="M872" s="1112">
        <f>SUM(M$548)</f>
        <v>4.7146460909842777E-3</v>
      </c>
      <c r="N872" s="1112">
        <f t="shared" ref="N872:P872" si="166">SUM(N$548)</f>
        <v>4.7146460909842777E-3</v>
      </c>
      <c r="O872" s="1112">
        <f t="shared" si="166"/>
        <v>4.7146460909842777E-3</v>
      </c>
      <c r="P872" s="1112">
        <f t="shared" si="166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4"/>
      <c r="C873" s="1112">
        <f>SUM(C$554)</f>
        <v>1.5641843088418429E-3</v>
      </c>
      <c r="D873" s="1112">
        <f t="shared" ref="D873:F873" si="167">SUM(D$554)</f>
        <v>1.3686612702366126E-3</v>
      </c>
      <c r="E873" s="1112">
        <f t="shared" si="167"/>
        <v>0</v>
      </c>
      <c r="F873" s="1112">
        <f t="shared" si="167"/>
        <v>0</v>
      </c>
      <c r="G873" s="937"/>
      <c r="H873" s="1112">
        <f>SUM(H$554)</f>
        <v>2.3294279928963196E-3</v>
      </c>
      <c r="I873" s="1112">
        <f t="shared" ref="I873:K873" si="168">SUM(I$554)</f>
        <v>2.3294279928963192E-3</v>
      </c>
      <c r="J873" s="1112">
        <f t="shared" si="168"/>
        <v>2.3294279928963196E-3</v>
      </c>
      <c r="K873" s="1112">
        <f t="shared" si="168"/>
        <v>2.3294279928963192E-3</v>
      </c>
      <c r="L873" s="937"/>
      <c r="M873" s="1112">
        <f>SUM(M$554)</f>
        <v>7.6524368405447678E-4</v>
      </c>
      <c r="N873" s="1112">
        <f t="shared" ref="N873:P873" si="169">SUM(N$554)</f>
        <v>9.6076672265970665E-4</v>
      </c>
      <c r="O873" s="1112">
        <f t="shared" si="169"/>
        <v>2.3294279928963196E-3</v>
      </c>
      <c r="P873" s="1112">
        <f t="shared" si="169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4"/>
      <c r="C874" s="1112">
        <f>SUM(C$560)</f>
        <v>0</v>
      </c>
      <c r="D874" s="1112">
        <f t="shared" ref="D874:F874" si="170">SUM(D$560)</f>
        <v>0</v>
      </c>
      <c r="E874" s="1112">
        <f t="shared" si="170"/>
        <v>0</v>
      </c>
      <c r="F874" s="1112">
        <f t="shared" si="170"/>
        <v>0</v>
      </c>
      <c r="G874" s="937"/>
      <c r="H874" s="1112">
        <f>SUM(H$560)</f>
        <v>1.190520460913079E-3</v>
      </c>
      <c r="I874" s="1112">
        <f t="shared" ref="I874:K874" si="171">SUM(I$560)</f>
        <v>1.190520460913079E-3</v>
      </c>
      <c r="J874" s="1112">
        <f t="shared" si="171"/>
        <v>1.190520460913079E-3</v>
      </c>
      <c r="K874" s="1112">
        <f t="shared" si="171"/>
        <v>1.190520460913079E-3</v>
      </c>
      <c r="L874" s="937"/>
      <c r="M874" s="1112">
        <f>SUM(M$560)</f>
        <v>1.190520460913079E-3</v>
      </c>
      <c r="N874" s="1112">
        <f t="shared" ref="N874:P874" si="172">SUM(N$560)</f>
        <v>1.190520460913079E-3</v>
      </c>
      <c r="O874" s="1112">
        <f t="shared" si="172"/>
        <v>1.190520460913079E-3</v>
      </c>
      <c r="P874" s="1112">
        <f t="shared" si="172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4"/>
      <c r="C875" s="1112">
        <f>SUM(C$566)</f>
        <v>5.3629176303148906E-4</v>
      </c>
      <c r="D875" s="1112">
        <f t="shared" ref="D875:F875" si="173">SUM(D$566)</f>
        <v>9.3851058530510585E-4</v>
      </c>
      <c r="E875" s="1112">
        <f t="shared" si="173"/>
        <v>2.1451670521259562E-3</v>
      </c>
      <c r="F875" s="1112">
        <f t="shared" si="173"/>
        <v>4.6925529265255291E-3</v>
      </c>
      <c r="G875" s="937"/>
      <c r="H875" s="1112">
        <f>SUM(H$566)</f>
        <v>2.5431556305595304E-3</v>
      </c>
      <c r="I875" s="1112">
        <f t="shared" ref="I875:K875" si="174">SUM(I$566)</f>
        <v>2.54315563055953E-3</v>
      </c>
      <c r="J875" s="1112">
        <f t="shared" si="174"/>
        <v>2.5431556305595304E-3</v>
      </c>
      <c r="K875" s="1112">
        <f t="shared" si="174"/>
        <v>2.54315563055953E-3</v>
      </c>
      <c r="L875" s="937"/>
      <c r="M875" s="1112">
        <f>SUM(M$566)</f>
        <v>2.0068638675280414E-3</v>
      </c>
      <c r="N875" s="1112">
        <f t="shared" ref="N875:P875" si="175">SUM(N$566)</f>
        <v>1.6046450452544242E-3</v>
      </c>
      <c r="O875" s="1112">
        <f t="shared" si="175"/>
        <v>3.979885784335742E-4</v>
      </c>
      <c r="P875" s="1112">
        <f t="shared" si="175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4"/>
      <c r="C876" s="1112">
        <f>SUM(C$572)</f>
        <v>0</v>
      </c>
      <c r="D876" s="1112">
        <f t="shared" ref="D876:F876" si="176">SUM(D$572)</f>
        <v>0</v>
      </c>
      <c r="E876" s="1112">
        <f t="shared" si="176"/>
        <v>0</v>
      </c>
      <c r="F876" s="1112">
        <f t="shared" si="176"/>
        <v>0</v>
      </c>
      <c r="G876" s="937"/>
      <c r="H876" s="1112">
        <f>SUM(H$572)</f>
        <v>6.4452444981512964E-3</v>
      </c>
      <c r="I876" s="1112">
        <f t="shared" ref="I876:K876" si="177">SUM(I$572)</f>
        <v>6.4452444981512964E-3</v>
      </c>
      <c r="J876" s="1112">
        <f t="shared" si="177"/>
        <v>6.4452444981512964E-3</v>
      </c>
      <c r="K876" s="1112">
        <f t="shared" si="177"/>
        <v>6.4452444981512964E-3</v>
      </c>
      <c r="L876" s="937"/>
      <c r="M876" s="1112">
        <f>SUM(M$572)</f>
        <v>6.4452444981512964E-3</v>
      </c>
      <c r="N876" s="1112">
        <f t="shared" ref="N876:P876" si="178">SUM(N$572)</f>
        <v>6.4452444981512964E-3</v>
      </c>
      <c r="O876" s="1112">
        <f t="shared" si="178"/>
        <v>6.4452444981512964E-3</v>
      </c>
      <c r="P876" s="1112">
        <f t="shared" si="178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4"/>
      <c r="C877" s="1112">
        <f>SUM(C$578)</f>
        <v>0</v>
      </c>
      <c r="D877" s="1112">
        <f t="shared" ref="D877:F877" si="179">SUM(D$578)</f>
        <v>0</v>
      </c>
      <c r="E877" s="1112">
        <f t="shared" si="179"/>
        <v>0</v>
      </c>
      <c r="F877" s="1112">
        <f t="shared" si="179"/>
        <v>0</v>
      </c>
      <c r="G877" s="937"/>
      <c r="H877" s="1112">
        <f>SUM(H$578)</f>
        <v>1.7428331246525793E-3</v>
      </c>
      <c r="I877" s="1112">
        <f t="shared" ref="I877:K877" si="180">SUM(I$578)</f>
        <v>1.7428331246525793E-3</v>
      </c>
      <c r="J877" s="1112">
        <f t="shared" si="180"/>
        <v>1.7428331246525793E-3</v>
      </c>
      <c r="K877" s="1112">
        <f t="shared" si="180"/>
        <v>1.7428331246525793E-3</v>
      </c>
      <c r="L877" s="937"/>
      <c r="M877" s="1112">
        <f>SUM(M$578)</f>
        <v>1.7428331246525793E-3</v>
      </c>
      <c r="N877" s="1112">
        <f t="shared" ref="N877:P877" si="181">SUM(N$578)</f>
        <v>1.7428331246525793E-3</v>
      </c>
      <c r="O877" s="1112">
        <f t="shared" si="181"/>
        <v>1.7428331246525793E-3</v>
      </c>
      <c r="P877" s="1112">
        <f t="shared" si="181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4"/>
      <c r="C878" s="1112">
        <f>SUM(C$584)</f>
        <v>0</v>
      </c>
      <c r="D878" s="1112">
        <f t="shared" ref="D878:F878" si="182">SUM(D$584)</f>
        <v>0</v>
      </c>
      <c r="E878" s="1112">
        <f t="shared" si="182"/>
        <v>0</v>
      </c>
      <c r="F878" s="1112">
        <f t="shared" si="182"/>
        <v>0</v>
      </c>
      <c r="G878" s="937"/>
      <c r="H878" s="1112">
        <f>SUM(H$584)</f>
        <v>1.8095648906604107E-2</v>
      </c>
      <c r="I878" s="1112">
        <f t="shared" ref="I878:K878" si="183">SUM(I$584)</f>
        <v>1.8095648906604107E-2</v>
      </c>
      <c r="J878" s="1112">
        <f t="shared" si="183"/>
        <v>1.8095648906604107E-2</v>
      </c>
      <c r="K878" s="1112">
        <f t="shared" si="183"/>
        <v>1.8095648906604107E-2</v>
      </c>
      <c r="L878" s="937"/>
      <c r="M878" s="1112">
        <f>SUM(M$584)</f>
        <v>1.8095648906604107E-2</v>
      </c>
      <c r="N878" s="1112">
        <f t="shared" ref="N878:P878" si="184">SUM(N$584)</f>
        <v>1.8095648906604107E-2</v>
      </c>
      <c r="O878" s="1112">
        <f t="shared" si="184"/>
        <v>1.8095648906604107E-2</v>
      </c>
      <c r="P878" s="1112">
        <f t="shared" si="184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4"/>
      <c r="C879" s="1112">
        <f>SUM(C$590)</f>
        <v>0</v>
      </c>
      <c r="D879" s="1112">
        <f t="shared" ref="D879:F879" si="185">SUM(D$590)</f>
        <v>0</v>
      </c>
      <c r="E879" s="1112">
        <f t="shared" si="185"/>
        <v>0</v>
      </c>
      <c r="F879" s="1112">
        <f t="shared" si="185"/>
        <v>0</v>
      </c>
      <c r="G879" s="937"/>
      <c r="H879" s="1112">
        <f>SUM(H$590)</f>
        <v>1.8469185559062884E-3</v>
      </c>
      <c r="I879" s="1112">
        <f t="shared" ref="I879:K879" si="186">SUM(I$590)</f>
        <v>1.8469185559062884E-3</v>
      </c>
      <c r="J879" s="1112">
        <f t="shared" si="186"/>
        <v>1.8469185559062884E-3</v>
      </c>
      <c r="K879" s="1112">
        <f t="shared" si="186"/>
        <v>1.8469185559062884E-3</v>
      </c>
      <c r="L879" s="937"/>
      <c r="M879" s="1112">
        <f>SUM(M$590)</f>
        <v>1.8469185559062884E-3</v>
      </c>
      <c r="N879" s="1112">
        <f t="shared" ref="N879:P879" si="187">SUM(N$590)</f>
        <v>1.8469185559062884E-3</v>
      </c>
      <c r="O879" s="1112">
        <f t="shared" si="187"/>
        <v>1.8469185559062884E-3</v>
      </c>
      <c r="P879" s="1112">
        <f t="shared" si="187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4"/>
      <c r="C880" s="1112">
        <f>SUM(C$597)</f>
        <v>0</v>
      </c>
      <c r="D880" s="1112">
        <f t="shared" ref="D880:F880" si="188">SUM(D$597)</f>
        <v>0</v>
      </c>
      <c r="E880" s="1112">
        <f t="shared" si="188"/>
        <v>0</v>
      </c>
      <c r="F880" s="1112">
        <f t="shared" si="188"/>
        <v>0</v>
      </c>
      <c r="G880" s="937"/>
      <c r="H880" s="1112">
        <f>SUM(H$597)</f>
        <v>0</v>
      </c>
      <c r="I880" s="1112">
        <f t="shared" ref="I880:K880" si="189">SUM(I$597)</f>
        <v>0</v>
      </c>
      <c r="J880" s="1112">
        <f t="shared" si="189"/>
        <v>0</v>
      </c>
      <c r="K880" s="1112">
        <f t="shared" si="189"/>
        <v>0</v>
      </c>
      <c r="L880" s="937"/>
      <c r="M880" s="1112">
        <f>SUM(M$597)</f>
        <v>0</v>
      </c>
      <c r="N880" s="1112">
        <f t="shared" ref="N880:P880" si="190">SUM(N$597)</f>
        <v>0</v>
      </c>
      <c r="O880" s="1112">
        <f t="shared" si="190"/>
        <v>0</v>
      </c>
      <c r="P880" s="1112">
        <f t="shared" si="190"/>
        <v>0</v>
      </c>
      <c r="Q880" s="1022" t="str">
        <f>$Q$599</f>
        <v>des</v>
      </c>
      <c r="R880" s="44" t="str">
        <f t="shared" si="139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4"/>
      <c r="C881" s="1112">
        <f>SUM(C$603)</f>
        <v>0</v>
      </c>
      <c r="D881" s="1112">
        <f t="shared" ref="D881:F881" si="191">SUM(D$603)</f>
        <v>0</v>
      </c>
      <c r="E881" s="1112">
        <f t="shared" si="191"/>
        <v>0</v>
      </c>
      <c r="F881" s="1112">
        <f t="shared" si="191"/>
        <v>0</v>
      </c>
      <c r="G881" s="937"/>
      <c r="H881" s="1112">
        <f>SUM(H$603)</f>
        <v>1.6008841220431971E-3</v>
      </c>
      <c r="I881" s="1112">
        <f t="shared" ref="I881:K881" si="192">SUM(I$603)</f>
        <v>1.6008841220431971E-3</v>
      </c>
      <c r="J881" s="1112">
        <f t="shared" si="192"/>
        <v>1.6008841220431971E-3</v>
      </c>
      <c r="K881" s="1112">
        <f t="shared" si="192"/>
        <v>1.6008841220431971E-3</v>
      </c>
      <c r="L881" s="937"/>
      <c r="M881" s="1112">
        <f>SUM(M$603)</f>
        <v>1.6008841220431971E-3</v>
      </c>
      <c r="N881" s="1112">
        <f t="shared" ref="N881:P881" si="193">SUM(N$603)</f>
        <v>1.6008841220431971E-3</v>
      </c>
      <c r="O881" s="1112">
        <f t="shared" si="193"/>
        <v>1.6008841220431971E-3</v>
      </c>
      <c r="P881" s="1112">
        <f t="shared" si="193"/>
        <v>1.6008841220431971E-3</v>
      </c>
      <c r="Q881" s="1022" t="str">
        <f>$Q$605</f>
        <v>fpl</v>
      </c>
      <c r="R881" s="44" t="str">
        <f t="shared" si="139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4"/>
      <c r="C882" s="1112">
        <f>SUM(C$609)</f>
        <v>0</v>
      </c>
      <c r="D882" s="1112">
        <f t="shared" ref="D882:F882" si="194">SUM(D$609)</f>
        <v>0</v>
      </c>
      <c r="E882" s="1112">
        <f t="shared" si="194"/>
        <v>0</v>
      </c>
      <c r="F882" s="1112">
        <f t="shared" si="194"/>
        <v>0</v>
      </c>
      <c r="G882" s="937"/>
      <c r="H882" s="1112">
        <f>SUM(H$609)</f>
        <v>7.37994481039518E-3</v>
      </c>
      <c r="I882" s="1112">
        <f t="shared" ref="I882:K882" si="195">SUM(I$609)</f>
        <v>7.37994481039518E-3</v>
      </c>
      <c r="J882" s="1112">
        <f t="shared" si="195"/>
        <v>7.37994481039518E-3</v>
      </c>
      <c r="K882" s="1112">
        <f t="shared" si="195"/>
        <v>7.37994481039518E-3</v>
      </c>
      <c r="L882" s="937"/>
      <c r="M882" s="1112">
        <f>SUM(M$609)</f>
        <v>7.37994481039518E-3</v>
      </c>
      <c r="N882" s="1112">
        <f t="shared" ref="N882:P882" si="196">SUM(N$609)</f>
        <v>7.37994481039518E-3</v>
      </c>
      <c r="O882" s="1112">
        <f t="shared" si="196"/>
        <v>7.37994481039518E-3</v>
      </c>
      <c r="P882" s="1112">
        <f t="shared" si="196"/>
        <v>7.37994481039518E-3</v>
      </c>
      <c r="Q882" s="1022" t="str">
        <f>$Q$611</f>
        <v>fpl</v>
      </c>
      <c r="R882" s="44" t="str">
        <f t="shared" si="139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4"/>
      <c r="C883" s="1112">
        <f>SUM(C$615)</f>
        <v>0</v>
      </c>
      <c r="D883" s="1112">
        <f t="shared" ref="D883:F883" si="197">SUM(D$615)</f>
        <v>0</v>
      </c>
      <c r="E883" s="1112">
        <f t="shared" si="197"/>
        <v>0</v>
      </c>
      <c r="F883" s="1112">
        <f t="shared" si="197"/>
        <v>0</v>
      </c>
      <c r="G883" s="937"/>
      <c r="H883" s="1112">
        <f>SUM(H$615)</f>
        <v>0</v>
      </c>
      <c r="I883" s="1112">
        <f t="shared" ref="I883:K883" si="198">SUM(I$615)</f>
        <v>0</v>
      </c>
      <c r="J883" s="1112">
        <f t="shared" si="198"/>
        <v>0</v>
      </c>
      <c r="K883" s="1112">
        <f t="shared" si="198"/>
        <v>0</v>
      </c>
      <c r="L883" s="937"/>
      <c r="M883" s="1112">
        <f>SUM(M$615)</f>
        <v>0</v>
      </c>
      <c r="N883" s="1112">
        <f t="shared" ref="N883:P883" si="199">SUM(N$615)</f>
        <v>0</v>
      </c>
      <c r="O883" s="1112">
        <f t="shared" si="199"/>
        <v>0</v>
      </c>
      <c r="P883" s="1112">
        <f t="shared" si="199"/>
        <v>0</v>
      </c>
      <c r="Q883" s="1022" t="str">
        <f>$Q$617</f>
        <v>des</v>
      </c>
      <c r="R883" s="44" t="str">
        <f t="shared" si="139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4"/>
      <c r="C884" s="1112">
        <f>SUM(C$621)</f>
        <v>0</v>
      </c>
      <c r="D884" s="1112">
        <f t="shared" ref="D884:F884" si="200">SUM(D$621)</f>
        <v>0</v>
      </c>
      <c r="E884" s="1112">
        <f t="shared" si="200"/>
        <v>0</v>
      </c>
      <c r="F884" s="1112">
        <f t="shared" si="200"/>
        <v>0</v>
      </c>
      <c r="G884" s="937"/>
      <c r="H884" s="1112">
        <f>SUM(H$621)</f>
        <v>8.4622877826154557E-3</v>
      </c>
      <c r="I884" s="1112">
        <f t="shared" ref="I884:K884" si="201">SUM(I$621)</f>
        <v>8.4622877826154574E-3</v>
      </c>
      <c r="J884" s="1112">
        <f t="shared" si="201"/>
        <v>8.4622877826154557E-3</v>
      </c>
      <c r="K884" s="1112">
        <f t="shared" si="201"/>
        <v>8.4622877826154574E-3</v>
      </c>
      <c r="L884" s="937"/>
      <c r="M884" s="1112">
        <f>SUM(M$621)</f>
        <v>8.4622877826154557E-3</v>
      </c>
      <c r="N884" s="1112">
        <f t="shared" ref="N884:P884" si="202">SUM(N$621)</f>
        <v>8.4622877826154574E-3</v>
      </c>
      <c r="O884" s="1112">
        <f t="shared" si="202"/>
        <v>8.4622877826154557E-3</v>
      </c>
      <c r="P884" s="1112">
        <f t="shared" si="202"/>
        <v>8.4622877826154574E-3</v>
      </c>
      <c r="Q884" s="1022" t="str">
        <f>$Q$623</f>
        <v>fpl</v>
      </c>
      <c r="R884" s="44" t="str">
        <f t="shared" si="139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4"/>
      <c r="C885" s="1112">
        <f>SUM(C$627)</f>
        <v>0</v>
      </c>
      <c r="D885" s="1112">
        <f t="shared" ref="D885:F885" si="203">SUM(D$627)</f>
        <v>0</v>
      </c>
      <c r="E885" s="1112">
        <f t="shared" si="203"/>
        <v>0</v>
      </c>
      <c r="F885" s="1112">
        <f t="shared" si="203"/>
        <v>0</v>
      </c>
      <c r="G885" s="937"/>
      <c r="H885" s="1112">
        <f>SUM(H$627)</f>
        <v>0</v>
      </c>
      <c r="I885" s="1112">
        <f t="shared" ref="I885:K885" si="204">SUM(I$627)</f>
        <v>0</v>
      </c>
      <c r="J885" s="1112">
        <f t="shared" si="204"/>
        <v>0</v>
      </c>
      <c r="K885" s="1112">
        <f t="shared" si="204"/>
        <v>0</v>
      </c>
      <c r="L885" s="937"/>
      <c r="M885" s="1112">
        <f>SUM(M$627)</f>
        <v>0</v>
      </c>
      <c r="N885" s="1112">
        <f t="shared" ref="N885:P885" si="205">SUM(N$627)</f>
        <v>0</v>
      </c>
      <c r="O885" s="1112">
        <f t="shared" si="205"/>
        <v>0</v>
      </c>
      <c r="P885" s="1112">
        <f t="shared" si="205"/>
        <v>0</v>
      </c>
      <c r="Q885" s="1022" t="str">
        <f>$Q$629</f>
        <v>des</v>
      </c>
      <c r="R885" s="44" t="str">
        <f t="shared" si="139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4"/>
      <c r="C886" s="1112">
        <f>SUM(C$633)</f>
        <v>7.7315395837039669E-2</v>
      </c>
      <c r="D886" s="1112">
        <f t="shared" ref="D886:F886" si="206">SUM(D$633)</f>
        <v>6.7650971357409703E-2</v>
      </c>
      <c r="E886" s="1112">
        <f t="shared" si="206"/>
        <v>7.7315395837039669E-2</v>
      </c>
      <c r="F886" s="1112">
        <f t="shared" si="206"/>
        <v>6.7650971357409703E-2</v>
      </c>
      <c r="G886" s="937"/>
      <c r="H886" s="1112">
        <f>SUM(H$633)</f>
        <v>0</v>
      </c>
      <c r="I886" s="1112">
        <f t="shared" ref="I886:K886" si="207">SUM(I$633)</f>
        <v>0</v>
      </c>
      <c r="J886" s="1112">
        <f t="shared" si="207"/>
        <v>0</v>
      </c>
      <c r="K886" s="1112">
        <f t="shared" si="207"/>
        <v>0</v>
      </c>
      <c r="L886" s="937"/>
      <c r="M886" s="1112">
        <f>SUM(M$633)</f>
        <v>-7.7315395837039669E-2</v>
      </c>
      <c r="N886" s="1112">
        <f t="shared" ref="N886:P886" si="208">SUM(N$633)</f>
        <v>-6.7650971357409703E-2</v>
      </c>
      <c r="O886" s="1112">
        <f t="shared" si="208"/>
        <v>-7.7315395837039669E-2</v>
      </c>
      <c r="P886" s="1112">
        <f t="shared" si="208"/>
        <v>-6.7650971357409703E-2</v>
      </c>
      <c r="Q886" s="1022" t="str">
        <f>$Q$635</f>
        <v>des</v>
      </c>
      <c r="R886" s="44" t="str">
        <f t="shared" si="139"/>
        <v/>
      </c>
      <c r="S886" s="46"/>
      <c r="T886" s="46"/>
      <c r="U886" s="1049">
        <v>886</v>
      </c>
      <c r="V886" s="46"/>
    </row>
    <row r="887" spans="1:22" ht="15.75" customHeight="1">
      <c r="A887" s="1194" t="str">
        <f>$A$636</f>
        <v>Other purchase -- see Data 4</v>
      </c>
      <c r="B887" s="1184"/>
      <c r="C887" s="1112">
        <f>SUM(C$640)</f>
        <v>3.0300484611279131E-2</v>
      </c>
      <c r="D887" s="1112">
        <f t="shared" ref="D887:F887" si="209">SUM(D$640)</f>
        <v>1.2151756849315068E-2</v>
      </c>
      <c r="E887" s="1112">
        <f t="shared" si="209"/>
        <v>1.5150242305639565E-2</v>
      </c>
      <c r="F887" s="1112">
        <f t="shared" si="209"/>
        <v>3.314115504358655E-2</v>
      </c>
      <c r="G887" s="937"/>
      <c r="H887" s="1112">
        <f>SUM(H$640)</f>
        <v>0</v>
      </c>
      <c r="I887" s="1112">
        <f t="shared" ref="I887:K887" si="210">SUM(I$640)</f>
        <v>0</v>
      </c>
      <c r="J887" s="1112">
        <f t="shared" si="210"/>
        <v>0</v>
      </c>
      <c r="K887" s="1112">
        <f t="shared" si="210"/>
        <v>0</v>
      </c>
      <c r="L887" s="937"/>
      <c r="M887" s="1112">
        <f>SUM(M$640)</f>
        <v>-3.0300484611279131E-2</v>
      </c>
      <c r="N887" s="1112">
        <f t="shared" ref="N887:P887" si="211">SUM(N$640)</f>
        <v>-1.2151756849315068E-2</v>
      </c>
      <c r="O887" s="1112">
        <f t="shared" si="211"/>
        <v>-1.5150242305639565E-2</v>
      </c>
      <c r="P887" s="1112">
        <f t="shared" si="211"/>
        <v>-3.314115504358655E-2</v>
      </c>
      <c r="Q887" s="1022" t="str">
        <f>$Q$642</f>
        <v>dis</v>
      </c>
      <c r="R887" s="44" t="str">
        <f t="shared" si="139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543</v>
      </c>
      <c r="B888" s="1184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4"/>
      <c r="C889" s="1112">
        <f>SUM($C$667)</f>
        <v>0.11904761904761904</v>
      </c>
      <c r="D889" s="1112">
        <f>SUM($D$667)</f>
        <v>0.11904761904761904</v>
      </c>
      <c r="E889" s="1112">
        <f>SUM($E$667)</f>
        <v>0.11904761904761904</v>
      </c>
      <c r="F889" s="1112">
        <f>SUM($F$667)</f>
        <v>0</v>
      </c>
      <c r="G889" s="937"/>
      <c r="H889" s="1112">
        <f>SUM($H$667)</f>
        <v>0</v>
      </c>
      <c r="I889" s="1112">
        <f>SUM($I$667)</f>
        <v>0</v>
      </c>
      <c r="J889" s="1112">
        <f>SUM($J$667)</f>
        <v>0</v>
      </c>
      <c r="K889" s="1112">
        <f>SUM($K$667)</f>
        <v>0</v>
      </c>
      <c r="L889" s="937"/>
      <c r="M889" s="1112">
        <f>SUM($M$667)</f>
        <v>0</v>
      </c>
      <c r="N889" s="1112">
        <f>SUM($N$667)</f>
        <v>0</v>
      </c>
      <c r="O889" s="1112">
        <f>SUM($O$667)</f>
        <v>0</v>
      </c>
      <c r="P889" s="1112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4"/>
      <c r="C890" s="1112">
        <f>SUM($C$670)</f>
        <v>0</v>
      </c>
      <c r="D890" s="1112">
        <f>SUM($D$670)</f>
        <v>0</v>
      </c>
      <c r="E890" s="1112">
        <f>SUM($E$670)</f>
        <v>0</v>
      </c>
      <c r="F890" s="1112">
        <f>SUM($F$670)</f>
        <v>0</v>
      </c>
      <c r="G890" s="937"/>
      <c r="H890" s="1112">
        <f>SUM($H$670)</f>
        <v>0</v>
      </c>
      <c r="I890" s="1112">
        <f>SUM($I$670)</f>
        <v>0</v>
      </c>
      <c r="J890" s="1112">
        <f>SUM($J$670)</f>
        <v>0</v>
      </c>
      <c r="K890" s="1112">
        <f>SUM($K$670)</f>
        <v>0</v>
      </c>
      <c r="L890" s="937"/>
      <c r="M890" s="1112">
        <f>SUM($M$670)</f>
        <v>0</v>
      </c>
      <c r="N890" s="1112">
        <f>SUM($N$670)</f>
        <v>0</v>
      </c>
      <c r="O890" s="1112">
        <f>SUM($O$670)</f>
        <v>0</v>
      </c>
      <c r="P890" s="1112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4"/>
      <c r="C891" s="1112">
        <f>SUM($C$673)</f>
        <v>0</v>
      </c>
      <c r="D891" s="1112">
        <f>SUM($D$673)</f>
        <v>0</v>
      </c>
      <c r="E891" s="1112">
        <f>SUM($E$673)</f>
        <v>0</v>
      </c>
      <c r="F891" s="1112">
        <f>SUM($F$673)</f>
        <v>0</v>
      </c>
      <c r="G891" s="937"/>
      <c r="H891" s="1112">
        <f>SUM($H$673)</f>
        <v>0</v>
      </c>
      <c r="I891" s="1112">
        <f>SUM($I$673)</f>
        <v>0</v>
      </c>
      <c r="J891" s="1112">
        <f>SUM($J$673)</f>
        <v>0</v>
      </c>
      <c r="K891" s="1112">
        <f>SUM($K$673)</f>
        <v>0</v>
      </c>
      <c r="L891" s="937"/>
      <c r="M891" s="1112">
        <f>SUM($M$673)</f>
        <v>0</v>
      </c>
      <c r="N891" s="1112">
        <f>SUM($N$673)</f>
        <v>0</v>
      </c>
      <c r="O891" s="1112">
        <f>SUM($O$673)</f>
        <v>0</v>
      </c>
      <c r="P891" s="1112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4"/>
      <c r="C892" s="1112">
        <f>SUM(C$676)</f>
        <v>0</v>
      </c>
      <c r="D892" s="1112">
        <f>SUM(D$676)</f>
        <v>0</v>
      </c>
      <c r="E892" s="1112">
        <f>SUM(E$676)</f>
        <v>0</v>
      </c>
      <c r="F892" s="1112">
        <f>SUM(F$676)</f>
        <v>0</v>
      </c>
      <c r="G892" s="937"/>
      <c r="H892" s="1112">
        <f>SUM(H$676)</f>
        <v>0</v>
      </c>
      <c r="I892" s="1112">
        <f>SUM(I$676)</f>
        <v>0</v>
      </c>
      <c r="J892" s="1112">
        <f>SUM(J$676)</f>
        <v>0</v>
      </c>
      <c r="K892" s="1112">
        <f>SUM(K$676)</f>
        <v>0</v>
      </c>
      <c r="L892" s="937"/>
      <c r="M892" s="1112">
        <f>SUM(M$676)</f>
        <v>0</v>
      </c>
      <c r="N892" s="1112">
        <f>SUM(N$676)</f>
        <v>0</v>
      </c>
      <c r="O892" s="1112">
        <f>SUM(O$676)</f>
        <v>0</v>
      </c>
      <c r="P892" s="1112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4"/>
      <c r="C893" s="1112">
        <f>SUM(C$681)</f>
        <v>0</v>
      </c>
      <c r="D893" s="1112">
        <f>SUM(D$681)</f>
        <v>0</v>
      </c>
      <c r="E893" s="1112">
        <f>SUM(E$681)</f>
        <v>0</v>
      </c>
      <c r="F893" s="1112">
        <f>SUM(F$681)</f>
        <v>0</v>
      </c>
      <c r="G893" s="937"/>
      <c r="H893" s="1112">
        <f>SUM(H$681)</f>
        <v>0</v>
      </c>
      <c r="I893" s="1112">
        <f>SUM(I$681)</f>
        <v>0</v>
      </c>
      <c r="J893" s="1112">
        <f>SUM(J$681)</f>
        <v>0</v>
      </c>
      <c r="K893" s="1112">
        <f>SUM(K$681)</f>
        <v>0</v>
      </c>
      <c r="L893" s="937"/>
      <c r="M893" s="1112">
        <f>SUM(M$681)</f>
        <v>0</v>
      </c>
      <c r="N893" s="1112">
        <f>SUM(N$681)</f>
        <v>0</v>
      </c>
      <c r="O893" s="1112">
        <f>SUM(O$681)</f>
        <v>0</v>
      </c>
      <c r="P893" s="1112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2" t="str">
        <f>$A$682</f>
        <v>Relief: Under 5 supplementary feeding</v>
      </c>
      <c r="B894" s="1184"/>
      <c r="C894" s="1112">
        <f>SUM(C686)</f>
        <v>0</v>
      </c>
      <c r="D894" s="1112">
        <f>SUM(D686)</f>
        <v>0</v>
      </c>
      <c r="E894" s="1112">
        <f>SUM(E686)</f>
        <v>0</v>
      </c>
      <c r="F894" s="1112">
        <f>SUM(F686)</f>
        <v>0</v>
      </c>
      <c r="G894" s="937"/>
      <c r="H894" s="1112">
        <f>SUM(H686)</f>
        <v>0</v>
      </c>
      <c r="I894" s="1112">
        <f>SUM(I686)</f>
        <v>0</v>
      </c>
      <c r="J894" s="1112">
        <f>SUM(J686)</f>
        <v>0</v>
      </c>
      <c r="K894" s="1112">
        <f>SUM(K686)</f>
        <v>0</v>
      </c>
      <c r="L894" s="937"/>
      <c r="M894" s="1112">
        <f>SUM(M686)</f>
        <v>0</v>
      </c>
      <c r="N894" s="1112">
        <f>SUM(N686)</f>
        <v>0</v>
      </c>
      <c r="O894" s="1112">
        <f>SUM(O686)</f>
        <v>0</v>
      </c>
      <c r="P894" s="1112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37" t="s">
        <v>393</v>
      </c>
      <c r="B895" s="1184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4"/>
      <c r="C896" s="1112">
        <f>SUM($C$691)</f>
        <v>0</v>
      </c>
      <c r="D896" s="1112">
        <f>SUM($D$691)</f>
        <v>0</v>
      </c>
      <c r="E896" s="1112">
        <f>SUM($E$691)</f>
        <v>0</v>
      </c>
      <c r="F896" s="1112">
        <f>SUM($F$691)</f>
        <v>0</v>
      </c>
      <c r="G896" s="937"/>
      <c r="H896" s="1112">
        <f>SUM($H$691)</f>
        <v>0</v>
      </c>
      <c r="I896" s="1112">
        <f>SUM($I$691)</f>
        <v>0</v>
      </c>
      <c r="J896" s="1112">
        <f>SUM($J$691)</f>
        <v>0</v>
      </c>
      <c r="K896" s="1112">
        <f>SUM($K$691)</f>
        <v>0</v>
      </c>
      <c r="L896" s="937"/>
      <c r="M896" s="1112">
        <f>SUM($M$691)</f>
        <v>0</v>
      </c>
      <c r="N896" s="1112">
        <f>SUM($N$691)</f>
        <v>0</v>
      </c>
      <c r="O896" s="1112">
        <f>SUM($O$691)</f>
        <v>0</v>
      </c>
      <c r="P896" s="1112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4"/>
      <c r="C897" s="1112">
        <f>SUM($C$696)</f>
        <v>0</v>
      </c>
      <c r="D897" s="1112">
        <f>SUM($D$696)</f>
        <v>0</v>
      </c>
      <c r="E897" s="1112">
        <f>SUM($E$696)</f>
        <v>0</v>
      </c>
      <c r="F897" s="1112">
        <f>SUM($F$696)</f>
        <v>0</v>
      </c>
      <c r="G897" s="937"/>
      <c r="H897" s="1112">
        <f>SUM($H$696)</f>
        <v>0</v>
      </c>
      <c r="I897" s="1112">
        <f>SUM($I$696)</f>
        <v>0</v>
      </c>
      <c r="J897" s="1112">
        <f>SUM($J$696)</f>
        <v>0</v>
      </c>
      <c r="K897" s="1112">
        <f>SUM($K$696)</f>
        <v>0</v>
      </c>
      <c r="L897" s="937"/>
      <c r="M897" s="1112">
        <f>SUM($M$696)</f>
        <v>0</v>
      </c>
      <c r="N897" s="1112">
        <f>SUM($N$696)</f>
        <v>0</v>
      </c>
      <c r="O897" s="1112">
        <f>SUM($O$696)</f>
        <v>0</v>
      </c>
      <c r="P897" s="1112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4"/>
      <c r="C898" s="1112">
        <f>SUM($C$701)</f>
        <v>0</v>
      </c>
      <c r="D898" s="1112">
        <f>SUM($D$701)</f>
        <v>0</v>
      </c>
      <c r="E898" s="1112">
        <f>SUM($E$701)</f>
        <v>0</v>
      </c>
      <c r="F898" s="1112">
        <f>SUM($F$701)</f>
        <v>0</v>
      </c>
      <c r="G898" s="937"/>
      <c r="H898" s="1112">
        <f>SUM($H$701)</f>
        <v>0</v>
      </c>
      <c r="I898" s="1112">
        <f>SUM($I$701)</f>
        <v>0</v>
      </c>
      <c r="J898" s="1112">
        <f>SUM($J$701)</f>
        <v>0</v>
      </c>
      <c r="K898" s="1112">
        <f>SUM($K$701)</f>
        <v>0</v>
      </c>
      <c r="L898" s="937"/>
      <c r="M898" s="1112">
        <f>SUM($M$701)</f>
        <v>0</v>
      </c>
      <c r="N898" s="1112">
        <f>SUM($N$701)</f>
        <v>0</v>
      </c>
      <c r="O898" s="1112">
        <f>SUM($O$701)</f>
        <v>0</v>
      </c>
      <c r="P898" s="1112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4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4"/>
      <c r="C900" s="1112">
        <f>SUM($C$820:$C$899)</f>
        <v>1.1575414240111488</v>
      </c>
      <c r="D900" s="1112">
        <f>SUM($D$820:$D$899)</f>
        <v>1.2020689686428865</v>
      </c>
      <c r="E900" s="1112">
        <f>SUM($E$820:$E$899)</f>
        <v>1.3260489935361444</v>
      </c>
      <c r="F900" s="1112">
        <f>SUM($F$820:$F$899)</f>
        <v>1.3444735505603982</v>
      </c>
      <c r="G900" s="937"/>
      <c r="H900" s="1112">
        <f>SUM($H$820:$H$899)</f>
        <v>0.51674711493209935</v>
      </c>
      <c r="I900" s="1112">
        <f>SUM($I$820:$I$899)</f>
        <v>0.59557022109648305</v>
      </c>
      <c r="J900" s="1112">
        <f>SUM($J$820:$J$899)</f>
        <v>1.6873144356935297</v>
      </c>
      <c r="K900" s="1112">
        <f>SUM($K$820:$K$899)</f>
        <v>1.5813828465634818</v>
      </c>
      <c r="L900" s="937"/>
      <c r="M900" s="1112">
        <f>SUM($M$820:$M$899)</f>
        <v>5.74735527189702E-2</v>
      </c>
      <c r="N900" s="1112">
        <f>SUM($N$820:$N$899)</f>
        <v>0.15030658289598492</v>
      </c>
      <c r="O900" s="1112">
        <f>SUM($O$820:$O$899)</f>
        <v>0.91499843320286978</v>
      </c>
      <c r="P900" s="1112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528</v>
      </c>
      <c r="B901" s="1184"/>
      <c r="C901" s="1197">
        <f>SUMPRODUCT(C859:C887,$S859:$S887)</f>
        <v>0</v>
      </c>
      <c r="D901" s="1197">
        <f>SUMPRODUCT(D859:D887,$S859:$S887)</f>
        <v>0</v>
      </c>
      <c r="E901" s="1197">
        <f>SUMPRODUCT(E859:E887,$S859:$S887)</f>
        <v>0</v>
      </c>
      <c r="F901" s="1197">
        <f>SUMPRODUCT(F859:F887,$S859:$S887)</f>
        <v>0</v>
      </c>
      <c r="G901" s="937"/>
      <c r="H901" s="1197">
        <f>SUMPRODUCT(H859:H887,$S859:$S887)</f>
        <v>0</v>
      </c>
      <c r="I901" s="1197">
        <f>SUMPRODUCT(I859:I887,$S859:$S887)</f>
        <v>0</v>
      </c>
      <c r="J901" s="1197">
        <f>SUMPRODUCT(J859:J887,$S859:$S887)</f>
        <v>0</v>
      </c>
      <c r="K901" s="1197">
        <f>SUMPRODUCT(K859:K887,$S859:$S887)</f>
        <v>0</v>
      </c>
      <c r="L901" s="937"/>
      <c r="M901" s="1197">
        <f>SUMPRODUCT(M859:M887,$S859:$S887)</f>
        <v>0</v>
      </c>
      <c r="N901" s="1197">
        <f>SUMPRODUCT(N859:N887,$S859:$S887)</f>
        <v>0</v>
      </c>
      <c r="O901" s="1197">
        <f>SUMPRODUCT(O859:O887,$S859:$S887)</f>
        <v>0</v>
      </c>
      <c r="P901" s="1197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56" t="s">
        <v>394</v>
      </c>
      <c r="B902" s="1184"/>
      <c r="C902" s="1099"/>
      <c r="D902" s="1099"/>
      <c r="E902" s="1099"/>
      <c r="F902" s="1099"/>
      <c r="G902" s="1184"/>
      <c r="H902" s="1099"/>
      <c r="I902" s="1099"/>
      <c r="J902" s="1099"/>
      <c r="K902" s="1099"/>
      <c r="L902" s="1184"/>
      <c r="M902" s="1099"/>
      <c r="N902" s="1099"/>
      <c r="O902" s="1099"/>
      <c r="P902" s="1099"/>
      <c r="R902" s="44"/>
      <c r="S902" s="46"/>
      <c r="T902" s="46"/>
      <c r="U902" s="1049">
        <v>902</v>
      </c>
      <c r="V902" s="46"/>
    </row>
    <row r="903" spans="1:22" ht="15.75" customHeight="1">
      <c r="A903" s="1200" t="s">
        <v>25</v>
      </c>
      <c r="B903" s="1184"/>
      <c r="C903" s="1099"/>
      <c r="D903" s="1099"/>
      <c r="E903" s="1099"/>
      <c r="F903" s="1099"/>
      <c r="G903" s="1184"/>
      <c r="H903" s="1099"/>
      <c r="I903" s="1099"/>
      <c r="J903" s="1099"/>
      <c r="K903" s="1099"/>
      <c r="L903" s="1184"/>
      <c r="M903" s="1099"/>
      <c r="N903" s="1099"/>
      <c r="O903" s="1099"/>
      <c r="P903" s="1099"/>
      <c r="R903" s="44"/>
      <c r="S903" s="46"/>
      <c r="T903" s="46"/>
      <c r="U903" s="1049">
        <v>903</v>
      </c>
      <c r="V903" s="46"/>
    </row>
    <row r="904" spans="1:22" ht="15.75" customHeight="1">
      <c r="A904" s="1355" t="s">
        <v>395</v>
      </c>
      <c r="B904" s="1184"/>
      <c r="C904" s="1099">
        <f>SUM($C$72)</f>
        <v>0</v>
      </c>
      <c r="D904" s="1099">
        <f>SUM($D$72)</f>
        <v>0</v>
      </c>
      <c r="E904" s="1099">
        <f>SUM($E$72)</f>
        <v>0</v>
      </c>
      <c r="F904" s="1099">
        <f>SUM($F$72)</f>
        <v>0</v>
      </c>
      <c r="G904" s="1184"/>
      <c r="H904" s="1099">
        <f>SUM($H$72)</f>
        <v>0</v>
      </c>
      <c r="I904" s="1099">
        <f>SUM($I$72)</f>
        <v>0</v>
      </c>
      <c r="J904" s="1099">
        <f>SUM($J$72)</f>
        <v>0</v>
      </c>
      <c r="K904" s="1099">
        <f>SUM($K$72)</f>
        <v>0</v>
      </c>
      <c r="L904" s="1184"/>
      <c r="M904" s="1099">
        <f>SUM($M$72)</f>
        <v>0</v>
      </c>
      <c r="N904" s="1099">
        <f>SUM($N$72)</f>
        <v>0</v>
      </c>
      <c r="O904" s="1099">
        <f>SUM($O$72)</f>
        <v>0</v>
      </c>
      <c r="P904" s="109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2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4"/>
      <c r="C905" s="1099">
        <f>SUM($C$80)</f>
        <v>0</v>
      </c>
      <c r="D905" s="1099">
        <f>SUM($D$80)</f>
        <v>0</v>
      </c>
      <c r="E905" s="1099">
        <f>SUM($E$80)</f>
        <v>0</v>
      </c>
      <c r="F905" s="1099">
        <f>SUM($F$80)</f>
        <v>0</v>
      </c>
      <c r="G905" s="1184"/>
      <c r="H905" s="1099">
        <f>SUM($H$80)</f>
        <v>0</v>
      </c>
      <c r="I905" s="1099">
        <f>SUM($I$80)</f>
        <v>0</v>
      </c>
      <c r="J905" s="1099">
        <f>SUM($J$80)</f>
        <v>0</v>
      </c>
      <c r="K905" s="1099">
        <f>SUM($K$80)</f>
        <v>0</v>
      </c>
      <c r="L905" s="1184"/>
      <c r="M905" s="1099">
        <f>SUM($M$80)</f>
        <v>0</v>
      </c>
      <c r="N905" s="1099">
        <f>SUM($N$80)</f>
        <v>0</v>
      </c>
      <c r="O905" s="1099">
        <f>SUM($O$80)</f>
        <v>0</v>
      </c>
      <c r="P905" s="1099">
        <f>SUM($P$80)</f>
        <v>0</v>
      </c>
      <c r="R905" s="44">
        <v>2</v>
      </c>
      <c r="S905" s="46">
        <f t="shared" ref="S905:S968" si="213">IF(MAX(C905:F905,H905:K905)&gt;0,S904+1,S904)</f>
        <v>0</v>
      </c>
      <c r="T905" s="46" t="str">
        <f t="shared" si="212"/>
        <v/>
      </c>
      <c r="U905" s="1049">
        <v>905</v>
      </c>
      <c r="V905" s="46"/>
    </row>
    <row r="906" spans="1:22" ht="15.75" customHeight="1">
      <c r="A906" s="44" t="s">
        <v>397</v>
      </c>
      <c r="B906" s="1184"/>
      <c r="C906" s="1099">
        <f>SUM($C$88)</f>
        <v>0</v>
      </c>
      <c r="D906" s="1099">
        <f>SUM($D$88)</f>
        <v>0</v>
      </c>
      <c r="E906" s="1099">
        <f>SUM($E$88)</f>
        <v>0</v>
      </c>
      <c r="F906" s="1099">
        <f>SUM($F$88)</f>
        <v>0</v>
      </c>
      <c r="G906" s="1184"/>
      <c r="H906" s="1099">
        <f>SUM($H$88)</f>
        <v>0</v>
      </c>
      <c r="I906" s="1099">
        <f>SUM($I$88)</f>
        <v>0</v>
      </c>
      <c r="J906" s="1099">
        <f>SUM($J$88)</f>
        <v>0</v>
      </c>
      <c r="K906" s="1099">
        <f>SUM($K$88)</f>
        <v>0</v>
      </c>
      <c r="L906" s="1184"/>
      <c r="M906" s="1099">
        <f>SUM($M$88)</f>
        <v>0</v>
      </c>
      <c r="N906" s="1099">
        <f>SUM($N$88)</f>
        <v>0</v>
      </c>
      <c r="O906" s="1099">
        <f>SUM($O$88)</f>
        <v>0</v>
      </c>
      <c r="P906" s="1099">
        <f>SUM($P$88)</f>
        <v>0</v>
      </c>
      <c r="R906" s="44">
        <v>1</v>
      </c>
      <c r="S906" s="46">
        <f t="shared" si="213"/>
        <v>0</v>
      </c>
      <c r="T906" s="46" t="str">
        <f t="shared" si="212"/>
        <v/>
      </c>
      <c r="U906" s="1049">
        <v>906</v>
      </c>
      <c r="V906" s="46"/>
    </row>
    <row r="907" spans="1:22" ht="15.75" customHeight="1">
      <c r="A907" s="1355" t="s">
        <v>398</v>
      </c>
      <c r="B907" s="1184"/>
      <c r="C907" s="1099">
        <f>SUM($C$99)</f>
        <v>0</v>
      </c>
      <c r="D907" s="1099">
        <f>SUM($D$99)</f>
        <v>0</v>
      </c>
      <c r="E907" s="1099">
        <f>SUM($E$99)</f>
        <v>0</v>
      </c>
      <c r="F907" s="1099">
        <f>SUM($F$99)</f>
        <v>0</v>
      </c>
      <c r="G907" s="1184"/>
      <c r="H907" s="1099">
        <f>SUM($H$99)</f>
        <v>0</v>
      </c>
      <c r="I907" s="1099">
        <f>SUM($I$99)</f>
        <v>0</v>
      </c>
      <c r="J907" s="1099">
        <f>SUM($J$99)</f>
        <v>0</v>
      </c>
      <c r="K907" s="1099">
        <f>SUM($K$99)</f>
        <v>0</v>
      </c>
      <c r="L907" s="1184"/>
      <c r="M907" s="1099">
        <f>SUM($M$99)</f>
        <v>0</v>
      </c>
      <c r="N907" s="1099">
        <f>SUM($N$99)</f>
        <v>0</v>
      </c>
      <c r="O907" s="1099">
        <f>SUM($O$99)</f>
        <v>0</v>
      </c>
      <c r="P907" s="1099">
        <f>SUM($P$99)</f>
        <v>0</v>
      </c>
      <c r="R907" s="44">
        <v>3</v>
      </c>
      <c r="S907" s="46">
        <f t="shared" si="213"/>
        <v>0</v>
      </c>
      <c r="T907" s="46" t="str">
        <f t="shared" si="212"/>
        <v/>
      </c>
      <c r="U907" s="1049">
        <v>907</v>
      </c>
      <c r="V907" s="46"/>
    </row>
    <row r="908" spans="1:22" ht="15.75" customHeight="1">
      <c r="A908" s="44" t="s">
        <v>399</v>
      </c>
      <c r="B908" s="1184"/>
      <c r="C908" s="1099">
        <f>SUM($C$107)</f>
        <v>0</v>
      </c>
      <c r="D908" s="1099">
        <f>SUM($D$107)</f>
        <v>0</v>
      </c>
      <c r="E908" s="1099">
        <f>SUM($E$107)</f>
        <v>0</v>
      </c>
      <c r="F908" s="1099">
        <f>SUM($F$107)</f>
        <v>0</v>
      </c>
      <c r="G908" s="1184"/>
      <c r="H908" s="1099">
        <f>SUM($H$107)</f>
        <v>0</v>
      </c>
      <c r="I908" s="1099">
        <f>SUM($I$107)</f>
        <v>0</v>
      </c>
      <c r="J908" s="1099">
        <f>SUM($J$107)</f>
        <v>0</v>
      </c>
      <c r="K908" s="1099">
        <f>SUM($K$107)</f>
        <v>0</v>
      </c>
      <c r="L908" s="1184"/>
      <c r="M908" s="1099">
        <f>SUM($M$107)</f>
        <v>0</v>
      </c>
      <c r="N908" s="1099">
        <f>SUM($N$107)</f>
        <v>0</v>
      </c>
      <c r="O908" s="1099">
        <f>SUM($O$107)</f>
        <v>0</v>
      </c>
      <c r="P908" s="1099">
        <f>SUM($P$107)</f>
        <v>0</v>
      </c>
      <c r="R908" s="44">
        <v>4</v>
      </c>
      <c r="S908" s="46">
        <f t="shared" si="213"/>
        <v>0</v>
      </c>
      <c r="T908" s="46" t="str">
        <f t="shared" si="212"/>
        <v/>
      </c>
      <c r="U908" s="1049">
        <v>908</v>
      </c>
      <c r="V908" s="46"/>
    </row>
    <row r="909" spans="1:22" ht="15.75" customHeight="1">
      <c r="A909" s="44" t="s">
        <v>400</v>
      </c>
      <c r="B909" s="1184"/>
      <c r="C909" s="1099">
        <f>SUM($C$115)</f>
        <v>0</v>
      </c>
      <c r="D909" s="1099">
        <f>SUM($D$115)</f>
        <v>0</v>
      </c>
      <c r="E909" s="1099">
        <f>SUM($E$115)</f>
        <v>0</v>
      </c>
      <c r="F909" s="1099">
        <f>SUM($F$115)</f>
        <v>0</v>
      </c>
      <c r="G909" s="1184"/>
      <c r="H909" s="1099">
        <f>SUM($H$115)</f>
        <v>0</v>
      </c>
      <c r="I909" s="1099">
        <f>SUM($I$115)</f>
        <v>0</v>
      </c>
      <c r="J909" s="1099">
        <f>SUM($J$115)</f>
        <v>0</v>
      </c>
      <c r="K909" s="1099">
        <f>SUM($K$115)</f>
        <v>0</v>
      </c>
      <c r="L909" s="1184"/>
      <c r="M909" s="1099">
        <f>SUM($M$115)</f>
        <v>0</v>
      </c>
      <c r="N909" s="1099">
        <f>SUM($N$115)</f>
        <v>0</v>
      </c>
      <c r="O909" s="1099">
        <f>SUM($O$115)</f>
        <v>0</v>
      </c>
      <c r="P909" s="1099">
        <f>SUM($P$115)</f>
        <v>0</v>
      </c>
      <c r="R909" s="44">
        <v>3</v>
      </c>
      <c r="S909" s="46">
        <f t="shared" si="213"/>
        <v>0</v>
      </c>
      <c r="T909" s="46" t="str">
        <f t="shared" si="212"/>
        <v/>
      </c>
      <c r="U909" s="1049">
        <v>909</v>
      </c>
      <c r="V909" s="46"/>
    </row>
    <row r="910" spans="1:22" ht="15.75" customHeight="1">
      <c r="A910" s="1355" t="s">
        <v>401</v>
      </c>
      <c r="B910" s="1184"/>
      <c r="C910" s="1099">
        <f>SUM($C$126)</f>
        <v>0</v>
      </c>
      <c r="D910" s="1099">
        <f>SUM($D$126)</f>
        <v>0</v>
      </c>
      <c r="E910" s="1099">
        <f>SUM($E$126)</f>
        <v>0</v>
      </c>
      <c r="F910" s="1099">
        <f>SUM($F$126)</f>
        <v>0</v>
      </c>
      <c r="G910" s="1184"/>
      <c r="H910" s="1099">
        <f>SUM($H$126)</f>
        <v>0</v>
      </c>
      <c r="I910" s="1099">
        <f>SUM($I$126)</f>
        <v>0</v>
      </c>
      <c r="J910" s="1099">
        <f>SUM($J$126)</f>
        <v>0</v>
      </c>
      <c r="K910" s="1099">
        <f>SUM($K$126)</f>
        <v>0</v>
      </c>
      <c r="L910" s="1184"/>
      <c r="M910" s="1099">
        <f>SUM($M$126)</f>
        <v>0</v>
      </c>
      <c r="N910" s="1099">
        <f>SUM($N$126)</f>
        <v>0</v>
      </c>
      <c r="O910" s="1099">
        <f>SUM($O$126)</f>
        <v>0</v>
      </c>
      <c r="P910" s="1099">
        <f>SUM($P$126)</f>
        <v>0</v>
      </c>
      <c r="R910" s="44">
        <v>5</v>
      </c>
      <c r="S910" s="46">
        <f t="shared" si="213"/>
        <v>0</v>
      </c>
      <c r="T910" s="46" t="str">
        <f t="shared" si="212"/>
        <v/>
      </c>
      <c r="U910" s="1049">
        <v>910</v>
      </c>
      <c r="V910" s="46"/>
    </row>
    <row r="911" spans="1:22" ht="15.75" customHeight="1">
      <c r="A911" s="44" t="s">
        <v>402</v>
      </c>
      <c r="B911" s="1184"/>
      <c r="C911" s="1099">
        <f>SUM($C$135)</f>
        <v>0</v>
      </c>
      <c r="D911" s="1099">
        <f>SUM($D$135)</f>
        <v>0</v>
      </c>
      <c r="E911" s="1099">
        <f>SUM($E$135)</f>
        <v>0</v>
      </c>
      <c r="F911" s="1099">
        <f>SUM($F$135)</f>
        <v>0</v>
      </c>
      <c r="G911" s="1184"/>
      <c r="H911" s="1099">
        <f>SUM($H$135)</f>
        <v>0</v>
      </c>
      <c r="I911" s="1099">
        <f>SUM($I$135)</f>
        <v>0</v>
      </c>
      <c r="J911" s="1099">
        <f>SUM($J$135)</f>
        <v>0</v>
      </c>
      <c r="K911" s="1099">
        <f>SUM($K$135)</f>
        <v>0</v>
      </c>
      <c r="L911" s="1184"/>
      <c r="M911" s="1099">
        <f>SUM($M$135)</f>
        <v>0</v>
      </c>
      <c r="N911" s="1099">
        <f>SUM($N$135)</f>
        <v>0</v>
      </c>
      <c r="O911" s="1099">
        <f>SUM($O$135)</f>
        <v>0</v>
      </c>
      <c r="P911" s="1099">
        <f>SUM($P$135)</f>
        <v>0</v>
      </c>
      <c r="R911" s="44">
        <v>6</v>
      </c>
      <c r="S911" s="46">
        <f t="shared" si="213"/>
        <v>0</v>
      </c>
      <c r="T911" s="46" t="str">
        <f t="shared" si="212"/>
        <v/>
      </c>
      <c r="U911" s="1049">
        <v>911</v>
      </c>
      <c r="V911" s="46"/>
    </row>
    <row r="912" spans="1:22" ht="15.75" customHeight="1">
      <c r="A912" s="44" t="s">
        <v>403</v>
      </c>
      <c r="B912" s="1184"/>
      <c r="C912" s="1099">
        <f>SUM($C$143)</f>
        <v>0</v>
      </c>
      <c r="D912" s="1099">
        <f>SUM($D$143)</f>
        <v>0</v>
      </c>
      <c r="E912" s="1099">
        <f>SUM($E$143)</f>
        <v>0</v>
      </c>
      <c r="F912" s="1099">
        <f>SUM($F$143)</f>
        <v>0</v>
      </c>
      <c r="G912" s="1184"/>
      <c r="H912" s="1099">
        <f>SUM($H$143)</f>
        <v>0</v>
      </c>
      <c r="I912" s="1099">
        <f>SUM($I$143)</f>
        <v>0</v>
      </c>
      <c r="J912" s="1099">
        <f>SUM($J$143)</f>
        <v>0</v>
      </c>
      <c r="K912" s="1099">
        <f>SUM($K$143)</f>
        <v>0</v>
      </c>
      <c r="L912" s="1184"/>
      <c r="M912" s="1099">
        <f>SUM($M$143)</f>
        <v>0</v>
      </c>
      <c r="N912" s="1099">
        <f>SUM($N$143)</f>
        <v>0</v>
      </c>
      <c r="O912" s="1099">
        <f>SUM($O$143)</f>
        <v>0</v>
      </c>
      <c r="P912" s="1099">
        <f>SUM($P$143)</f>
        <v>0</v>
      </c>
      <c r="R912" s="44">
        <v>5</v>
      </c>
      <c r="S912" s="46">
        <f t="shared" si="213"/>
        <v>0</v>
      </c>
      <c r="T912" s="46" t="str">
        <f t="shared" si="212"/>
        <v/>
      </c>
      <c r="U912" s="1049">
        <v>912</v>
      </c>
      <c r="V912" s="46"/>
    </row>
    <row r="913" spans="1:22" ht="15.75" customHeight="1">
      <c r="A913" s="1355" t="s">
        <v>404</v>
      </c>
      <c r="B913" s="1184"/>
      <c r="C913" s="1099">
        <f>SUM($C$154)</f>
        <v>0</v>
      </c>
      <c r="D913" s="1099">
        <f>SUM($D$154)</f>
        <v>0</v>
      </c>
      <c r="E913" s="1099">
        <f>SUM($E$154)</f>
        <v>0</v>
      </c>
      <c r="F913" s="1099">
        <f>SUM($F$154)</f>
        <v>0</v>
      </c>
      <c r="G913" s="1184"/>
      <c r="H913" s="1099">
        <f>SUM($H$154)</f>
        <v>0</v>
      </c>
      <c r="I913" s="1099">
        <f>SUM($I$154)</f>
        <v>0</v>
      </c>
      <c r="J913" s="1099">
        <f>SUM($J$154)</f>
        <v>0</v>
      </c>
      <c r="K913" s="1099">
        <f>SUM($K$154)</f>
        <v>0</v>
      </c>
      <c r="L913" s="1184"/>
      <c r="M913" s="1099">
        <f>SUM($M$154)</f>
        <v>0</v>
      </c>
      <c r="N913" s="1099">
        <f>SUM($N$154)</f>
        <v>0</v>
      </c>
      <c r="O913" s="1099">
        <f>SUM($O$154)</f>
        <v>0</v>
      </c>
      <c r="P913" s="1099">
        <f>SUM($P$154)</f>
        <v>0</v>
      </c>
      <c r="R913" s="44">
        <v>7</v>
      </c>
      <c r="S913" s="46">
        <f t="shared" si="213"/>
        <v>0</v>
      </c>
      <c r="T913" s="46" t="str">
        <f t="shared" si="212"/>
        <v/>
      </c>
      <c r="U913" s="1049">
        <v>913</v>
      </c>
      <c r="V913" s="46"/>
    </row>
    <row r="914" spans="1:22" ht="15.75" customHeight="1">
      <c r="A914" s="44" t="s">
        <v>405</v>
      </c>
      <c r="B914" s="1184"/>
      <c r="C914" s="1099">
        <f>SUM($C$163)</f>
        <v>0</v>
      </c>
      <c r="D914" s="1099">
        <f>SUM($D$163)</f>
        <v>0</v>
      </c>
      <c r="E914" s="1099">
        <f>SUM($E$163)</f>
        <v>0</v>
      </c>
      <c r="F914" s="1099">
        <f>SUM($F$163)</f>
        <v>0</v>
      </c>
      <c r="G914" s="1184"/>
      <c r="H914" s="1099">
        <f>SUM($H$163)</f>
        <v>0</v>
      </c>
      <c r="I914" s="1099">
        <f>SUM($I$163)</f>
        <v>0</v>
      </c>
      <c r="J914" s="1099">
        <f>SUM($J$163)</f>
        <v>0</v>
      </c>
      <c r="K914" s="1099">
        <f>SUM($K$163)</f>
        <v>0</v>
      </c>
      <c r="L914" s="1184"/>
      <c r="M914" s="1099">
        <f>SUM($M$163)</f>
        <v>0</v>
      </c>
      <c r="N914" s="1099">
        <f>SUM($N$163)</f>
        <v>0</v>
      </c>
      <c r="O914" s="1099">
        <f>SUM($O$163)</f>
        <v>0</v>
      </c>
      <c r="P914" s="1099">
        <f>SUM($P$163)</f>
        <v>0</v>
      </c>
      <c r="R914" s="44">
        <v>8</v>
      </c>
      <c r="S914" s="46">
        <f t="shared" si="213"/>
        <v>0</v>
      </c>
      <c r="T914" s="46" t="str">
        <f t="shared" si="212"/>
        <v/>
      </c>
      <c r="U914" s="1049">
        <v>914</v>
      </c>
      <c r="V914" s="46"/>
    </row>
    <row r="915" spans="1:22" ht="15.75" customHeight="1">
      <c r="A915" s="44" t="s">
        <v>406</v>
      </c>
      <c r="B915" s="1184"/>
      <c r="C915" s="1099">
        <f>SUM($C$171)</f>
        <v>0</v>
      </c>
      <c r="D915" s="1099">
        <f>SUM($D$171)</f>
        <v>0</v>
      </c>
      <c r="E915" s="1099">
        <f>SUM($E$171)</f>
        <v>0</v>
      </c>
      <c r="F915" s="1099">
        <f>SUM($F$171)</f>
        <v>0</v>
      </c>
      <c r="G915" s="1184"/>
      <c r="H915" s="1099">
        <f>SUM($H$171)</f>
        <v>0</v>
      </c>
      <c r="I915" s="1099">
        <f>SUM($I$171)</f>
        <v>0</v>
      </c>
      <c r="J915" s="1099">
        <f>SUM($J$171)</f>
        <v>0</v>
      </c>
      <c r="K915" s="1099">
        <f>SUM($K$171)</f>
        <v>0</v>
      </c>
      <c r="L915" s="1184"/>
      <c r="M915" s="1099">
        <f>SUM($M$171)</f>
        <v>0</v>
      </c>
      <c r="N915" s="1099">
        <f>SUM($N$171)</f>
        <v>0</v>
      </c>
      <c r="O915" s="1099">
        <f>SUM($O$171)</f>
        <v>0</v>
      </c>
      <c r="P915" s="1099">
        <f>SUM($P$171)</f>
        <v>0</v>
      </c>
      <c r="R915" s="44">
        <v>7</v>
      </c>
      <c r="S915" s="46">
        <f t="shared" si="213"/>
        <v>0</v>
      </c>
      <c r="T915" s="46" t="str">
        <f t="shared" si="212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4"/>
      <c r="C916" s="1099">
        <f>SUM($C$220)</f>
        <v>0</v>
      </c>
      <c r="D916" s="1099">
        <f>SUM($D$220)</f>
        <v>0</v>
      </c>
      <c r="E916" s="1099">
        <f>SUM($E$220)</f>
        <v>0</v>
      </c>
      <c r="F916" s="1099">
        <f>SUM($F$220)</f>
        <v>0</v>
      </c>
      <c r="G916" s="1184"/>
      <c r="H916" s="1099">
        <f>SUM($H$220)</f>
        <v>0</v>
      </c>
      <c r="I916" s="1099">
        <f>SUM($I$220)</f>
        <v>0</v>
      </c>
      <c r="J916" s="1099">
        <f>SUM($J$220)</f>
        <v>0</v>
      </c>
      <c r="K916" s="1099">
        <f>SUM($K$220)</f>
        <v>0</v>
      </c>
      <c r="L916" s="1184"/>
      <c r="M916" s="1099">
        <f>SUM($M$220)</f>
        <v>0</v>
      </c>
      <c r="N916" s="1099">
        <f>SUM($N$220)</f>
        <v>0</v>
      </c>
      <c r="O916" s="1099">
        <f>SUM($O$220)</f>
        <v>0</v>
      </c>
      <c r="P916" s="1099">
        <f>SUM($P$220)</f>
        <v>0</v>
      </c>
      <c r="R916" s="44"/>
      <c r="S916" s="46">
        <f t="shared" si="213"/>
        <v>0</v>
      </c>
      <c r="T916" s="46" t="str">
        <f t="shared" si="212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4"/>
      <c r="C917" s="1099">
        <f>SUM($C$223)</f>
        <v>0</v>
      </c>
      <c r="D917" s="1099">
        <f>SUM($D$223)</f>
        <v>0</v>
      </c>
      <c r="E917" s="1099">
        <f>SUM($E$223)</f>
        <v>0</v>
      </c>
      <c r="F917" s="1099">
        <f>SUM($F$223)</f>
        <v>0</v>
      </c>
      <c r="G917" s="1184"/>
      <c r="H917" s="1099">
        <f>SUM($H$223)</f>
        <v>0</v>
      </c>
      <c r="I917" s="1099">
        <f>SUM($I$223)</f>
        <v>0</v>
      </c>
      <c r="J917" s="1099">
        <f>SUM($J$223)</f>
        <v>0</v>
      </c>
      <c r="K917" s="1099">
        <f>SUM($K$223)</f>
        <v>0</v>
      </c>
      <c r="L917" s="1184"/>
      <c r="M917" s="1099">
        <f>SUM($M$223)</f>
        <v>0</v>
      </c>
      <c r="N917" s="1099">
        <f>SUM($N$223)</f>
        <v>0</v>
      </c>
      <c r="O917" s="1099">
        <f>SUM($O$223)</f>
        <v>0</v>
      </c>
      <c r="P917" s="1099">
        <f>SUM($P$223)</f>
        <v>0</v>
      </c>
      <c r="R917" s="44"/>
      <c r="S917" s="46">
        <f t="shared" si="213"/>
        <v>0</v>
      </c>
      <c r="T917" s="46" t="str">
        <f t="shared" si="212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4"/>
      <c r="C918" s="1099">
        <f>SUM($C$226)</f>
        <v>0</v>
      </c>
      <c r="D918" s="1099">
        <f>SUM($D$226)</f>
        <v>0</v>
      </c>
      <c r="E918" s="1099">
        <f>SUM($E$226)</f>
        <v>0</v>
      </c>
      <c r="F918" s="1099">
        <f>SUM($F$226)</f>
        <v>0</v>
      </c>
      <c r="G918" s="1184"/>
      <c r="H918" s="1099">
        <f>SUM($H$226)</f>
        <v>0</v>
      </c>
      <c r="I918" s="1099">
        <f>SUM($I$226)</f>
        <v>0</v>
      </c>
      <c r="J918" s="1099">
        <f>SUM($J$226)</f>
        <v>0</v>
      </c>
      <c r="K918" s="1099">
        <f>SUM($K$226)</f>
        <v>0</v>
      </c>
      <c r="L918" s="1184"/>
      <c r="M918" s="1099">
        <f>SUM($M$226)</f>
        <v>0</v>
      </c>
      <c r="N918" s="1099">
        <f>SUM($N$226)</f>
        <v>0</v>
      </c>
      <c r="O918" s="1099">
        <f>SUM($O$226)</f>
        <v>0</v>
      </c>
      <c r="P918" s="1099">
        <f>SUM($P$226)</f>
        <v>0</v>
      </c>
      <c r="R918" s="44"/>
      <c r="S918" s="46">
        <f t="shared" si="213"/>
        <v>0</v>
      </c>
      <c r="T918" s="46" t="str">
        <f t="shared" si="212"/>
        <v/>
      </c>
      <c r="U918" s="1049">
        <v>918</v>
      </c>
      <c r="V918" s="46"/>
    </row>
    <row r="919" spans="1:22" ht="15.75" customHeight="1">
      <c r="A919" s="1200" t="s">
        <v>26</v>
      </c>
      <c r="B919" s="1184"/>
      <c r="C919" s="1184"/>
      <c r="D919" s="1184"/>
      <c r="E919" s="1184"/>
      <c r="F919" s="1184"/>
      <c r="G919" s="1184"/>
      <c r="H919" s="1184"/>
      <c r="I919" s="1184"/>
      <c r="J919" s="1184"/>
      <c r="K919" s="1184"/>
      <c r="L919" s="1184"/>
      <c r="M919" s="1184"/>
      <c r="N919" s="1184"/>
      <c r="O919" s="1184"/>
      <c r="P919" s="1184"/>
      <c r="R919" s="44"/>
      <c r="S919" s="46">
        <f t="shared" si="213"/>
        <v>0</v>
      </c>
      <c r="T919" s="46" t="str">
        <f t="shared" si="212"/>
        <v/>
      </c>
      <c r="U919" s="1049">
        <v>919</v>
      </c>
      <c r="V919" s="46"/>
    </row>
    <row r="920" spans="1:22" ht="15.75" customHeight="1">
      <c r="A920" s="1355" t="str">
        <f>$A$184</f>
        <v>Camel sales - export: no. sold</v>
      </c>
      <c r="B920" s="1184"/>
      <c r="C920" s="1099">
        <f>SUM($C$186)</f>
        <v>0</v>
      </c>
      <c r="D920" s="1099">
        <f>SUM($D$186)</f>
        <v>0</v>
      </c>
      <c r="E920" s="1099">
        <f>SUM($E$186)</f>
        <v>0</v>
      </c>
      <c r="F920" s="1099">
        <f>SUM($F$186)</f>
        <v>0</v>
      </c>
      <c r="G920" s="1184"/>
      <c r="H920" s="1099">
        <f>SUM($H$186)</f>
        <v>0</v>
      </c>
      <c r="I920" s="1099">
        <f>SUM($I$186)</f>
        <v>0</v>
      </c>
      <c r="J920" s="1099">
        <f>SUM($J$186)</f>
        <v>0</v>
      </c>
      <c r="K920" s="1099">
        <f>SUM($K$186)</f>
        <v>0</v>
      </c>
      <c r="L920" s="1184"/>
      <c r="M920" s="1099">
        <f>SUM($M$186)</f>
        <v>0</v>
      </c>
      <c r="N920" s="1099">
        <f>SUM($N$186)</f>
        <v>0</v>
      </c>
      <c r="O920" s="1099">
        <f>SUM($O$186)</f>
        <v>0</v>
      </c>
      <c r="P920" s="1099">
        <f>SUM($P$186)</f>
        <v>0</v>
      </c>
      <c r="R920" s="44"/>
      <c r="S920" s="46">
        <f t="shared" si="213"/>
        <v>0</v>
      </c>
      <c r="T920" s="46" t="str">
        <f t="shared" si="212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4"/>
      <c r="C921" s="1099">
        <f>SUM($C$189)</f>
        <v>0</v>
      </c>
      <c r="D921" s="1099">
        <f>SUM($D$189)</f>
        <v>0</v>
      </c>
      <c r="E921" s="1099">
        <f>SUM($E$189)</f>
        <v>0</v>
      </c>
      <c r="F921" s="1099">
        <f>SUM($F$189)</f>
        <v>0</v>
      </c>
      <c r="G921" s="1184"/>
      <c r="H921" s="1099">
        <f>SUM($H$189)</f>
        <v>0</v>
      </c>
      <c r="I921" s="1099">
        <f>SUM($I$189)</f>
        <v>0</v>
      </c>
      <c r="J921" s="1099">
        <f>SUM($J$189)</f>
        <v>0</v>
      </c>
      <c r="K921" s="1099">
        <f>SUM($K$189)</f>
        <v>0</v>
      </c>
      <c r="L921" s="1184"/>
      <c r="M921" s="1099">
        <f>SUM($M$189)</f>
        <v>0</v>
      </c>
      <c r="N921" s="1099">
        <f>SUM($N$189)</f>
        <v>0</v>
      </c>
      <c r="O921" s="1099">
        <f>SUM($O$189)</f>
        <v>0</v>
      </c>
      <c r="P921" s="1099">
        <f>SUM($P$189)</f>
        <v>0</v>
      </c>
      <c r="R921" s="44"/>
      <c r="S921" s="46">
        <f t="shared" si="213"/>
        <v>0</v>
      </c>
      <c r="T921" s="46" t="str">
        <f t="shared" si="212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4"/>
      <c r="C922" s="1099">
        <f>SUM($C$194)</f>
        <v>0</v>
      </c>
      <c r="D922" s="1099">
        <f>SUM($D$194)</f>
        <v>0</v>
      </c>
      <c r="E922" s="1099">
        <f>SUM($E$194)</f>
        <v>0</v>
      </c>
      <c r="F922" s="1099">
        <f>SUM($F$194)</f>
        <v>0</v>
      </c>
      <c r="G922" s="1184"/>
      <c r="H922" s="1099">
        <f>SUM($H$194)</f>
        <v>0</v>
      </c>
      <c r="I922" s="1099">
        <f>SUM($I$194)</f>
        <v>0</v>
      </c>
      <c r="J922" s="1099">
        <f>SUM($J$194)</f>
        <v>0</v>
      </c>
      <c r="K922" s="1099">
        <f>SUM($K$194)</f>
        <v>0</v>
      </c>
      <c r="L922" s="1184"/>
      <c r="M922" s="1099">
        <f>SUM($M$194)</f>
        <v>0</v>
      </c>
      <c r="N922" s="1099">
        <f>SUM($N$194)</f>
        <v>0</v>
      </c>
      <c r="O922" s="1099">
        <f>SUM($O$194)</f>
        <v>0</v>
      </c>
      <c r="P922" s="1099">
        <f>SUM($P$194)</f>
        <v>0</v>
      </c>
      <c r="R922" s="44"/>
      <c r="S922" s="46">
        <f t="shared" si="213"/>
        <v>0</v>
      </c>
      <c r="T922" s="46" t="str">
        <f t="shared" si="212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4"/>
      <c r="C923" s="1099">
        <f>SUM($C$197)</f>
        <v>0</v>
      </c>
      <c r="D923" s="1099">
        <f>SUM($D$197)</f>
        <v>0</v>
      </c>
      <c r="E923" s="1099">
        <f>SUM($E$197)</f>
        <v>0</v>
      </c>
      <c r="F923" s="1099">
        <f>SUM($F$197)</f>
        <v>0</v>
      </c>
      <c r="G923" s="1184"/>
      <c r="H923" s="1099">
        <f>SUM($H$197)</f>
        <v>0</v>
      </c>
      <c r="I923" s="1099">
        <f>SUM($I$197)</f>
        <v>0</v>
      </c>
      <c r="J923" s="1099">
        <f>SUM($J$197)</f>
        <v>0</v>
      </c>
      <c r="K923" s="1099">
        <f>SUM($K$197)</f>
        <v>0</v>
      </c>
      <c r="L923" s="1184"/>
      <c r="M923" s="1099">
        <f>SUM($M$197)</f>
        <v>0</v>
      </c>
      <c r="N923" s="1099">
        <f>SUM($N$197)</f>
        <v>0</v>
      </c>
      <c r="O923" s="1099">
        <f>SUM($O$197)</f>
        <v>0</v>
      </c>
      <c r="P923" s="1099">
        <f>SUM($P$197)</f>
        <v>0</v>
      </c>
      <c r="R923" s="44"/>
      <c r="S923" s="46">
        <f t="shared" si="213"/>
        <v>0</v>
      </c>
      <c r="T923" s="46" t="str">
        <f t="shared" si="212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4"/>
      <c r="C924" s="1099">
        <f>SUM($C$200)</f>
        <v>0</v>
      </c>
      <c r="D924" s="1099">
        <f>SUM($D$200)</f>
        <v>6750</v>
      </c>
      <c r="E924" s="1099">
        <f>SUM($E$200)</f>
        <v>16000</v>
      </c>
      <c r="F924" s="1099">
        <f>SUM($F$200)</f>
        <v>22350</v>
      </c>
      <c r="G924" s="1184"/>
      <c r="H924" s="1099">
        <f>SUM($H$200)</f>
        <v>0</v>
      </c>
      <c r="I924" s="1099">
        <f>SUM($I$200)</f>
        <v>6750</v>
      </c>
      <c r="J924" s="1099">
        <f>SUM($J$200)</f>
        <v>16000</v>
      </c>
      <c r="K924" s="1099">
        <f>SUM($K$200)</f>
        <v>22350</v>
      </c>
      <c r="L924" s="1184"/>
      <c r="M924" s="1099">
        <f>SUM($M$200)</f>
        <v>0</v>
      </c>
      <c r="N924" s="1099">
        <f>SUM($N$200)</f>
        <v>0</v>
      </c>
      <c r="O924" s="1099">
        <f>SUM($O$200)</f>
        <v>0</v>
      </c>
      <c r="P924" s="1099">
        <f>SUM($P$200)</f>
        <v>0</v>
      </c>
      <c r="R924" s="44"/>
      <c r="S924" s="46">
        <f t="shared" si="213"/>
        <v>1</v>
      </c>
      <c r="T924" s="46">
        <f t="shared" si="212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4"/>
      <c r="C925" s="1099">
        <f>SUM($C$204)</f>
        <v>0</v>
      </c>
      <c r="D925" s="1099">
        <f>SUM($D$204)</f>
        <v>0</v>
      </c>
      <c r="E925" s="1099">
        <f>SUM($E$204)</f>
        <v>0</v>
      </c>
      <c r="F925" s="1099">
        <f>SUM($F$204)</f>
        <v>0</v>
      </c>
      <c r="G925" s="1184"/>
      <c r="H925" s="1099">
        <f>SUM($H$204)</f>
        <v>0</v>
      </c>
      <c r="I925" s="1099">
        <f>SUM($I$204)</f>
        <v>0</v>
      </c>
      <c r="J925" s="1099">
        <f>SUM($J$204)</f>
        <v>0</v>
      </c>
      <c r="K925" s="1099">
        <f>SUM($K$204)</f>
        <v>0</v>
      </c>
      <c r="L925" s="1184"/>
      <c r="M925" s="1099">
        <f>SUM($M$204)</f>
        <v>0</v>
      </c>
      <c r="N925" s="1099">
        <f>SUM($N$204)</f>
        <v>0</v>
      </c>
      <c r="O925" s="1099">
        <f>SUM($O$204)</f>
        <v>0</v>
      </c>
      <c r="P925" s="1099">
        <f>SUM($P$204)</f>
        <v>0</v>
      </c>
      <c r="R925" s="44"/>
      <c r="S925" s="46">
        <f t="shared" si="213"/>
        <v>1</v>
      </c>
      <c r="T925" s="46" t="str">
        <f t="shared" si="212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4"/>
      <c r="C926" s="1099">
        <f>SUM($C$207)</f>
        <v>1125</v>
      </c>
      <c r="D926" s="1099">
        <f>SUM($D$207)</f>
        <v>3000</v>
      </c>
      <c r="E926" s="1099">
        <f>SUM($E$207)</f>
        <v>6000</v>
      </c>
      <c r="F926" s="1099">
        <f>SUM($F$207)</f>
        <v>8000</v>
      </c>
      <c r="G926" s="1184"/>
      <c r="H926" s="1099">
        <f>SUM($H$207)</f>
        <v>0</v>
      </c>
      <c r="I926" s="1099">
        <f>SUM($I$207)</f>
        <v>500</v>
      </c>
      <c r="J926" s="1099">
        <f>SUM($J$207)</f>
        <v>10000</v>
      </c>
      <c r="K926" s="1099">
        <f>SUM($K$207)</f>
        <v>10500</v>
      </c>
      <c r="L926" s="1184"/>
      <c r="M926" s="1099">
        <f>SUM($M$207)</f>
        <v>0</v>
      </c>
      <c r="N926" s="1099">
        <f>SUM($N$207)</f>
        <v>-2500</v>
      </c>
      <c r="O926" s="1099">
        <f>SUM($O$207)</f>
        <v>4000</v>
      </c>
      <c r="P926" s="1099">
        <f>SUM($P$207)</f>
        <v>2500</v>
      </c>
      <c r="R926" s="44"/>
      <c r="S926" s="46">
        <f t="shared" si="213"/>
        <v>2</v>
      </c>
      <c r="T926" s="46">
        <f t="shared" si="212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4"/>
      <c r="C927" s="1099">
        <f>SUM($C$210)</f>
        <v>0</v>
      </c>
      <c r="D927" s="1099">
        <f>SUM($D$210)</f>
        <v>0</v>
      </c>
      <c r="E927" s="1099">
        <f>SUM($E$210)</f>
        <v>0</v>
      </c>
      <c r="F927" s="1099">
        <f>SUM($F$210)</f>
        <v>0</v>
      </c>
      <c r="G927" s="1184"/>
      <c r="H927" s="1099">
        <f>SUM($H$210)</f>
        <v>0</v>
      </c>
      <c r="I927" s="1099">
        <f>SUM($I$210)</f>
        <v>0</v>
      </c>
      <c r="J927" s="1099">
        <f>SUM($J$210)</f>
        <v>0</v>
      </c>
      <c r="K927" s="1099">
        <f>SUM($K$210)</f>
        <v>0</v>
      </c>
      <c r="L927" s="1184"/>
      <c r="M927" s="1099">
        <f>SUM($M$210)</f>
        <v>0</v>
      </c>
      <c r="N927" s="1099">
        <f>SUM($N$210)</f>
        <v>0</v>
      </c>
      <c r="O927" s="1099">
        <f>SUM($O$210)</f>
        <v>0</v>
      </c>
      <c r="P927" s="1099">
        <f>SUM($P$210)</f>
        <v>0</v>
      </c>
      <c r="R927" s="44"/>
      <c r="S927" s="46">
        <f t="shared" si="213"/>
        <v>2</v>
      </c>
      <c r="T927" s="46" t="str">
        <f t="shared" si="212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4"/>
      <c r="C928" s="1099">
        <f>SUM($C$213)</f>
        <v>0</v>
      </c>
      <c r="D928" s="1099">
        <f>SUM($D$213)</f>
        <v>0</v>
      </c>
      <c r="E928" s="1099">
        <f>SUM($E$213)</f>
        <v>1600</v>
      </c>
      <c r="F928" s="1099">
        <f>SUM($F$213)</f>
        <v>2400</v>
      </c>
      <c r="G928" s="1184"/>
      <c r="H928" s="1099">
        <f>SUM($H$213)</f>
        <v>0</v>
      </c>
      <c r="I928" s="1099">
        <f>SUM($I$213)</f>
        <v>0</v>
      </c>
      <c r="J928" s="1099">
        <f>SUM($J$213)</f>
        <v>0</v>
      </c>
      <c r="K928" s="1099">
        <f>SUM($K$213)</f>
        <v>0</v>
      </c>
      <c r="L928" s="1184"/>
      <c r="M928" s="1099">
        <f>SUM($M$213)</f>
        <v>0</v>
      </c>
      <c r="N928" s="1099">
        <f>SUM($N$213)</f>
        <v>0</v>
      </c>
      <c r="O928" s="1099">
        <f>SUM($O$213)</f>
        <v>0</v>
      </c>
      <c r="P928" s="1099">
        <f>SUM($P$213)</f>
        <v>0</v>
      </c>
      <c r="R928" s="44"/>
      <c r="S928" s="46">
        <f t="shared" si="213"/>
        <v>3</v>
      </c>
      <c r="T928" s="46">
        <f t="shared" si="212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4"/>
      <c r="C929" s="1099">
        <f>SUM($C$217)</f>
        <v>0</v>
      </c>
      <c r="D929" s="1099">
        <f>SUM($D$217)</f>
        <v>0</v>
      </c>
      <c r="E929" s="1099">
        <f>SUM($E$217)</f>
        <v>1300</v>
      </c>
      <c r="F929" s="1099">
        <f>SUM($F$217)</f>
        <v>0</v>
      </c>
      <c r="G929" s="1184"/>
      <c r="H929" s="1099">
        <f>SUM($H$217)</f>
        <v>0</v>
      </c>
      <c r="I929" s="1099">
        <f>SUM($I$217)</f>
        <v>0</v>
      </c>
      <c r="J929" s="1099">
        <f>SUM($J$217)</f>
        <v>0</v>
      </c>
      <c r="K929" s="1099">
        <f>SUM($K$217)</f>
        <v>0</v>
      </c>
      <c r="L929" s="1184"/>
      <c r="M929" s="1099">
        <f>SUM($M$217)</f>
        <v>0</v>
      </c>
      <c r="N929" s="1099">
        <f>SUM($N$217)</f>
        <v>0</v>
      </c>
      <c r="O929" s="1099">
        <f>SUM($O$217)</f>
        <v>0</v>
      </c>
      <c r="P929" s="1099">
        <f>SUM($P$217)</f>
        <v>0</v>
      </c>
      <c r="R929" s="44"/>
      <c r="S929" s="46">
        <f t="shared" si="213"/>
        <v>4</v>
      </c>
      <c r="T929" s="46">
        <f t="shared" si="212"/>
        <v>4</v>
      </c>
      <c r="U929" s="1049">
        <v>929</v>
      </c>
      <c r="V929" s="46"/>
    </row>
    <row r="930" spans="1:22" ht="15.75" customHeight="1">
      <c r="A930" s="1200" t="s">
        <v>27</v>
      </c>
      <c r="B930" s="1184"/>
      <c r="C930" s="1184"/>
      <c r="D930" s="1184"/>
      <c r="E930" s="1184"/>
      <c r="F930" s="1184"/>
      <c r="G930" s="1184"/>
      <c r="H930" s="1184"/>
      <c r="I930" s="1184"/>
      <c r="J930" s="1184"/>
      <c r="K930" s="1184"/>
      <c r="L930" s="1184"/>
      <c r="M930" s="1184"/>
      <c r="N930" s="1184"/>
      <c r="O930" s="1184"/>
      <c r="P930" s="1184"/>
      <c r="R930" s="44"/>
      <c r="S930" s="46">
        <f t="shared" si="213"/>
        <v>4</v>
      </c>
      <c r="T930" s="46" t="str">
        <f t="shared" si="212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4"/>
      <c r="C931" s="1099">
        <f>SUM($C$236)</f>
        <v>0</v>
      </c>
      <c r="D931" s="1099">
        <f>SUM($D$236)</f>
        <v>0</v>
      </c>
      <c r="E931" s="1099">
        <f>SUM($E$236)</f>
        <v>0</v>
      </c>
      <c r="F931" s="1099">
        <f>SUM($F$236)</f>
        <v>0</v>
      </c>
      <c r="G931" s="1184"/>
      <c r="H931" s="1099">
        <f>SUM($H$236)</f>
        <v>0</v>
      </c>
      <c r="I931" s="1099">
        <f>SUM($I$236)</f>
        <v>0</v>
      </c>
      <c r="J931" s="1099">
        <f>SUM($J$236)</f>
        <v>0</v>
      </c>
      <c r="K931" s="1099">
        <f>SUM($K$236)</f>
        <v>0</v>
      </c>
      <c r="L931" s="1184"/>
      <c r="M931" s="1099">
        <f>SUM($M$236)</f>
        <v>0</v>
      </c>
      <c r="N931" s="1099">
        <f>SUM($N$236)</f>
        <v>0</v>
      </c>
      <c r="O931" s="1099">
        <f>SUM($O$236)</f>
        <v>0</v>
      </c>
      <c r="P931" s="1099">
        <f>SUM($P$236)</f>
        <v>0</v>
      </c>
      <c r="R931" s="44">
        <v>9</v>
      </c>
      <c r="S931" s="46">
        <f t="shared" si="213"/>
        <v>4</v>
      </c>
      <c r="T931" s="46" t="str">
        <f t="shared" si="212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4"/>
      <c r="C932" s="1099">
        <f>SUM($C$241)</f>
        <v>0</v>
      </c>
      <c r="D932" s="1099">
        <f>SUM($D$241)</f>
        <v>0</v>
      </c>
      <c r="E932" s="1099">
        <f>SUM($E$241)</f>
        <v>2400</v>
      </c>
      <c r="F932" s="1099">
        <f>SUM($F$241)</f>
        <v>3600</v>
      </c>
      <c r="G932" s="1184"/>
      <c r="H932" s="1099">
        <f>SUM($H$241)</f>
        <v>0</v>
      </c>
      <c r="I932" s="1099">
        <f>SUM($I$241)</f>
        <v>0</v>
      </c>
      <c r="J932" s="1099">
        <f>SUM($J$241)</f>
        <v>0</v>
      </c>
      <c r="K932" s="1099">
        <f>SUM($K$241)</f>
        <v>0</v>
      </c>
      <c r="L932" s="1184"/>
      <c r="M932" s="1099">
        <f>SUM($M$241)</f>
        <v>0</v>
      </c>
      <c r="N932" s="1099">
        <f>SUM($N$241)</f>
        <v>0</v>
      </c>
      <c r="O932" s="1099">
        <f>SUM($O$241)</f>
        <v>-2400</v>
      </c>
      <c r="P932" s="1099">
        <f>SUM($P$241)</f>
        <v>-3600</v>
      </c>
      <c r="R932" s="44">
        <v>10</v>
      </c>
      <c r="S932" s="46">
        <f t="shared" si="213"/>
        <v>5</v>
      </c>
      <c r="T932" s="46">
        <f t="shared" si="212"/>
        <v>5</v>
      </c>
      <c r="U932" s="1049">
        <v>932</v>
      </c>
      <c r="V932" s="46"/>
    </row>
    <row r="933" spans="1:22" ht="15.75" customHeight="1">
      <c r="A933" s="1194" t="str">
        <f>$A$244</f>
        <v>Sorghum: kg produced</v>
      </c>
      <c r="B933" s="1184"/>
      <c r="C933" s="1099">
        <f>SUM($C$248)</f>
        <v>0</v>
      </c>
      <c r="D933" s="1099">
        <f>SUM($D$248)</f>
        <v>0</v>
      </c>
      <c r="E933" s="1099">
        <f>SUM($E$248)</f>
        <v>0</v>
      </c>
      <c r="F933" s="1099">
        <f>SUM($F$248)</f>
        <v>0</v>
      </c>
      <c r="G933" s="1184"/>
      <c r="H933" s="1099">
        <f>SUM($H$248)</f>
        <v>0</v>
      </c>
      <c r="I933" s="1099">
        <f>SUM($I$248)</f>
        <v>0</v>
      </c>
      <c r="J933" s="1099">
        <f>SUM($J$248)</f>
        <v>0</v>
      </c>
      <c r="K933" s="1099">
        <f>SUM($K$248)</f>
        <v>0</v>
      </c>
      <c r="L933" s="1184"/>
      <c r="M933" s="1099">
        <f>SUM($M$248)</f>
        <v>0</v>
      </c>
      <c r="N933" s="1099">
        <f>SUM($N$248)</f>
        <v>0</v>
      </c>
      <c r="O933" s="1099">
        <f>SUM($O$248)</f>
        <v>0</v>
      </c>
      <c r="P933" s="1099">
        <f>SUM($P$248)</f>
        <v>0</v>
      </c>
      <c r="R933" s="44">
        <v>11</v>
      </c>
      <c r="S933" s="46">
        <f t="shared" si="213"/>
        <v>5</v>
      </c>
      <c r="T933" s="46" t="str">
        <f t="shared" si="212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4"/>
      <c r="C934" s="1099">
        <f>SUM($C$255)</f>
        <v>0</v>
      </c>
      <c r="D934" s="1099">
        <f>SUM($D$255)</f>
        <v>0</v>
      </c>
      <c r="E934" s="1099">
        <f>SUM($E$255)</f>
        <v>0</v>
      </c>
      <c r="F934" s="1099">
        <f>SUM($F$255)</f>
        <v>0</v>
      </c>
      <c r="G934" s="1184"/>
      <c r="H934" s="1099">
        <f>SUM($H$255)</f>
        <v>0</v>
      </c>
      <c r="I934" s="1099">
        <f>SUM($I$255)</f>
        <v>0</v>
      </c>
      <c r="J934" s="1099">
        <f>SUM($J$255)</f>
        <v>0</v>
      </c>
      <c r="K934" s="1099">
        <f>SUM($K$255)</f>
        <v>0</v>
      </c>
      <c r="L934" s="1184"/>
      <c r="M934" s="1099">
        <f>SUM($M$255)</f>
        <v>0</v>
      </c>
      <c r="N934" s="1099">
        <f>SUM($N$255)</f>
        <v>0</v>
      </c>
      <c r="O934" s="1099">
        <f>SUM($O$255)</f>
        <v>0</v>
      </c>
      <c r="P934" s="1099">
        <f>SUM($P$255)</f>
        <v>0</v>
      </c>
      <c r="R934" s="44">
        <v>12</v>
      </c>
      <c r="S934" s="46">
        <f t="shared" si="213"/>
        <v>5</v>
      </c>
      <c r="T934" s="46" t="str">
        <f t="shared" si="212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4"/>
      <c r="C935" s="1099">
        <f>SUM($C$262)</f>
        <v>0</v>
      </c>
      <c r="D935" s="1099">
        <f>SUM($D$262)</f>
        <v>0</v>
      </c>
      <c r="E935" s="1099">
        <f>SUM($E$262)</f>
        <v>0</v>
      </c>
      <c r="F935" s="1099">
        <f>SUM($F$262)</f>
        <v>0</v>
      </c>
      <c r="G935" s="1184"/>
      <c r="H935" s="1099">
        <f>SUM($H$262)</f>
        <v>0</v>
      </c>
      <c r="I935" s="1099">
        <f>SUM($I$262)</f>
        <v>0</v>
      </c>
      <c r="J935" s="1099">
        <f>SUM($J$262)</f>
        <v>0</v>
      </c>
      <c r="K935" s="1099">
        <f>SUM($K$262)</f>
        <v>0</v>
      </c>
      <c r="L935" s="1184"/>
      <c r="M935" s="1099">
        <f>SUM($M$262)</f>
        <v>0</v>
      </c>
      <c r="N935" s="1099">
        <f>SUM($N$262)</f>
        <v>0</v>
      </c>
      <c r="O935" s="1099">
        <f>SUM($O$262)</f>
        <v>0</v>
      </c>
      <c r="P935" s="1099">
        <f>SUM($P$262)</f>
        <v>0</v>
      </c>
      <c r="R935" s="44">
        <v>13</v>
      </c>
      <c r="S935" s="46">
        <f t="shared" si="213"/>
        <v>5</v>
      </c>
      <c r="T935" s="46" t="str">
        <f t="shared" si="212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4"/>
      <c r="C936" s="1099">
        <f>SUM($C$269)</f>
        <v>0</v>
      </c>
      <c r="D936" s="1099">
        <f>SUM($D$269)</f>
        <v>0</v>
      </c>
      <c r="E936" s="1099">
        <f>SUM($E$269)</f>
        <v>0</v>
      </c>
      <c r="F936" s="1099">
        <f>SUM($F$269)</f>
        <v>0</v>
      </c>
      <c r="G936" s="1184"/>
      <c r="H936" s="1099">
        <f>SUM($H$269)</f>
        <v>0</v>
      </c>
      <c r="I936" s="1099">
        <f>SUM($I$269)</f>
        <v>0</v>
      </c>
      <c r="J936" s="1099">
        <f>SUM($J$269)</f>
        <v>0</v>
      </c>
      <c r="K936" s="1099">
        <f>SUM($K$269)</f>
        <v>0</v>
      </c>
      <c r="L936" s="1184"/>
      <c r="M936" s="1099">
        <f>SUM($M$269)</f>
        <v>0</v>
      </c>
      <c r="N936" s="1099">
        <f>SUM($N$269)</f>
        <v>0</v>
      </c>
      <c r="O936" s="1099">
        <f>SUM($O$269)</f>
        <v>0</v>
      </c>
      <c r="P936" s="1099">
        <f>SUM($P$269)</f>
        <v>0</v>
      </c>
      <c r="R936" s="44">
        <v>14</v>
      </c>
      <c r="S936" s="46">
        <f t="shared" si="213"/>
        <v>5</v>
      </c>
      <c r="T936" s="46" t="str">
        <f t="shared" si="212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4"/>
      <c r="C937" s="1099">
        <f>SUM($C$276)</f>
        <v>0</v>
      </c>
      <c r="D937" s="1099">
        <f>SUM($D$276)</f>
        <v>1500</v>
      </c>
      <c r="E937" s="1099">
        <f>SUM($E$276)</f>
        <v>17250</v>
      </c>
      <c r="F937" s="1099">
        <f>SUM($F$276)</f>
        <v>6000</v>
      </c>
      <c r="G937" s="1184"/>
      <c r="H937" s="1099">
        <f>SUM($H$276)</f>
        <v>0</v>
      </c>
      <c r="I937" s="1099">
        <f>SUM($I$276)</f>
        <v>1500</v>
      </c>
      <c r="J937" s="1099">
        <f>SUM($J$276)</f>
        <v>17250</v>
      </c>
      <c r="K937" s="1099">
        <f>SUM($K$276)</f>
        <v>6000</v>
      </c>
      <c r="L937" s="1184"/>
      <c r="M937" s="1099">
        <f>SUM($M$276)</f>
        <v>0</v>
      </c>
      <c r="N937" s="1099">
        <f>SUM($N$276)</f>
        <v>0</v>
      </c>
      <c r="O937" s="1099">
        <f>SUM($O$276)</f>
        <v>0</v>
      </c>
      <c r="P937" s="1099">
        <f>SUM($P$276)</f>
        <v>0</v>
      </c>
      <c r="R937" s="44">
        <v>15</v>
      </c>
      <c r="S937" s="46">
        <f t="shared" si="213"/>
        <v>6</v>
      </c>
      <c r="T937" s="46">
        <f t="shared" si="212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4"/>
      <c r="C938" s="1099">
        <f>SUM($C$283)</f>
        <v>0</v>
      </c>
      <c r="D938" s="1099">
        <f>SUM($D$283)</f>
        <v>0</v>
      </c>
      <c r="E938" s="1099">
        <f>SUM($E$283)</f>
        <v>0</v>
      </c>
      <c r="F938" s="1099">
        <f>SUM($F$283)</f>
        <v>0</v>
      </c>
      <c r="G938" s="1184"/>
      <c r="H938" s="1099">
        <f>SUM($H$283)</f>
        <v>0</v>
      </c>
      <c r="I938" s="1099">
        <f>SUM($I$283)</f>
        <v>0</v>
      </c>
      <c r="J938" s="1099">
        <f>SUM($J$283)</f>
        <v>0</v>
      </c>
      <c r="K938" s="1099">
        <f>SUM($K$283)</f>
        <v>0</v>
      </c>
      <c r="L938" s="1184"/>
      <c r="M938" s="1099">
        <f>SUM($M$283)</f>
        <v>0</v>
      </c>
      <c r="N938" s="1099">
        <f>SUM($N$283)</f>
        <v>0</v>
      </c>
      <c r="O938" s="1099">
        <f>SUM($O$283)</f>
        <v>0</v>
      </c>
      <c r="P938" s="1099">
        <f>SUM($P$283)</f>
        <v>0</v>
      </c>
      <c r="R938" s="44">
        <v>16</v>
      </c>
      <c r="S938" s="46">
        <f t="shared" si="213"/>
        <v>6</v>
      </c>
      <c r="T938" s="46" t="str">
        <f t="shared" si="212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4"/>
      <c r="C939" s="1099">
        <f>SUM($C$290)</f>
        <v>0</v>
      </c>
      <c r="D939" s="1099">
        <f>SUM($D$290)</f>
        <v>160</v>
      </c>
      <c r="E939" s="1099">
        <f>SUM($E$290)</f>
        <v>2500</v>
      </c>
      <c r="F939" s="1099">
        <f>SUM($F$290)</f>
        <v>432</v>
      </c>
      <c r="G939" s="1184"/>
      <c r="H939" s="1099">
        <f>SUM($H$290)</f>
        <v>0</v>
      </c>
      <c r="I939" s="1099">
        <f>SUM($I$290)</f>
        <v>0</v>
      </c>
      <c r="J939" s="1099">
        <f>SUM($J$290)</f>
        <v>0</v>
      </c>
      <c r="K939" s="1099">
        <f>SUM($K$290)</f>
        <v>0</v>
      </c>
      <c r="L939" s="1184"/>
      <c r="M939" s="1099">
        <f>SUM($M$290)</f>
        <v>0</v>
      </c>
      <c r="N939" s="1099">
        <f>SUM($N$290)</f>
        <v>-160</v>
      </c>
      <c r="O939" s="1099">
        <f>SUM($O$290)</f>
        <v>-2500</v>
      </c>
      <c r="P939" s="1099">
        <f>SUM($P$290)</f>
        <v>-432</v>
      </c>
      <c r="R939" s="44">
        <v>17</v>
      </c>
      <c r="S939" s="46">
        <f t="shared" si="213"/>
        <v>7</v>
      </c>
      <c r="T939" s="46">
        <f t="shared" si="212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4"/>
      <c r="C940" s="1099">
        <f>SUM($C$297)</f>
        <v>0</v>
      </c>
      <c r="D940" s="1099">
        <f>SUM($D$297)</f>
        <v>0</v>
      </c>
      <c r="E940" s="1099">
        <f>SUM($E$297)</f>
        <v>0</v>
      </c>
      <c r="F940" s="1099">
        <f>SUM($F$297)</f>
        <v>0</v>
      </c>
      <c r="G940" s="1184"/>
      <c r="H940" s="1099">
        <f>SUM($H$297)</f>
        <v>0</v>
      </c>
      <c r="I940" s="1099">
        <f>SUM($I$297)</f>
        <v>0</v>
      </c>
      <c r="J940" s="1099">
        <f>SUM($J$297)</f>
        <v>0</v>
      </c>
      <c r="K940" s="1099">
        <f>SUM($K$297)</f>
        <v>0</v>
      </c>
      <c r="L940" s="1184"/>
      <c r="M940" s="1099">
        <f>SUM($M$297)</f>
        <v>0</v>
      </c>
      <c r="N940" s="1099">
        <f>SUM($N$297)</f>
        <v>0</v>
      </c>
      <c r="O940" s="1099">
        <f>SUM($O$297)</f>
        <v>0</v>
      </c>
      <c r="P940" s="1099">
        <f>SUM($P$297)</f>
        <v>0</v>
      </c>
      <c r="R940" s="44">
        <v>18</v>
      </c>
      <c r="S940" s="46">
        <f t="shared" si="213"/>
        <v>7</v>
      </c>
      <c r="T940" s="46" t="str">
        <f t="shared" si="212"/>
        <v/>
      </c>
      <c r="U940" s="1049">
        <v>940</v>
      </c>
      <c r="V940" s="46"/>
    </row>
    <row r="941" spans="1:22" ht="15.75" customHeight="1">
      <c r="A941" s="1194" t="str">
        <f>$A$300</f>
        <v>Cassava: no. local meas.</v>
      </c>
      <c r="B941" s="1184"/>
      <c r="C941" s="1099">
        <f>SUM($C$307)</f>
        <v>0</v>
      </c>
      <c r="D941" s="1099">
        <f>SUM($D$307)</f>
        <v>0</v>
      </c>
      <c r="E941" s="1099">
        <f>SUM($E$307)</f>
        <v>0</v>
      </c>
      <c r="F941" s="1099">
        <f>SUM($F$307)</f>
        <v>0</v>
      </c>
      <c r="G941" s="1184"/>
      <c r="H941" s="1099">
        <f>SUM($H$307)</f>
        <v>0</v>
      </c>
      <c r="I941" s="1099">
        <f>SUM($I$307)</f>
        <v>0</v>
      </c>
      <c r="J941" s="1099">
        <f>SUM($J$307)</f>
        <v>0</v>
      </c>
      <c r="K941" s="1099">
        <f>SUM($K$307)</f>
        <v>0</v>
      </c>
      <c r="L941" s="1184"/>
      <c r="M941" s="1099">
        <f>SUM($M$307)</f>
        <v>0</v>
      </c>
      <c r="N941" s="1099">
        <f>SUM($N$307)</f>
        <v>0</v>
      </c>
      <c r="O941" s="1099">
        <f>SUM($O$307)</f>
        <v>0</v>
      </c>
      <c r="P941" s="1099">
        <f>SUM($P$307)</f>
        <v>0</v>
      </c>
      <c r="R941" s="44">
        <v>19</v>
      </c>
      <c r="S941" s="46">
        <f t="shared" si="213"/>
        <v>7</v>
      </c>
      <c r="T941" s="46" t="str">
        <f t="shared" si="212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4"/>
      <c r="C942" s="1099">
        <f>SUM($C$317)</f>
        <v>0</v>
      </c>
      <c r="D942" s="1099">
        <f>SUM($D$317)</f>
        <v>0</v>
      </c>
      <c r="E942" s="1099">
        <f>SUM($E$317)</f>
        <v>0</v>
      </c>
      <c r="F942" s="1099">
        <f>SUM($F$317)</f>
        <v>0</v>
      </c>
      <c r="G942" s="1184"/>
      <c r="H942" s="1099">
        <f>SUM($H$317)</f>
        <v>0</v>
      </c>
      <c r="I942" s="1099">
        <f>SUM($I$317)</f>
        <v>0</v>
      </c>
      <c r="J942" s="1099">
        <f>SUM($J$317)</f>
        <v>0</v>
      </c>
      <c r="K942" s="1099">
        <f>SUM($K$317)</f>
        <v>0</v>
      </c>
      <c r="L942" s="1184"/>
      <c r="M942" s="1099">
        <f>SUM($M$317)</f>
        <v>0</v>
      </c>
      <c r="N942" s="1099">
        <f>SUM($N$317)</f>
        <v>0</v>
      </c>
      <c r="O942" s="1099">
        <f>SUM($O$317)</f>
        <v>0</v>
      </c>
      <c r="P942" s="1099">
        <f>SUM($P$317)</f>
        <v>0</v>
      </c>
      <c r="R942" s="44">
        <v>20</v>
      </c>
      <c r="S942" s="46">
        <f t="shared" si="213"/>
        <v>7</v>
      </c>
      <c r="T942" s="46" t="str">
        <f t="shared" si="212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4"/>
      <c r="C943" s="1099">
        <f>SUM($C$327)</f>
        <v>0</v>
      </c>
      <c r="D943" s="1099">
        <f>SUM($D$327)</f>
        <v>0</v>
      </c>
      <c r="E943" s="1099">
        <f>SUM($E$327)</f>
        <v>0</v>
      </c>
      <c r="F943" s="1099">
        <f>SUM($F$327)</f>
        <v>0</v>
      </c>
      <c r="G943" s="1184"/>
      <c r="H943" s="1099">
        <f>SUM($H$327)</f>
        <v>0</v>
      </c>
      <c r="I943" s="1099">
        <f>SUM($I$327)</f>
        <v>0</v>
      </c>
      <c r="J943" s="1099">
        <f>SUM($J$327)</f>
        <v>0</v>
      </c>
      <c r="K943" s="1099">
        <f>SUM($K$327)</f>
        <v>0</v>
      </c>
      <c r="L943" s="1184"/>
      <c r="M943" s="1099">
        <f>SUM($M$327)</f>
        <v>0</v>
      </c>
      <c r="N943" s="1099">
        <f>SUM($N$327)</f>
        <v>0</v>
      </c>
      <c r="O943" s="1099">
        <f>SUM($O$327)</f>
        <v>0</v>
      </c>
      <c r="P943" s="1099">
        <f>SUM($P$327)</f>
        <v>0</v>
      </c>
      <c r="R943" s="44">
        <v>21</v>
      </c>
      <c r="S943" s="46">
        <f t="shared" si="213"/>
        <v>7</v>
      </c>
      <c r="T943" s="46" t="str">
        <f t="shared" si="212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4"/>
      <c r="C944" s="1099">
        <f>SUM($C$337)</f>
        <v>0</v>
      </c>
      <c r="D944" s="1099">
        <f>SUM($D$337)</f>
        <v>0</v>
      </c>
      <c r="E944" s="1099">
        <f>SUM($E$337)</f>
        <v>0</v>
      </c>
      <c r="F944" s="1099">
        <f>SUM($F$337)</f>
        <v>0</v>
      </c>
      <c r="G944" s="1184"/>
      <c r="H944" s="1099">
        <f>SUM($H$337)</f>
        <v>0</v>
      </c>
      <c r="I944" s="1099">
        <f>SUM($I$337)</f>
        <v>0</v>
      </c>
      <c r="J944" s="1099">
        <f>SUM($J$337)</f>
        <v>0</v>
      </c>
      <c r="K944" s="1099">
        <f>SUM($K$337)</f>
        <v>0</v>
      </c>
      <c r="L944" s="1184"/>
      <c r="M944" s="1099">
        <f>SUM($M$337)</f>
        <v>0</v>
      </c>
      <c r="N944" s="1099">
        <f>SUM($N$337)</f>
        <v>0</v>
      </c>
      <c r="O944" s="1099">
        <f>SUM($O$337)</f>
        <v>0</v>
      </c>
      <c r="P944" s="1099">
        <f>SUM($P$337)</f>
        <v>0</v>
      </c>
      <c r="R944" s="44">
        <v>22</v>
      </c>
      <c r="S944" s="46">
        <f t="shared" si="213"/>
        <v>7</v>
      </c>
      <c r="T944" s="46" t="str">
        <f t="shared" si="212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4"/>
      <c r="C945" s="1099">
        <f>SUM($C$347)</f>
        <v>0</v>
      </c>
      <c r="D945" s="1099">
        <f>SUM($D$347)</f>
        <v>0</v>
      </c>
      <c r="E945" s="1099">
        <f>SUM($E$347)</f>
        <v>0</v>
      </c>
      <c r="F945" s="1099">
        <f>SUM($F$347)</f>
        <v>0</v>
      </c>
      <c r="G945" s="1184"/>
      <c r="H945" s="1099">
        <f>SUM($H$347)</f>
        <v>0</v>
      </c>
      <c r="I945" s="1099">
        <f>SUM($I$347)</f>
        <v>0</v>
      </c>
      <c r="J945" s="1099">
        <f>SUM($J$347)</f>
        <v>0</v>
      </c>
      <c r="K945" s="1099">
        <f>SUM($K$347)</f>
        <v>0</v>
      </c>
      <c r="L945" s="1184"/>
      <c r="M945" s="1099">
        <f>SUM($M$347)</f>
        <v>0</v>
      </c>
      <c r="N945" s="1099">
        <f>SUM($N$347)</f>
        <v>0</v>
      </c>
      <c r="O945" s="1099">
        <f>SUM($O$347)</f>
        <v>0</v>
      </c>
      <c r="P945" s="1099">
        <f>SUM($P$347)</f>
        <v>0</v>
      </c>
      <c r="R945" s="44">
        <v>23</v>
      </c>
      <c r="S945" s="46">
        <f t="shared" si="213"/>
        <v>7</v>
      </c>
      <c r="T945" s="46" t="str">
        <f t="shared" si="212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4"/>
      <c r="C946" s="1099">
        <f>SUM($C$357)</f>
        <v>0</v>
      </c>
      <c r="D946" s="1099">
        <f>SUM($D$357)</f>
        <v>0</v>
      </c>
      <c r="E946" s="1099">
        <f>SUM($E$357)</f>
        <v>0</v>
      </c>
      <c r="F946" s="1099">
        <f>SUM($F$357)</f>
        <v>0</v>
      </c>
      <c r="G946" s="1184"/>
      <c r="H946" s="1099">
        <f>SUM($H$357)</f>
        <v>0</v>
      </c>
      <c r="I946" s="1099">
        <f>SUM($I$357)</f>
        <v>0</v>
      </c>
      <c r="J946" s="1099">
        <f>SUM($J$357)</f>
        <v>0</v>
      </c>
      <c r="K946" s="1099">
        <f>SUM($K$357)</f>
        <v>0</v>
      </c>
      <c r="L946" s="1184"/>
      <c r="M946" s="1099">
        <f>SUM($M$357)</f>
        <v>0</v>
      </c>
      <c r="N946" s="1099">
        <f>SUM($N$357)</f>
        <v>0</v>
      </c>
      <c r="O946" s="1099">
        <f>SUM($O$357)</f>
        <v>0</v>
      </c>
      <c r="P946" s="1099">
        <f>SUM($P$357)</f>
        <v>0</v>
      </c>
      <c r="R946" s="44">
        <v>24</v>
      </c>
      <c r="S946" s="46">
        <f t="shared" si="213"/>
        <v>7</v>
      </c>
      <c r="T946" s="46" t="str">
        <f t="shared" si="212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4"/>
      <c r="C947" s="1099">
        <f>SUM($C$368)</f>
        <v>0</v>
      </c>
      <c r="D947" s="1099">
        <f>SUM($D$368)</f>
        <v>0</v>
      </c>
      <c r="E947" s="1099">
        <f>SUM($E$368)</f>
        <v>0</v>
      </c>
      <c r="F947" s="1099">
        <f>SUM($F$368)</f>
        <v>0</v>
      </c>
      <c r="G947" s="1184"/>
      <c r="H947" s="1099">
        <f>SUM($H$368)</f>
        <v>0</v>
      </c>
      <c r="I947" s="1099">
        <f>SUM($I$368)</f>
        <v>0</v>
      </c>
      <c r="J947" s="1099">
        <f>SUM($J$368)</f>
        <v>0</v>
      </c>
      <c r="K947" s="1099">
        <f>SUM($K$368)</f>
        <v>0</v>
      </c>
      <c r="L947" s="1184"/>
      <c r="M947" s="1099">
        <f>SUM($M$368)</f>
        <v>0</v>
      </c>
      <c r="N947" s="1099">
        <f>SUM($N$368)</f>
        <v>0</v>
      </c>
      <c r="O947" s="1099">
        <f>SUM($O$368)</f>
        <v>0</v>
      </c>
      <c r="P947" s="1099">
        <f>SUM($P$368)</f>
        <v>0</v>
      </c>
      <c r="R947" s="44">
        <v>25</v>
      </c>
      <c r="S947" s="46">
        <f t="shared" si="213"/>
        <v>7</v>
      </c>
      <c r="T947" s="46" t="str">
        <f t="shared" si="212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4"/>
      <c r="C948" s="1099">
        <f>SUM($C$379)</f>
        <v>0</v>
      </c>
      <c r="D948" s="1099">
        <f>SUM($D$379)</f>
        <v>0</v>
      </c>
      <c r="E948" s="1099">
        <f>SUM($E$379)</f>
        <v>0</v>
      </c>
      <c r="F948" s="1099">
        <f>SUM($F$379)</f>
        <v>0</v>
      </c>
      <c r="G948" s="1184"/>
      <c r="H948" s="1099">
        <f>SUM($H$379)</f>
        <v>0</v>
      </c>
      <c r="I948" s="1099">
        <f>SUM($I$379)</f>
        <v>0</v>
      </c>
      <c r="J948" s="1099">
        <f>SUM($J$379)</f>
        <v>0</v>
      </c>
      <c r="K948" s="1099">
        <f>SUM($K$379)</f>
        <v>0</v>
      </c>
      <c r="L948" s="1184"/>
      <c r="M948" s="1099">
        <f>SUM($M$379)</f>
        <v>0</v>
      </c>
      <c r="N948" s="1099">
        <f>SUM($N$379)</f>
        <v>0</v>
      </c>
      <c r="O948" s="1099">
        <f>SUM($O$379)</f>
        <v>0</v>
      </c>
      <c r="P948" s="1099">
        <f>SUM($P$379)</f>
        <v>0</v>
      </c>
      <c r="R948" s="44">
        <v>26</v>
      </c>
      <c r="S948" s="46">
        <f t="shared" si="213"/>
        <v>7</v>
      </c>
      <c r="T948" s="46" t="str">
        <f t="shared" si="212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4"/>
      <c r="C949" s="1099">
        <f>SUM($C$389)</f>
        <v>0</v>
      </c>
      <c r="D949" s="1099">
        <f>SUM($D$389)</f>
        <v>0</v>
      </c>
      <c r="E949" s="1099">
        <f>SUM($E$389)</f>
        <v>0</v>
      </c>
      <c r="F949" s="1099">
        <f>SUM($F$389)</f>
        <v>0</v>
      </c>
      <c r="G949" s="1184"/>
      <c r="H949" s="1099">
        <f>SUM($H$389)</f>
        <v>0</v>
      </c>
      <c r="I949" s="1099">
        <f>SUM($I$389)</f>
        <v>0</v>
      </c>
      <c r="J949" s="1099">
        <f>SUM($J$389)</f>
        <v>0</v>
      </c>
      <c r="K949" s="1099">
        <f>SUM($K$389)</f>
        <v>0</v>
      </c>
      <c r="L949" s="1184"/>
      <c r="M949" s="1099">
        <f>SUM($M$389)</f>
        <v>0</v>
      </c>
      <c r="N949" s="1099">
        <f>SUM($N$389)</f>
        <v>0</v>
      </c>
      <c r="O949" s="1099">
        <f>SUM($O$389)</f>
        <v>0</v>
      </c>
      <c r="P949" s="1099">
        <f>SUM($P$389)</f>
        <v>0</v>
      </c>
      <c r="R949" s="44">
        <v>27</v>
      </c>
      <c r="S949" s="46">
        <f t="shared" si="213"/>
        <v>7</v>
      </c>
      <c r="T949" s="46" t="str">
        <f t="shared" si="212"/>
        <v/>
      </c>
      <c r="U949" s="1049">
        <v>949</v>
      </c>
      <c r="V949" s="46"/>
    </row>
    <row r="950" spans="1:22" ht="15.75" customHeight="1">
      <c r="A950" s="1194" t="str">
        <f>$A$392</f>
        <v>Main cashcrop kg sold (tomato)</v>
      </c>
      <c r="B950" s="1184"/>
      <c r="C950" s="1099">
        <f>SUM($C$394)</f>
        <v>0</v>
      </c>
      <c r="D950" s="1099">
        <f>SUM($D$394)</f>
        <v>0</v>
      </c>
      <c r="E950" s="1099">
        <f>SUM($E$394)</f>
        <v>0</v>
      </c>
      <c r="F950" s="1099">
        <f>SUM($F$394)</f>
        <v>0</v>
      </c>
      <c r="G950" s="1184"/>
      <c r="H950" s="1099">
        <f>SUM($H$394)</f>
        <v>0</v>
      </c>
      <c r="I950" s="1099">
        <f>SUM($I$394)</f>
        <v>0</v>
      </c>
      <c r="J950" s="1099">
        <f>SUM($J$394)</f>
        <v>0</v>
      </c>
      <c r="K950" s="1099">
        <f>SUM($K$394)</f>
        <v>0</v>
      </c>
      <c r="L950" s="1184"/>
      <c r="M950" s="1099">
        <f>SUM($M$394)</f>
        <v>0</v>
      </c>
      <c r="N950" s="1099">
        <f>SUM($N$394)</f>
        <v>0</v>
      </c>
      <c r="O950" s="1099">
        <f>SUM($O$394)</f>
        <v>0</v>
      </c>
      <c r="P950" s="1099">
        <f>SUM($P$394)</f>
        <v>0</v>
      </c>
      <c r="R950" s="44"/>
      <c r="S950" s="46">
        <f t="shared" si="213"/>
        <v>7</v>
      </c>
      <c r="T950" s="46" t="str">
        <f t="shared" si="212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4"/>
      <c r="C951" s="1099">
        <f>SUM($C$397)</f>
        <v>0</v>
      </c>
      <c r="D951" s="1099">
        <f>SUM($D$397)</f>
        <v>0</v>
      </c>
      <c r="E951" s="1099">
        <f>SUM($E$397)</f>
        <v>0</v>
      </c>
      <c r="F951" s="1099">
        <f>SUM($F$397)</f>
        <v>0</v>
      </c>
      <c r="G951" s="1184"/>
      <c r="H951" s="1099">
        <f>SUM($H$397)</f>
        <v>0</v>
      </c>
      <c r="I951" s="1099">
        <f>SUM($I$397)</f>
        <v>0</v>
      </c>
      <c r="J951" s="1099">
        <f>SUM($J$397)</f>
        <v>0</v>
      </c>
      <c r="K951" s="1099">
        <f>SUM($K$397)</f>
        <v>0</v>
      </c>
      <c r="L951" s="1184"/>
      <c r="M951" s="1099">
        <f>SUM($M$397)</f>
        <v>0</v>
      </c>
      <c r="N951" s="1099">
        <f>SUM($N$397)</f>
        <v>0</v>
      </c>
      <c r="O951" s="1099">
        <f>SUM($O$397)</f>
        <v>0</v>
      </c>
      <c r="P951" s="1099">
        <f>SUM($P$397)</f>
        <v>0</v>
      </c>
      <c r="R951" s="44"/>
      <c r="S951" s="46">
        <f t="shared" si="213"/>
        <v>7</v>
      </c>
      <c r="T951" s="46" t="str">
        <f t="shared" si="212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4"/>
      <c r="C952" s="1099">
        <f>SUM($C$400)</f>
        <v>0</v>
      </c>
      <c r="D952" s="1099">
        <f>SUM($D$400)</f>
        <v>0</v>
      </c>
      <c r="E952" s="1099">
        <f>SUM($E$400)</f>
        <v>0</v>
      </c>
      <c r="F952" s="1099">
        <f>SUM($F$400)</f>
        <v>0</v>
      </c>
      <c r="G952" s="1184"/>
      <c r="H952" s="1099">
        <f>SUM($H$400)</f>
        <v>0</v>
      </c>
      <c r="I952" s="1099">
        <f>SUM($I$400)</f>
        <v>0</v>
      </c>
      <c r="J952" s="1099">
        <f>SUM($J$400)</f>
        <v>0</v>
      </c>
      <c r="K952" s="1099">
        <f>SUM($K$400)</f>
        <v>0</v>
      </c>
      <c r="L952" s="1184"/>
      <c r="M952" s="1099">
        <f>SUM($M$400)</f>
        <v>0</v>
      </c>
      <c r="N952" s="1099">
        <f>SUM($N$400)</f>
        <v>0</v>
      </c>
      <c r="O952" s="1099">
        <f>SUM($O$400)</f>
        <v>0</v>
      </c>
      <c r="P952" s="1099">
        <f>SUM($P$400)</f>
        <v>0</v>
      </c>
      <c r="R952" s="44"/>
      <c r="S952" s="46">
        <f t="shared" si="213"/>
        <v>7</v>
      </c>
      <c r="T952" s="46" t="str">
        <f t="shared" si="212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4"/>
      <c r="C953" s="1099">
        <f>SUM($C$403)</f>
        <v>0</v>
      </c>
      <c r="D953" s="1099">
        <f>SUM($D$403)</f>
        <v>0</v>
      </c>
      <c r="E953" s="1099">
        <f>SUM($E$403)</f>
        <v>0</v>
      </c>
      <c r="F953" s="1099">
        <f>SUM($F$403)</f>
        <v>0</v>
      </c>
      <c r="G953" s="1184"/>
      <c r="H953" s="1099">
        <f>SUM($H$403)</f>
        <v>0</v>
      </c>
      <c r="I953" s="1099">
        <f>SUM($I$403)</f>
        <v>0</v>
      </c>
      <c r="J953" s="1099">
        <f>SUM($J$403)</f>
        <v>0</v>
      </c>
      <c r="K953" s="1099">
        <f>SUM($K$403)</f>
        <v>0</v>
      </c>
      <c r="L953" s="1184"/>
      <c r="M953" s="1099">
        <f>SUM($M$403)</f>
        <v>0</v>
      </c>
      <c r="N953" s="1099">
        <f>SUM($N$403)</f>
        <v>0</v>
      </c>
      <c r="O953" s="1099">
        <f>SUM($O$403)</f>
        <v>0</v>
      </c>
      <c r="P953" s="1099">
        <f>SUM($P$403)</f>
        <v>0</v>
      </c>
      <c r="R953" s="44"/>
      <c r="S953" s="46">
        <f t="shared" si="213"/>
        <v>7</v>
      </c>
      <c r="T953" s="46" t="str">
        <f t="shared" si="212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4"/>
      <c r="C954" s="1099">
        <f>SUM($C$406)</f>
        <v>0</v>
      </c>
      <c r="D954" s="1099">
        <f>SUM($D$406)</f>
        <v>0</v>
      </c>
      <c r="E954" s="1099">
        <f>SUM($E$406)</f>
        <v>0</v>
      </c>
      <c r="F954" s="1099">
        <f>SUM($F$406)</f>
        <v>0</v>
      </c>
      <c r="G954" s="1184"/>
      <c r="H954" s="1099">
        <f>SUM($H$406)</f>
        <v>0</v>
      </c>
      <c r="I954" s="1099">
        <f>SUM($I$406)</f>
        <v>0</v>
      </c>
      <c r="J954" s="1099">
        <f>SUM($J$406)</f>
        <v>0</v>
      </c>
      <c r="K954" s="1099">
        <f>SUM($K$406)</f>
        <v>0</v>
      </c>
      <c r="L954" s="1184"/>
      <c r="M954" s="1099">
        <f>SUM($M$406)</f>
        <v>0</v>
      </c>
      <c r="N954" s="1099">
        <f>SUM($N$406)</f>
        <v>0</v>
      </c>
      <c r="O954" s="1099">
        <f>SUM($O$406)</f>
        <v>0</v>
      </c>
      <c r="P954" s="1099">
        <f>SUM($P$406)</f>
        <v>0</v>
      </c>
      <c r="R954" s="44"/>
      <c r="S954" s="46">
        <f t="shared" si="213"/>
        <v>7</v>
      </c>
      <c r="T954" s="46" t="str">
        <f t="shared" si="212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4"/>
      <c r="C955" s="1099">
        <f>SUM($C$409)</f>
        <v>0</v>
      </c>
      <c r="D955" s="1099">
        <f>SUM($D$409)</f>
        <v>0</v>
      </c>
      <c r="E955" s="1099">
        <f>SUM($E$409)</f>
        <v>0</v>
      </c>
      <c r="F955" s="1099">
        <f>SUM($F$409)</f>
        <v>0</v>
      </c>
      <c r="G955" s="1184"/>
      <c r="H955" s="1099">
        <f>SUM($H$409)</f>
        <v>0</v>
      </c>
      <c r="I955" s="1099">
        <f>SUM($I$409)</f>
        <v>0</v>
      </c>
      <c r="J955" s="1099">
        <f>SUM($J$409)</f>
        <v>0</v>
      </c>
      <c r="K955" s="1099">
        <f>SUM($K$409)</f>
        <v>0</v>
      </c>
      <c r="L955" s="1184"/>
      <c r="M955" s="1099">
        <f>SUM($M$409)</f>
        <v>0</v>
      </c>
      <c r="N955" s="1099">
        <f>SUM($N$409)</f>
        <v>0</v>
      </c>
      <c r="O955" s="1099">
        <f>SUM($O$409)</f>
        <v>0</v>
      </c>
      <c r="P955" s="1099">
        <f>SUM($P$409)</f>
        <v>0</v>
      </c>
      <c r="R955" s="44"/>
      <c r="S955" s="46">
        <f t="shared" si="213"/>
        <v>7</v>
      </c>
      <c r="T955" s="46" t="str">
        <f t="shared" si="212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4"/>
      <c r="C956" s="1099">
        <f>SUM($C$412)</f>
        <v>0</v>
      </c>
      <c r="D956" s="1099">
        <f>SUM($D$412)</f>
        <v>0</v>
      </c>
      <c r="E956" s="1099">
        <f>SUM($E$412)</f>
        <v>0</v>
      </c>
      <c r="F956" s="1099">
        <f>SUM($F$412)</f>
        <v>0</v>
      </c>
      <c r="G956" s="1184"/>
      <c r="H956" s="1099">
        <f>SUM($H$412)</f>
        <v>0</v>
      </c>
      <c r="I956" s="1099">
        <f>SUM($I$412)</f>
        <v>0</v>
      </c>
      <c r="J956" s="1099">
        <f>SUM($J$412)</f>
        <v>0</v>
      </c>
      <c r="K956" s="1099">
        <f>SUM($K$412)</f>
        <v>0</v>
      </c>
      <c r="L956" s="1184"/>
      <c r="M956" s="1099">
        <f>SUM($M$412)</f>
        <v>0</v>
      </c>
      <c r="N956" s="1099">
        <f>SUM($N$412)</f>
        <v>0</v>
      </c>
      <c r="O956" s="1099">
        <f>SUM($O$412)</f>
        <v>0</v>
      </c>
      <c r="P956" s="1099">
        <f>SUM($P$412)</f>
        <v>0</v>
      </c>
      <c r="R956" s="44"/>
      <c r="S956" s="46">
        <f t="shared" si="213"/>
        <v>7</v>
      </c>
      <c r="T956" s="46" t="str">
        <f t="shared" si="212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4"/>
      <c r="C957" s="1099">
        <f>SUM($C$415)</f>
        <v>0</v>
      </c>
      <c r="D957" s="1099">
        <f>SUM($D$415)</f>
        <v>0</v>
      </c>
      <c r="E957" s="1099">
        <f>SUM($E$415)</f>
        <v>0</v>
      </c>
      <c r="F957" s="1099">
        <f>SUM($F$415)</f>
        <v>0</v>
      </c>
      <c r="G957" s="1184"/>
      <c r="H957" s="1099">
        <f>SUM($H$415)</f>
        <v>0</v>
      </c>
      <c r="I957" s="1099">
        <f>SUM($I$415)</f>
        <v>0</v>
      </c>
      <c r="J957" s="1099">
        <f>SUM($J$415)</f>
        <v>0</v>
      </c>
      <c r="K957" s="1099">
        <f>SUM($K$415)</f>
        <v>0</v>
      </c>
      <c r="L957" s="1184"/>
      <c r="M957" s="1099">
        <f>SUM($M$415)</f>
        <v>0</v>
      </c>
      <c r="N957" s="1099">
        <f>SUM($N$415)</f>
        <v>0</v>
      </c>
      <c r="O957" s="1099">
        <f>SUM($O$415)</f>
        <v>0</v>
      </c>
      <c r="P957" s="1099">
        <f>SUM($P$415)</f>
        <v>0</v>
      </c>
      <c r="R957" s="44"/>
      <c r="S957" s="46">
        <f t="shared" si="213"/>
        <v>7</v>
      </c>
      <c r="T957" s="46" t="str">
        <f t="shared" si="212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4"/>
      <c r="C958" s="1099">
        <f>SUM($C$418)</f>
        <v>0</v>
      </c>
      <c r="D958" s="1099">
        <f>SUM($D$418)</f>
        <v>0</v>
      </c>
      <c r="E958" s="1099">
        <f>SUM($E$418)</f>
        <v>0</v>
      </c>
      <c r="F958" s="1099">
        <f>SUM($F$418)</f>
        <v>0</v>
      </c>
      <c r="G958" s="1184"/>
      <c r="H958" s="1099">
        <f>SUM($H$418)</f>
        <v>0</v>
      </c>
      <c r="I958" s="1099">
        <f>SUM($I$418)</f>
        <v>0</v>
      </c>
      <c r="J958" s="1099">
        <f>SUM($J$418)</f>
        <v>0</v>
      </c>
      <c r="K958" s="1099">
        <f>SUM($K$418)</f>
        <v>0</v>
      </c>
      <c r="L958" s="1184"/>
      <c r="M958" s="1099">
        <f>SUM($M$418)</f>
        <v>0</v>
      </c>
      <c r="N958" s="1099">
        <f>SUM($N$418)</f>
        <v>0</v>
      </c>
      <c r="O958" s="1099">
        <f>SUM($O$418)</f>
        <v>0</v>
      </c>
      <c r="P958" s="1099">
        <f>SUM($P$418)</f>
        <v>0</v>
      </c>
      <c r="R958" s="44"/>
      <c r="S958" s="46">
        <f t="shared" si="213"/>
        <v>7</v>
      </c>
      <c r="T958" s="46" t="str">
        <f t="shared" si="212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4"/>
      <c r="C959" s="1099">
        <f>SUM($C$422)</f>
        <v>0</v>
      </c>
      <c r="D959" s="1099">
        <f>SUM($D$422)</f>
        <v>0</v>
      </c>
      <c r="E959" s="1099">
        <f>SUM($E$422)</f>
        <v>0</v>
      </c>
      <c r="F959" s="1099">
        <f>SUM($F$422)</f>
        <v>0</v>
      </c>
      <c r="G959" s="1184"/>
      <c r="H959" s="1099">
        <f>SUM($H$422)</f>
        <v>0</v>
      </c>
      <c r="I959" s="1099">
        <f>SUM($I$422)</f>
        <v>0</v>
      </c>
      <c r="J959" s="1099">
        <f>SUM($J$422)</f>
        <v>0</v>
      </c>
      <c r="K959" s="1099">
        <f>SUM($K$422)</f>
        <v>0</v>
      </c>
      <c r="L959" s="1184"/>
      <c r="M959" s="1099">
        <f>SUM($M$422)</f>
        <v>0</v>
      </c>
      <c r="N959" s="1099">
        <f>SUM($N$422)</f>
        <v>0</v>
      </c>
      <c r="O959" s="1099">
        <f>SUM($O$422)</f>
        <v>0</v>
      </c>
      <c r="P959" s="1099">
        <f>SUM($P$422)</f>
        <v>0</v>
      </c>
      <c r="R959" s="44"/>
      <c r="S959" s="46">
        <f t="shared" si="213"/>
        <v>7</v>
      </c>
      <c r="T959" s="46" t="str">
        <f t="shared" si="212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4"/>
      <c r="C960" s="1099">
        <f>SUM($C$426)</f>
        <v>0</v>
      </c>
      <c r="D960" s="1099">
        <f>SUM($D$426)</f>
        <v>0</v>
      </c>
      <c r="E960" s="1099">
        <f>SUM($E$426)</f>
        <v>0</v>
      </c>
      <c r="F960" s="1099">
        <f>SUM($F$426)</f>
        <v>0</v>
      </c>
      <c r="G960" s="1184"/>
      <c r="H960" s="1099">
        <f>SUM($H$426)</f>
        <v>0</v>
      </c>
      <c r="I960" s="1099">
        <f>SUM($I$426)</f>
        <v>0</v>
      </c>
      <c r="J960" s="1099">
        <f>SUM($J$426)</f>
        <v>0</v>
      </c>
      <c r="K960" s="1099">
        <f>SUM($K$426)</f>
        <v>0</v>
      </c>
      <c r="L960" s="1184"/>
      <c r="M960" s="1099">
        <f>SUM($M$426)</f>
        <v>0</v>
      </c>
      <c r="N960" s="1099">
        <f>SUM($N$426)</f>
        <v>0</v>
      </c>
      <c r="O960" s="1099">
        <f>SUM($O$426)</f>
        <v>0</v>
      </c>
      <c r="P960" s="1099">
        <f>SUM($P$426)</f>
        <v>0</v>
      </c>
      <c r="R960" s="44"/>
      <c r="S960" s="46">
        <f t="shared" si="213"/>
        <v>7</v>
      </c>
      <c r="T960" s="46" t="str">
        <f t="shared" si="212"/>
        <v/>
      </c>
      <c r="U960" s="1049">
        <v>960</v>
      </c>
      <c r="V960" s="46"/>
    </row>
    <row r="961" spans="1:22" ht="15.75" customHeight="1">
      <c r="A961" s="1356" t="s">
        <v>681</v>
      </c>
      <c r="B961" s="1184"/>
      <c r="C961" s="1184"/>
      <c r="D961" s="1184"/>
      <c r="E961" s="1184"/>
      <c r="F961" s="1184"/>
      <c r="G961" s="1184"/>
      <c r="H961" s="1184"/>
      <c r="I961" s="1184"/>
      <c r="J961" s="1184"/>
      <c r="K961" s="1184"/>
      <c r="L961" s="1184"/>
      <c r="M961" s="1184"/>
      <c r="N961" s="1184"/>
      <c r="O961" s="1184"/>
      <c r="P961" s="1184"/>
      <c r="R961" s="44"/>
      <c r="S961" s="46">
        <f t="shared" si="213"/>
        <v>7</v>
      </c>
      <c r="T961" s="46" t="str">
        <f t="shared" si="212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57"/>
      <c r="C962" s="1359">
        <f>C435</f>
        <v>0</v>
      </c>
      <c r="D962" s="1359">
        <f>D435</f>
        <v>0</v>
      </c>
      <c r="E962" s="1359">
        <f>E435</f>
        <v>0</v>
      </c>
      <c r="F962" s="1359">
        <f>F435</f>
        <v>0</v>
      </c>
      <c r="G962" s="1358"/>
      <c r="H962" s="1359">
        <f>H435</f>
        <v>0</v>
      </c>
      <c r="I962" s="1359">
        <f>I435</f>
        <v>0</v>
      </c>
      <c r="J962" s="1359">
        <f>J435</f>
        <v>0</v>
      </c>
      <c r="K962" s="1359">
        <f>K435</f>
        <v>0</v>
      </c>
      <c r="L962" s="1358"/>
      <c r="M962" s="1359">
        <f>M435</f>
        <v>0</v>
      </c>
      <c r="N962" s="1359">
        <f>N435</f>
        <v>0</v>
      </c>
      <c r="O962" s="1359">
        <f>O435</f>
        <v>0</v>
      </c>
      <c r="P962" s="1359">
        <f>P435</f>
        <v>0</v>
      </c>
      <c r="R962" s="44">
        <v>28</v>
      </c>
      <c r="S962" s="46">
        <f t="shared" si="213"/>
        <v>7</v>
      </c>
      <c r="T962" s="46" t="str">
        <f t="shared" si="212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57"/>
      <c r="C963" s="1360">
        <f>C445</f>
        <v>0</v>
      </c>
      <c r="D963" s="1360">
        <f>D445</f>
        <v>0</v>
      </c>
      <c r="E963" s="1360">
        <f>E445</f>
        <v>0</v>
      </c>
      <c r="F963" s="1360">
        <f>F445</f>
        <v>0</v>
      </c>
      <c r="G963" s="1358"/>
      <c r="H963" s="1360">
        <f>H445</f>
        <v>750</v>
      </c>
      <c r="I963" s="1360">
        <f>I445</f>
        <v>750</v>
      </c>
      <c r="J963" s="1360">
        <f>J445</f>
        <v>0</v>
      </c>
      <c r="K963" s="1360">
        <f>K445</f>
        <v>0</v>
      </c>
      <c r="L963" s="1358"/>
      <c r="M963" s="1360">
        <f>M445</f>
        <v>750</v>
      </c>
      <c r="N963" s="1360">
        <f>N445</f>
        <v>750</v>
      </c>
      <c r="O963" s="1360">
        <f>O445</f>
        <v>0</v>
      </c>
      <c r="P963" s="1360">
        <f>P445</f>
        <v>0</v>
      </c>
      <c r="R963" s="44">
        <v>29</v>
      </c>
      <c r="S963" s="46">
        <f t="shared" si="213"/>
        <v>8</v>
      </c>
      <c r="T963" s="46">
        <f t="shared" si="212"/>
        <v>8</v>
      </c>
      <c r="U963" s="1049">
        <v>963</v>
      </c>
      <c r="V963" s="46"/>
    </row>
    <row r="964" spans="1:22" ht="15.75" customHeight="1">
      <c r="A964" s="1200" t="s">
        <v>408</v>
      </c>
      <c r="B964" s="1184"/>
      <c r="C964" s="1184"/>
      <c r="D964" s="1184"/>
      <c r="E964" s="1184"/>
      <c r="F964" s="1184"/>
      <c r="G964" s="1184"/>
      <c r="H964" s="1184"/>
      <c r="I964" s="1184"/>
      <c r="J964" s="1184"/>
      <c r="K964" s="1184"/>
      <c r="L964" s="1184"/>
      <c r="M964" s="1184"/>
      <c r="N964" s="1184"/>
      <c r="O964" s="1184"/>
      <c r="P964" s="1184"/>
      <c r="R964" s="44"/>
      <c r="S964" s="46">
        <f t="shared" si="213"/>
        <v>8</v>
      </c>
      <c r="T964" s="46" t="str">
        <f t="shared" si="212"/>
        <v/>
      </c>
      <c r="U964" s="1049">
        <v>964</v>
      </c>
      <c r="V964" s="46"/>
    </row>
    <row r="965" spans="1:22" ht="15.75" customHeight="1">
      <c r="A965" s="1194" t="str">
        <f>$A$703</f>
        <v>Agricultural cash income -- see Data2</v>
      </c>
      <c r="B965" s="1184"/>
      <c r="C965" s="1099">
        <f>SUM($C$708)</f>
        <v>760</v>
      </c>
      <c r="D965" s="1099">
        <f>SUM($D$708)</f>
        <v>2760</v>
      </c>
      <c r="E965" s="1099">
        <f>SUM($E$708)</f>
        <v>0</v>
      </c>
      <c r="F965" s="1099">
        <f>SUM($F$708)</f>
        <v>0</v>
      </c>
      <c r="G965" s="1184"/>
      <c r="H965" s="1099">
        <f>SUM($H$708)</f>
        <v>760</v>
      </c>
      <c r="I965" s="1099">
        <f>SUM($I$708)</f>
        <v>2760</v>
      </c>
      <c r="J965" s="1099">
        <f>SUM($J$708)</f>
        <v>0</v>
      </c>
      <c r="K965" s="1099">
        <f>SUM($K$708)</f>
        <v>0</v>
      </c>
      <c r="L965" s="1184"/>
      <c r="M965" s="1099">
        <f>SUM($M$708)</f>
        <v>0</v>
      </c>
      <c r="N965" s="1099">
        <f>SUM($N$708)</f>
        <v>0</v>
      </c>
      <c r="O965" s="1099">
        <f>SUM($O$708)</f>
        <v>0</v>
      </c>
      <c r="P965" s="1099">
        <f>SUM($P$708)</f>
        <v>0</v>
      </c>
      <c r="R965" s="44"/>
      <c r="S965" s="46">
        <f t="shared" si="213"/>
        <v>9</v>
      </c>
      <c r="T965" s="46">
        <f t="shared" si="212"/>
        <v>9</v>
      </c>
      <c r="U965" s="1049">
        <v>965</v>
      </c>
      <c r="V965" s="46"/>
    </row>
    <row r="966" spans="1:22" ht="15.75" customHeight="1">
      <c r="A966" s="1194" t="str">
        <f>$A$709</f>
        <v>Construction cash income -- see Data2</v>
      </c>
      <c r="B966" s="1184"/>
      <c r="C966" s="1099">
        <f>SUM($C$714)</f>
        <v>940</v>
      </c>
      <c r="D966" s="1099">
        <f>SUM($D$714)</f>
        <v>0</v>
      </c>
      <c r="E966" s="1099">
        <f>SUM($E$714)</f>
        <v>0</v>
      </c>
      <c r="F966" s="1099">
        <f>SUM($F$714)</f>
        <v>0</v>
      </c>
      <c r="G966" s="1184"/>
      <c r="H966" s="1099">
        <f>SUM($H$714)</f>
        <v>940</v>
      </c>
      <c r="I966" s="1099">
        <f>SUM($I$714)</f>
        <v>0</v>
      </c>
      <c r="J966" s="1099">
        <f>SUM($J$714)</f>
        <v>0</v>
      </c>
      <c r="K966" s="1099">
        <f>SUM($K$714)</f>
        <v>0</v>
      </c>
      <c r="L966" s="1184"/>
      <c r="M966" s="1099">
        <f>SUM($M$714)</f>
        <v>0</v>
      </c>
      <c r="N966" s="1099">
        <f>SUM($N$714)</f>
        <v>0</v>
      </c>
      <c r="O966" s="1099">
        <f>SUM($O$714)</f>
        <v>0</v>
      </c>
      <c r="P966" s="1099">
        <f>SUM($P$714)</f>
        <v>0</v>
      </c>
      <c r="R966" s="44"/>
      <c r="S966" s="46">
        <f t="shared" si="213"/>
        <v>10</v>
      </c>
      <c r="T966" s="46">
        <f t="shared" si="212"/>
        <v>10</v>
      </c>
      <c r="U966" s="1049">
        <v>966</v>
      </c>
      <c r="V966" s="46"/>
    </row>
    <row r="967" spans="1:22" ht="15.75" customHeight="1">
      <c r="A967" s="1194" t="str">
        <f>$A$715</f>
        <v>Domestic work cash income -- see Data2</v>
      </c>
      <c r="B967" s="1184"/>
      <c r="C967" s="1099">
        <f>SUM($C$720)</f>
        <v>4800</v>
      </c>
      <c r="D967" s="1099">
        <f>SUM($D$720)</f>
        <v>2200</v>
      </c>
      <c r="E967" s="1099">
        <f>SUM($E$720)</f>
        <v>0</v>
      </c>
      <c r="F967" s="1099">
        <f>SUM($F$720)</f>
        <v>0</v>
      </c>
      <c r="G967" s="1184"/>
      <c r="H967" s="1099">
        <f>SUM($H$720)</f>
        <v>4800</v>
      </c>
      <c r="I967" s="1099">
        <f>SUM($I$720)</f>
        <v>2200</v>
      </c>
      <c r="J967" s="1099">
        <f>SUM($J$720)</f>
        <v>0</v>
      </c>
      <c r="K967" s="1099">
        <f>SUM($K$720)</f>
        <v>0</v>
      </c>
      <c r="L967" s="1184"/>
      <c r="M967" s="1099">
        <f>SUM($M$720)</f>
        <v>0</v>
      </c>
      <c r="N967" s="1099">
        <f>SUM($N$720)</f>
        <v>0</v>
      </c>
      <c r="O967" s="1099">
        <f>SUM($O$720)</f>
        <v>0</v>
      </c>
      <c r="P967" s="1099">
        <f>SUM($P$720)</f>
        <v>0</v>
      </c>
      <c r="R967" s="44"/>
      <c r="S967" s="46">
        <f t="shared" si="213"/>
        <v>11</v>
      </c>
      <c r="T967" s="46">
        <f t="shared" si="212"/>
        <v>11</v>
      </c>
      <c r="U967" s="1049">
        <v>967</v>
      </c>
      <c r="V967" s="46"/>
    </row>
    <row r="968" spans="1:22" ht="15.75" customHeight="1">
      <c r="A968" s="808" t="s">
        <v>679</v>
      </c>
      <c r="B968" s="1184"/>
      <c r="C968" s="1184"/>
      <c r="D968" s="1184"/>
      <c r="E968" s="1184"/>
      <c r="F968" s="1184"/>
      <c r="G968" s="1184"/>
      <c r="H968" s="1184"/>
      <c r="I968" s="1184"/>
      <c r="J968" s="1184"/>
      <c r="K968" s="1184"/>
      <c r="L968" s="1184"/>
      <c r="M968" s="1184"/>
      <c r="N968" s="1184"/>
      <c r="O968" s="1184"/>
      <c r="P968" s="1184"/>
      <c r="R968" s="44"/>
      <c r="S968" s="46">
        <f t="shared" si="213"/>
        <v>11</v>
      </c>
      <c r="T968" s="46" t="str">
        <f t="shared" ref="T968:T983" si="214">IF(S968&gt;S967,S968,"")</f>
        <v/>
      </c>
      <c r="U968" s="1049">
        <v>968</v>
      </c>
      <c r="V968" s="46"/>
    </row>
    <row r="969" spans="1:22" ht="15.75" customHeight="1">
      <c r="A969" s="1194" t="str">
        <f>$A$721</f>
        <v>Labour migration(formal employment): no. people per HH</v>
      </c>
      <c r="B969" s="1184"/>
      <c r="C969" s="1099">
        <f>SUM($C$724)</f>
        <v>0</v>
      </c>
      <c r="D969" s="1099">
        <f>SUM($D$724)</f>
        <v>0</v>
      </c>
      <c r="E969" s="1099">
        <f>SUM($E$724)</f>
        <v>19200</v>
      </c>
      <c r="F969" s="1099">
        <f>SUM($F$724)</f>
        <v>75600</v>
      </c>
      <c r="G969" s="1184"/>
      <c r="H969" s="1099">
        <f>SUM($H$724)</f>
        <v>0</v>
      </c>
      <c r="I969" s="1099">
        <f>SUM($I$724)</f>
        <v>0</v>
      </c>
      <c r="J969" s="1099">
        <f>SUM($J$724)</f>
        <v>19200</v>
      </c>
      <c r="K969" s="1099">
        <f>SUM($K$724)</f>
        <v>75600</v>
      </c>
      <c r="L969" s="1184"/>
      <c r="M969" s="1099">
        <f>SUM($M$724)</f>
        <v>0</v>
      </c>
      <c r="N969" s="1099">
        <f>SUM($N$724)</f>
        <v>0</v>
      </c>
      <c r="O969" s="1099">
        <f>SUM($O$724)</f>
        <v>0</v>
      </c>
      <c r="P969" s="1099">
        <f>SUM($P$724)</f>
        <v>0</v>
      </c>
      <c r="R969" s="44">
        <v>30</v>
      </c>
      <c r="S969" s="46">
        <f t="shared" ref="S969:S983" si="215">IF(MAX(C969:F969,H969:K969)&gt;0,S968+1,S968)</f>
        <v>12</v>
      </c>
      <c r="T969" s="46">
        <f t="shared" si="214"/>
        <v>12</v>
      </c>
      <c r="U969" s="1049">
        <v>969</v>
      </c>
      <c r="V969" s="46"/>
    </row>
    <row r="970" spans="1:22" ht="15.75" customHeight="1">
      <c r="A970" s="1194" t="str">
        <f>$A$733</f>
        <v>Formal Employment (conservancies, etc.)</v>
      </c>
      <c r="B970" s="1184"/>
      <c r="C970" s="1099">
        <f>SUM($C$737)</f>
        <v>0</v>
      </c>
      <c r="D970" s="1099">
        <f>SUM($D$737)</f>
        <v>0</v>
      </c>
      <c r="E970" s="1099">
        <f>SUM($E$737)</f>
        <v>0</v>
      </c>
      <c r="F970" s="1099">
        <f>SUM($F$737)</f>
        <v>0</v>
      </c>
      <c r="G970" s="1184"/>
      <c r="H970" s="1099">
        <f>SUM($H$737)</f>
        <v>0</v>
      </c>
      <c r="I970" s="1099">
        <f>SUM($I$737)</f>
        <v>0</v>
      </c>
      <c r="J970" s="1099">
        <f>SUM($J$737)</f>
        <v>0</v>
      </c>
      <c r="K970" s="1099">
        <f>SUM($K$737)</f>
        <v>0</v>
      </c>
      <c r="L970" s="1184"/>
      <c r="M970" s="1099">
        <f>SUM($M$737)</f>
        <v>0</v>
      </c>
      <c r="N970" s="1099">
        <f>SUM($N$737)</f>
        <v>0</v>
      </c>
      <c r="O970" s="1099">
        <f>SUM($O$737)</f>
        <v>0</v>
      </c>
      <c r="P970" s="1099">
        <f>SUM($P$737)</f>
        <v>0</v>
      </c>
      <c r="R970" s="44"/>
      <c r="S970" s="46">
        <f t="shared" si="215"/>
        <v>12</v>
      </c>
      <c r="T970" s="46" t="str">
        <f t="shared" si="214"/>
        <v/>
      </c>
      <c r="U970" s="1049">
        <v>970</v>
      </c>
      <c r="V970" s="46"/>
    </row>
    <row r="971" spans="1:22" ht="15.75" customHeight="1">
      <c r="A971" s="1200" t="s">
        <v>410</v>
      </c>
      <c r="B971" s="1184"/>
      <c r="C971" s="1184"/>
      <c r="D971" s="1184"/>
      <c r="E971" s="1184"/>
      <c r="F971" s="1184"/>
      <c r="G971" s="1184"/>
      <c r="H971" s="1184"/>
      <c r="I971" s="1184"/>
      <c r="J971" s="1184"/>
      <c r="K971" s="1184"/>
      <c r="L971" s="1184"/>
      <c r="M971" s="1184"/>
      <c r="N971" s="1184"/>
      <c r="O971" s="1184"/>
      <c r="P971" s="1184"/>
      <c r="R971" s="44"/>
      <c r="S971" s="46">
        <f t="shared" si="215"/>
        <v>12</v>
      </c>
      <c r="T971" s="46" t="str">
        <f t="shared" si="214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4"/>
      <c r="C972" s="1099">
        <f>SUM($C$732)</f>
        <v>0</v>
      </c>
      <c r="D972" s="1099">
        <f>SUM($D$732)</f>
        <v>0</v>
      </c>
      <c r="E972" s="1099">
        <f>SUM($E$732)</f>
        <v>0</v>
      </c>
      <c r="F972" s="1099">
        <f>SUM($F$732)</f>
        <v>0</v>
      </c>
      <c r="G972" s="1184"/>
      <c r="H972" s="1099">
        <f>SUM($H$732)</f>
        <v>0</v>
      </c>
      <c r="I972" s="1099">
        <f>SUM($I$732)</f>
        <v>0</v>
      </c>
      <c r="J972" s="1099">
        <f>SUM($J$732)</f>
        <v>0</v>
      </c>
      <c r="K972" s="1099">
        <f>SUM($K$732)</f>
        <v>0</v>
      </c>
      <c r="L972" s="1184"/>
      <c r="M972" s="1099">
        <f>SUM($M$732)</f>
        <v>0</v>
      </c>
      <c r="N972" s="1099">
        <f>SUM($N$732)</f>
        <v>0</v>
      </c>
      <c r="O972" s="1099">
        <f>SUM($O$732)</f>
        <v>0</v>
      </c>
      <c r="P972" s="1099">
        <f>SUM($P$732)</f>
        <v>0</v>
      </c>
      <c r="R972" s="44"/>
      <c r="S972" s="46">
        <f t="shared" si="215"/>
        <v>12</v>
      </c>
      <c r="T972" s="46" t="str">
        <f t="shared" si="214"/>
        <v/>
      </c>
      <c r="U972" s="1049">
        <v>972</v>
      </c>
      <c r="V972" s="46"/>
    </row>
    <row r="973" spans="1:22" ht="15.75" customHeight="1">
      <c r="A973" s="1194" t="str">
        <f>$A$750</f>
        <v>Self-employment -- see Data2</v>
      </c>
      <c r="B973" s="1184"/>
      <c r="C973" s="1099">
        <f>SUM($C$755)</f>
        <v>0</v>
      </c>
      <c r="D973" s="1099">
        <f>SUM($D$755)</f>
        <v>0</v>
      </c>
      <c r="E973" s="1099">
        <f>SUM($E$755)</f>
        <v>0</v>
      </c>
      <c r="F973" s="1099">
        <f>SUM($F$755)</f>
        <v>0</v>
      </c>
      <c r="G973" s="1184"/>
      <c r="H973" s="1099">
        <f>SUM($H$755)</f>
        <v>0</v>
      </c>
      <c r="I973" s="1099">
        <f>SUM($I$755)</f>
        <v>0</v>
      </c>
      <c r="J973" s="1099">
        <f>SUM($J$755)</f>
        <v>0</v>
      </c>
      <c r="K973" s="1099">
        <f>SUM($K$755)</f>
        <v>0</v>
      </c>
      <c r="L973" s="1184"/>
      <c r="M973" s="1099">
        <f>SUM($M$755)</f>
        <v>0</v>
      </c>
      <c r="N973" s="1099">
        <f>SUM($N$755)</f>
        <v>0</v>
      </c>
      <c r="O973" s="1099">
        <f>SUM($O$755)</f>
        <v>0</v>
      </c>
      <c r="P973" s="1099">
        <f>SUM($P$755)</f>
        <v>0</v>
      </c>
      <c r="R973" s="44"/>
      <c r="S973" s="46">
        <f t="shared" si="215"/>
        <v>12</v>
      </c>
      <c r="T973" s="46" t="str">
        <f t="shared" si="214"/>
        <v/>
      </c>
      <c r="U973" s="1049">
        <v>973</v>
      </c>
      <c r="V973" s="46"/>
    </row>
    <row r="974" spans="1:22" ht="15.75" customHeight="1">
      <c r="A974" s="1200" t="s">
        <v>411</v>
      </c>
      <c r="B974" s="1184"/>
      <c r="C974" s="1184"/>
      <c r="D974" s="1184"/>
      <c r="E974" s="1184"/>
      <c r="F974" s="1184"/>
      <c r="G974" s="1184"/>
      <c r="H974" s="1184"/>
      <c r="I974" s="1184"/>
      <c r="J974" s="1184"/>
      <c r="K974" s="1184"/>
      <c r="L974" s="1184"/>
      <c r="M974" s="1184"/>
      <c r="N974" s="1184"/>
      <c r="O974" s="1184"/>
      <c r="P974" s="1184"/>
      <c r="R974" s="44"/>
      <c r="S974" s="46">
        <f t="shared" si="215"/>
        <v>12</v>
      </c>
      <c r="T974" s="46" t="str">
        <f t="shared" si="214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4"/>
      <c r="C975" s="1099">
        <f>SUM($C$760)</f>
        <v>0</v>
      </c>
      <c r="D975" s="1099">
        <f>SUM($D$760)</f>
        <v>0</v>
      </c>
      <c r="E975" s="1099">
        <f>SUM($E$760)</f>
        <v>0</v>
      </c>
      <c r="F975" s="1099">
        <f>SUM($F$760)</f>
        <v>62700</v>
      </c>
      <c r="G975" s="1184"/>
      <c r="H975" s="1099">
        <f>SUM($H$760)</f>
        <v>0</v>
      </c>
      <c r="I975" s="1099">
        <f>SUM($I$760)</f>
        <v>0</v>
      </c>
      <c r="J975" s="1099">
        <f>SUM($J$760)</f>
        <v>0</v>
      </c>
      <c r="K975" s="1099">
        <f>SUM($K$760)</f>
        <v>0</v>
      </c>
      <c r="L975" s="1184"/>
      <c r="M975" s="1099">
        <f>SUM($M$760)</f>
        <v>0</v>
      </c>
      <c r="N975" s="1099">
        <f>SUM($N$760)</f>
        <v>0</v>
      </c>
      <c r="O975" s="1099">
        <f>SUM($O$760)</f>
        <v>0</v>
      </c>
      <c r="P975" s="1099">
        <f>SUM($P$760)</f>
        <v>0</v>
      </c>
      <c r="R975" s="44"/>
      <c r="S975" s="46">
        <f t="shared" si="215"/>
        <v>13</v>
      </c>
      <c r="T975" s="46">
        <f t="shared" si="214"/>
        <v>13</v>
      </c>
      <c r="U975" s="1049">
        <v>975</v>
      </c>
      <c r="V975" s="46"/>
    </row>
    <row r="976" spans="1:22" ht="15.75" customHeight="1">
      <c r="A976" s="1356" t="s">
        <v>682</v>
      </c>
      <c r="B976" s="1184"/>
      <c r="C976" s="1184"/>
      <c r="D976" s="1184"/>
      <c r="E976" s="1184"/>
      <c r="F976" s="1184"/>
      <c r="G976" s="1184"/>
      <c r="H976" s="1184"/>
      <c r="I976" s="1184"/>
      <c r="J976" s="1184"/>
      <c r="K976" s="1184"/>
      <c r="L976" s="1184"/>
      <c r="M976" s="1184"/>
      <c r="N976" s="1184"/>
      <c r="O976" s="1184"/>
      <c r="P976" s="1184"/>
      <c r="R976" s="44"/>
      <c r="S976" s="46">
        <f t="shared" si="215"/>
        <v>13</v>
      </c>
      <c r="T976" s="46" t="str">
        <f t="shared" si="214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4"/>
      <c r="C977" s="1099">
        <f>SUM($C$743)</f>
        <v>20220</v>
      </c>
      <c r="D977" s="1099">
        <f>SUM($D$743)</f>
        <v>22020</v>
      </c>
      <c r="E977" s="1099">
        <f>SUM($E$743)</f>
        <v>7620</v>
      </c>
      <c r="F977" s="1099">
        <f>SUM($F$743)</f>
        <v>7620</v>
      </c>
      <c r="G977" s="1184"/>
      <c r="H977" s="1099">
        <f>SUM($H$743)</f>
        <v>0</v>
      </c>
      <c r="I977" s="1099">
        <f>SUM($I$743)</f>
        <v>0</v>
      </c>
      <c r="J977" s="1099">
        <f>SUM($J$743)</f>
        <v>0</v>
      </c>
      <c r="K977" s="1099">
        <f>SUM($K$743)</f>
        <v>0</v>
      </c>
      <c r="L977" s="1184"/>
      <c r="M977" s="1099">
        <f>SUM($M$743)</f>
        <v>0</v>
      </c>
      <c r="N977" s="1099">
        <f>SUM($N$743)</f>
        <v>0</v>
      </c>
      <c r="O977" s="1099">
        <f>SUM($O$743)</f>
        <v>0</v>
      </c>
      <c r="P977" s="1099">
        <f>SUM($P$743)</f>
        <v>0</v>
      </c>
      <c r="R977" s="44"/>
      <c r="S977" s="46">
        <f t="shared" si="215"/>
        <v>14</v>
      </c>
      <c r="T977" s="46">
        <f t="shared" si="214"/>
        <v>14</v>
      </c>
      <c r="U977" s="1049">
        <v>977</v>
      </c>
      <c r="V977" s="46"/>
    </row>
    <row r="978" spans="1:22" ht="15.75" customHeight="1">
      <c r="A978" s="808" t="s">
        <v>412</v>
      </c>
      <c r="B978" s="1184"/>
      <c r="C978" s="1184"/>
      <c r="D978" s="1184"/>
      <c r="E978" s="1184"/>
      <c r="F978" s="1184"/>
      <c r="G978" s="1184"/>
      <c r="H978" s="1184"/>
      <c r="I978" s="1184"/>
      <c r="J978" s="1184"/>
      <c r="K978" s="1184"/>
      <c r="L978" s="1184"/>
      <c r="M978" s="1184"/>
      <c r="N978" s="1184"/>
      <c r="O978" s="1184"/>
      <c r="P978" s="1184"/>
      <c r="R978" s="44"/>
      <c r="S978" s="46">
        <f t="shared" si="215"/>
        <v>14</v>
      </c>
      <c r="T978" s="46" t="str">
        <f t="shared" si="214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4"/>
      <c r="C979" s="1099">
        <f>SUM($C$749)</f>
        <v>0</v>
      </c>
      <c r="D979" s="1099">
        <f>SUM($D$749)</f>
        <v>14916</v>
      </c>
      <c r="E979" s="1099">
        <f>SUM($E$749)</f>
        <v>0</v>
      </c>
      <c r="F979" s="1099">
        <f>SUM($F$749)</f>
        <v>0</v>
      </c>
      <c r="G979" s="1184"/>
      <c r="H979" s="1099">
        <f>SUM($H$749)</f>
        <v>0</v>
      </c>
      <c r="I979" s="1099">
        <f>SUM($I$749)</f>
        <v>0</v>
      </c>
      <c r="J979" s="1099">
        <f>SUM($J$749)</f>
        <v>0</v>
      </c>
      <c r="K979" s="1099">
        <f>SUM($K$749)</f>
        <v>0</v>
      </c>
      <c r="L979" s="1184"/>
      <c r="M979" s="1099">
        <f>SUM($M$749)</f>
        <v>0</v>
      </c>
      <c r="N979" s="1099">
        <f>SUM($N$749)</f>
        <v>0</v>
      </c>
      <c r="O979" s="1099">
        <f>SUM($O$749)</f>
        <v>0</v>
      </c>
      <c r="P979" s="1099">
        <f>SUM($P$749)</f>
        <v>0</v>
      </c>
      <c r="R979" s="44"/>
      <c r="S979" s="46">
        <f t="shared" si="215"/>
        <v>15</v>
      </c>
      <c r="T979" s="46">
        <f t="shared" si="214"/>
        <v>15</v>
      </c>
      <c r="U979" s="1049">
        <v>979</v>
      </c>
      <c r="V979" s="46"/>
    </row>
    <row r="980" spans="1:22" ht="15.75" customHeight="1">
      <c r="A980" s="1200" t="s">
        <v>529</v>
      </c>
      <c r="B980" s="1184"/>
      <c r="C980" s="1184"/>
      <c r="D980" s="1184"/>
      <c r="E980" s="1184"/>
      <c r="F980" s="1184"/>
      <c r="G980" s="1184"/>
      <c r="H980" s="1184"/>
      <c r="I980" s="1184"/>
      <c r="J980" s="1184"/>
      <c r="K980" s="1184"/>
      <c r="L980" s="1184"/>
      <c r="M980" s="1184"/>
      <c r="N980" s="1184"/>
      <c r="O980" s="1184"/>
      <c r="P980" s="1184"/>
      <c r="R980" s="44"/>
      <c r="S980" s="46">
        <f t="shared" si="215"/>
        <v>15</v>
      </c>
      <c r="T980" s="46" t="str">
        <f t="shared" si="214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4"/>
      <c r="C981" s="1099">
        <f>SUM(C$765)</f>
        <v>0</v>
      </c>
      <c r="D981" s="1099">
        <f>SUM(D$765)</f>
        <v>0</v>
      </c>
      <c r="E981" s="1099">
        <f>SUM(E$765)</f>
        <v>0</v>
      </c>
      <c r="F981" s="1099">
        <f>SUM(F$765)</f>
        <v>17040</v>
      </c>
      <c r="G981" s="1184"/>
      <c r="H981" s="1099">
        <f>SUM(H$765)</f>
        <v>0</v>
      </c>
      <c r="I981" s="1099">
        <f>SUM(I$765)</f>
        <v>0</v>
      </c>
      <c r="J981" s="1099">
        <f>SUM(J$765)</f>
        <v>0</v>
      </c>
      <c r="K981" s="1099">
        <f>SUM(K$765)</f>
        <v>17040</v>
      </c>
      <c r="L981" s="1184"/>
      <c r="M981" s="1099">
        <f>SUM(M$765)</f>
        <v>0</v>
      </c>
      <c r="N981" s="1099">
        <f>SUM(N$765)</f>
        <v>0</v>
      </c>
      <c r="O981" s="1099">
        <f>SUM(O$765)</f>
        <v>0</v>
      </c>
      <c r="P981" s="1099">
        <f>SUM(P$765)</f>
        <v>0</v>
      </c>
      <c r="R981" s="44"/>
      <c r="S981" s="46">
        <f t="shared" si="215"/>
        <v>16</v>
      </c>
      <c r="T981" s="46">
        <f t="shared" si="214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4"/>
      <c r="C982" s="1099">
        <f>SUM(C$770)</f>
        <v>0</v>
      </c>
      <c r="D982" s="1099">
        <f>SUM(D$770)</f>
        <v>0</v>
      </c>
      <c r="E982" s="1099">
        <f>SUM(E$770)</f>
        <v>0</v>
      </c>
      <c r="F982" s="1099">
        <f>SUM(F$770)</f>
        <v>0</v>
      </c>
      <c r="G982" s="1184"/>
      <c r="H982" s="1099">
        <f>SUM(H$770)</f>
        <v>0</v>
      </c>
      <c r="I982" s="1099">
        <f>SUM(I$770)</f>
        <v>0</v>
      </c>
      <c r="J982" s="1099">
        <f>SUM(J$770)</f>
        <v>0</v>
      </c>
      <c r="K982" s="1099">
        <f>SUM(K$770)</f>
        <v>0</v>
      </c>
      <c r="L982" s="1184"/>
      <c r="M982" s="1099">
        <f>SUM(M$770)</f>
        <v>0</v>
      </c>
      <c r="N982" s="1099">
        <f>SUM(N$770)</f>
        <v>0</v>
      </c>
      <c r="O982" s="1099">
        <f>SUM(O$770)</f>
        <v>0</v>
      </c>
      <c r="P982" s="1099">
        <f>SUM(P$770)</f>
        <v>0</v>
      </c>
      <c r="R982" s="44"/>
      <c r="S982" s="46">
        <f t="shared" si="215"/>
        <v>16</v>
      </c>
      <c r="T982" s="46" t="str">
        <f t="shared" si="214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4"/>
      <c r="C983" s="1099">
        <f>SUM(C$727)</f>
        <v>0</v>
      </c>
      <c r="D983" s="1099">
        <f>SUM(D$727)</f>
        <v>0</v>
      </c>
      <c r="E983" s="1099">
        <f>SUM(E$727)</f>
        <v>12000</v>
      </c>
      <c r="F983" s="1099">
        <f>SUM(F$727)</f>
        <v>9000</v>
      </c>
      <c r="G983" s="1184"/>
      <c r="H983" s="1099">
        <f>SUM(H$727)</f>
        <v>0</v>
      </c>
      <c r="I983" s="1099">
        <f>SUM(I$727)</f>
        <v>0</v>
      </c>
      <c r="J983" s="1099">
        <f>SUM(J$727)</f>
        <v>12000</v>
      </c>
      <c r="K983" s="1099">
        <f>SUM(K$727)</f>
        <v>9000</v>
      </c>
      <c r="L983" s="1184"/>
      <c r="M983" s="1099">
        <f>SUM(M$727)</f>
        <v>0</v>
      </c>
      <c r="N983" s="1099">
        <f>SUM(N$727)</f>
        <v>0</v>
      </c>
      <c r="O983" s="1099">
        <f>SUM(O$727)</f>
        <v>0</v>
      </c>
      <c r="P983" s="1099">
        <f>SUM(P$727)</f>
        <v>0</v>
      </c>
      <c r="R983" s="44"/>
      <c r="S983" s="46">
        <f t="shared" si="215"/>
        <v>17</v>
      </c>
      <c r="T983" s="46">
        <f t="shared" si="214"/>
        <v>17</v>
      </c>
      <c r="U983" s="1049">
        <v>983</v>
      </c>
      <c r="V983" s="46"/>
    </row>
    <row r="984" spans="1:22" ht="15.75" customHeight="1">
      <c r="A984" s="44"/>
      <c r="B984" s="1184"/>
      <c r="C984" s="1184"/>
      <c r="D984" s="1184"/>
      <c r="E984" s="1184"/>
      <c r="F984" s="1184"/>
      <c r="G984" s="1184"/>
      <c r="H984" s="1184"/>
      <c r="I984" s="1184"/>
      <c r="J984" s="1184"/>
      <c r="K984" s="1184"/>
      <c r="L984" s="1184"/>
      <c r="M984" s="1184"/>
      <c r="N984" s="1184"/>
      <c r="O984" s="1184"/>
      <c r="P984" s="1184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4"/>
      <c r="C985" s="1099">
        <f>SUM($C$904:$C$984)</f>
        <v>27845</v>
      </c>
      <c r="D985" s="1099">
        <f>SUM($D$904:$D$984)</f>
        <v>53306</v>
      </c>
      <c r="E985" s="1099">
        <f>SUM($E$904:$E$984)</f>
        <v>85870</v>
      </c>
      <c r="F985" s="1099">
        <f>SUM($F$904:$F$984)</f>
        <v>214742</v>
      </c>
      <c r="G985" s="1184"/>
      <c r="H985" s="1099">
        <f>SUM($H$904:$H$984)</f>
        <v>7250</v>
      </c>
      <c r="I985" s="1099">
        <f>SUM($I$904:$I$984)</f>
        <v>14460</v>
      </c>
      <c r="J985" s="1099">
        <f>SUM($J$904:$J$984)</f>
        <v>74450</v>
      </c>
      <c r="K985" s="1099">
        <f>SUM($K$904:$K$984)</f>
        <v>140490</v>
      </c>
      <c r="L985" s="1184"/>
      <c r="M985" s="1099">
        <f>SUM($M$904:$M$984)</f>
        <v>750</v>
      </c>
      <c r="N985" s="1099">
        <f>SUM($N$904:$N$984)</f>
        <v>-1910</v>
      </c>
      <c r="O985" s="1099">
        <f>SUM($O$904:$O$984)</f>
        <v>-900</v>
      </c>
      <c r="P985" s="1099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198"/>
      <c r="B986" s="1184"/>
      <c r="C986" s="1184"/>
      <c r="D986" s="1184"/>
      <c r="E986" s="1184"/>
      <c r="F986" s="1184"/>
      <c r="G986" s="1184"/>
      <c r="H986" s="1199"/>
      <c r="I986" s="1199"/>
      <c r="J986" s="1199"/>
      <c r="K986" s="1199"/>
      <c r="L986" s="1184"/>
      <c r="M986" s="1184"/>
      <c r="N986" s="1184"/>
      <c r="O986" s="1184"/>
      <c r="P986" s="1184"/>
      <c r="R986" s="44"/>
      <c r="S986" s="46"/>
      <c r="T986" s="46"/>
      <c r="U986" s="1049">
        <v>986</v>
      </c>
      <c r="V986" s="46"/>
    </row>
    <row r="987" spans="1:22" ht="15.75" customHeight="1">
      <c r="A987" s="1200" t="s">
        <v>415</v>
      </c>
      <c r="B987" s="1184"/>
      <c r="C987" s="1027"/>
      <c r="D987" s="1027"/>
      <c r="E987" s="1027"/>
      <c r="F987" s="1027"/>
      <c r="G987" s="1180"/>
      <c r="H987" s="1193"/>
      <c r="I987" s="1193"/>
      <c r="J987" s="1193"/>
      <c r="K987" s="1193"/>
      <c r="L987" s="1180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4"/>
      <c r="C988" s="786">
        <f>SUM(C457,C466,C475,C484,C493,C502,C635)</f>
        <v>6220</v>
      </c>
      <c r="D988" s="786">
        <f t="shared" ref="D988:F988" si="216">SUM(D457,D466,D475,D484,D493,D502,D635)</f>
        <v>6940</v>
      </c>
      <c r="E988" s="786">
        <f t="shared" si="216"/>
        <v>8680</v>
      </c>
      <c r="F988" s="786">
        <f t="shared" si="216"/>
        <v>8112</v>
      </c>
      <c r="G988" s="1184"/>
      <c r="H988" s="786">
        <f>SUM(H457,H466,H475,H484,H493,H502,H635)</f>
        <v>7160.0264889527953</v>
      </c>
      <c r="I988" s="786">
        <f t="shared" ref="I988:K988" si="217">SUM(I457,I466,I475,I484,I493,I502,I635)</f>
        <v>8182.8874159460502</v>
      </c>
      <c r="J988" s="786">
        <f t="shared" si="217"/>
        <v>7160.0264889527953</v>
      </c>
      <c r="K988" s="786">
        <f t="shared" si="217"/>
        <v>8182.8874159460502</v>
      </c>
      <c r="L988" s="1184"/>
      <c r="M988" s="786">
        <f>SUM(M457,M466,M475,M484,M493,M502,M635)</f>
        <v>4240.0264889527953</v>
      </c>
      <c r="N988" s="786">
        <f t="shared" ref="N988:P988" si="218">SUM(N457,N466,N475,N484,N493,N502,N635)</f>
        <v>4662.8874159460502</v>
      </c>
      <c r="O988" s="786">
        <f t="shared" si="218"/>
        <v>1640.0264889527953</v>
      </c>
      <c r="P988" s="786">
        <f t="shared" si="218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714</v>
      </c>
      <c r="B989" s="1184"/>
      <c r="C989" s="786">
        <f>SUM(C508,C514,C520,C526,C532,C538,C544,C550,C556,C562,C568,C574,C580,C586,C592,C605,C611,C623,C772:C773)</f>
        <v>3614</v>
      </c>
      <c r="D989" s="786">
        <f t="shared" ref="D989:F989" si="219">SUM(D508,D514,D520,D526,D532,D538,D544,D550,D556,D562,D568,D574,D580,D586,D592,D605,D611,D623,D772:D773)</f>
        <v>4955</v>
      </c>
      <c r="E989" s="786">
        <f t="shared" si="219"/>
        <v>12159</v>
      </c>
      <c r="F989" s="786">
        <f t="shared" si="219"/>
        <v>30826</v>
      </c>
      <c r="G989" s="1184"/>
      <c r="H989" s="786">
        <f>SUM(H508,H514,H520,H526,H532,H538,H544,H550,H556,H562,H568,H574,H580,H586,H592,H605,H611,H623,H772:H773)</f>
        <v>13068.858465770902</v>
      </c>
      <c r="I989" s="786">
        <f t="shared" ref="I989:K989" si="220">SUM(I508,I514,I520,I526,I532,I538,I544,I550,I556,I562,I568,I574,I580,I586,I592,I605,I611,I623,I772:I773)</f>
        <v>14935.838246595316</v>
      </c>
      <c r="J989" s="786">
        <f t="shared" si="220"/>
        <v>13068.858465770902</v>
      </c>
      <c r="K989" s="786">
        <f t="shared" si="220"/>
        <v>14935.838246595316</v>
      </c>
      <c r="L989" s="1184"/>
      <c r="M989" s="786">
        <f>SUM(M508,M514,M520,M526,M532,M538,M544,M550,M556,M562,M568,M574,M580,M586,M592,M605,M611,M623,M772:M773)</f>
        <v>9454.8584657709034</v>
      </c>
      <c r="N989" s="786">
        <f t="shared" ref="N989:P989" si="221">SUM(N508,N514,N520,N526,N532,N538,N544,N550,N556,N562,N568,N574,N580,N586,N592,N605,N611,N623,N772:N773)</f>
        <v>9980.8382465953164</v>
      </c>
      <c r="O989" s="786">
        <f t="shared" si="221"/>
        <v>909.85846577090081</v>
      </c>
      <c r="P989" s="786">
        <f t="shared" si="221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715</v>
      </c>
      <c r="B990" s="1184"/>
      <c r="C990" s="786">
        <f>SUM(C599,C617,C629)</f>
        <v>0</v>
      </c>
      <c r="D990" s="786">
        <f t="shared" ref="D990:F990" si="222">SUM(D599,D617,D629)</f>
        <v>0</v>
      </c>
      <c r="E990" s="786">
        <f t="shared" si="222"/>
        <v>0</v>
      </c>
      <c r="F990" s="786">
        <f t="shared" si="222"/>
        <v>0</v>
      </c>
      <c r="G990" s="1184"/>
      <c r="H990" s="786">
        <f>SUM(H599,H617,H629)</f>
        <v>0</v>
      </c>
      <c r="I990" s="786">
        <f t="shared" ref="I990:K990" si="223">SUM(I599,I617,I629)</f>
        <v>0</v>
      </c>
      <c r="J990" s="786">
        <f t="shared" si="223"/>
        <v>0</v>
      </c>
      <c r="K990" s="786">
        <f t="shared" si="223"/>
        <v>0</v>
      </c>
      <c r="L990" s="1184"/>
      <c r="M990" s="786">
        <f>SUM(M599,M617,M629)</f>
        <v>0</v>
      </c>
      <c r="N990" s="786">
        <f t="shared" ref="N990:P990" si="224">SUM(N599,N617,N629)</f>
        <v>0</v>
      </c>
      <c r="O990" s="786">
        <f t="shared" si="224"/>
        <v>0</v>
      </c>
      <c r="P990" s="786">
        <f t="shared" si="224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716</v>
      </c>
      <c r="B991" s="1184"/>
      <c r="C991" s="786">
        <f t="shared" ref="C991:F991" si="225">SUM(C642)</f>
        <v>576</v>
      </c>
      <c r="D991" s="786">
        <f t="shared" si="225"/>
        <v>330</v>
      </c>
      <c r="E991" s="786">
        <f t="shared" si="225"/>
        <v>432</v>
      </c>
      <c r="F991" s="786">
        <f t="shared" si="225"/>
        <v>1140</v>
      </c>
      <c r="G991" s="1184"/>
      <c r="H991" s="786">
        <f t="shared" ref="H991:K991" si="226">SUM(H642)</f>
        <v>0</v>
      </c>
      <c r="I991" s="786">
        <f t="shared" si="226"/>
        <v>0</v>
      </c>
      <c r="J991" s="786">
        <f t="shared" si="226"/>
        <v>0</v>
      </c>
      <c r="K991" s="786">
        <f t="shared" si="226"/>
        <v>0</v>
      </c>
      <c r="L991" s="1184"/>
      <c r="M991" s="786">
        <f t="shared" ref="M991:P991" si="227">SUM(M642)</f>
        <v>-576</v>
      </c>
      <c r="N991" s="786">
        <f t="shared" si="227"/>
        <v>-330</v>
      </c>
      <c r="O991" s="786">
        <f t="shared" si="227"/>
        <v>-432</v>
      </c>
      <c r="P991" s="786">
        <f t="shared" si="227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4"/>
      <c r="C992" s="786">
        <f>SUM(C774,C775,C776,C782:C783,C806)</f>
        <v>600</v>
      </c>
      <c r="D992" s="786">
        <f t="shared" ref="D992:F992" si="228">SUM(D774,D775,D776,D782:D783,D806)</f>
        <v>2723</v>
      </c>
      <c r="E992" s="786">
        <f t="shared" si="228"/>
        <v>6477</v>
      </c>
      <c r="F992" s="786">
        <f t="shared" si="228"/>
        <v>3891</v>
      </c>
      <c r="G992" s="1180"/>
      <c r="H992" s="786">
        <f>SUM(H774,H775,H776,H782:H783,H806)</f>
        <v>2852.5</v>
      </c>
      <c r="I992" s="786">
        <f t="shared" ref="I992:K992" si="229">SUM(I774,I775,I776,I782:I783,I806)</f>
        <v>3260</v>
      </c>
      <c r="J992" s="786">
        <f t="shared" si="229"/>
        <v>2852.5</v>
      </c>
      <c r="K992" s="786">
        <f t="shared" si="229"/>
        <v>3260</v>
      </c>
      <c r="L992" s="1180"/>
      <c r="M992" s="786">
        <f>SUM(M774,M775,M776,M782:M783,M806)</f>
        <v>2252.5</v>
      </c>
      <c r="N992" s="786">
        <f t="shared" ref="N992:P992" si="230">SUM(N774,N775,N776,N782:N783,N806)</f>
        <v>537</v>
      </c>
      <c r="O992" s="786">
        <f t="shared" si="230"/>
        <v>-3624.5</v>
      </c>
      <c r="P992" s="786">
        <f t="shared" si="230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4"/>
      <c r="C993" s="786">
        <f t="shared" ref="C993:F993" si="231">SUM(C781,C790)</f>
        <v>0</v>
      </c>
      <c r="D993" s="786">
        <f t="shared" si="231"/>
        <v>0</v>
      </c>
      <c r="E993" s="786">
        <f t="shared" si="231"/>
        <v>0</v>
      </c>
      <c r="F993" s="786">
        <f t="shared" si="231"/>
        <v>0</v>
      </c>
      <c r="G993" s="1180"/>
      <c r="H993" s="786">
        <f t="shared" ref="H993:K993" si="232">SUM(H781,H790)</f>
        <v>1400</v>
      </c>
      <c r="I993" s="786">
        <f t="shared" si="232"/>
        <v>1600</v>
      </c>
      <c r="J993" s="786">
        <f t="shared" si="232"/>
        <v>1400</v>
      </c>
      <c r="K993" s="786">
        <f t="shared" si="232"/>
        <v>1600</v>
      </c>
      <c r="L993" s="1180"/>
      <c r="M993" s="786">
        <f t="shared" ref="M993:P993" si="233">SUM(M781,M790)</f>
        <v>1400</v>
      </c>
      <c r="N993" s="786">
        <f t="shared" si="233"/>
        <v>1600</v>
      </c>
      <c r="O993" s="786">
        <f t="shared" si="233"/>
        <v>1400</v>
      </c>
      <c r="P993" s="786">
        <f t="shared" si="233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4"/>
      <c r="C994" s="786">
        <f t="shared" ref="C994:F994" si="234">SUM(C784:C785,C791:C798)</f>
        <v>3773</v>
      </c>
      <c r="D994" s="786">
        <f t="shared" si="234"/>
        <v>3931</v>
      </c>
      <c r="E994" s="786">
        <f t="shared" si="234"/>
        <v>20900</v>
      </c>
      <c r="F994" s="786">
        <f t="shared" si="234"/>
        <v>10200</v>
      </c>
      <c r="G994" s="1180"/>
      <c r="H994" s="786">
        <f t="shared" ref="H994:K994" si="235">SUM(H784:H785,H791:H798)</f>
        <v>3773</v>
      </c>
      <c r="I994" s="786">
        <f t="shared" si="235"/>
        <v>3931</v>
      </c>
      <c r="J994" s="786">
        <f t="shared" si="235"/>
        <v>20900</v>
      </c>
      <c r="K994" s="786">
        <f t="shared" si="235"/>
        <v>10200</v>
      </c>
      <c r="L994" s="1180"/>
      <c r="M994" s="786">
        <f t="shared" ref="M994:P994" si="236">SUM(M784:M785,M791:M798)</f>
        <v>0</v>
      </c>
      <c r="N994" s="786">
        <f t="shared" si="236"/>
        <v>0</v>
      </c>
      <c r="O994" s="786">
        <f t="shared" si="236"/>
        <v>0</v>
      </c>
      <c r="P994" s="786">
        <f t="shared" si="236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4"/>
      <c r="C995" s="786">
        <f t="shared" ref="C995:F995" si="237">SUM(C799,C800)</f>
        <v>1588</v>
      </c>
      <c r="D995" s="786">
        <f t="shared" si="237"/>
        <v>3275</v>
      </c>
      <c r="E995" s="786">
        <f t="shared" si="237"/>
        <v>4293</v>
      </c>
      <c r="F995" s="786">
        <f t="shared" si="237"/>
        <v>3271</v>
      </c>
      <c r="G995" s="1180"/>
      <c r="H995" s="786">
        <f t="shared" ref="H995:K995" si="238">SUM(H799,H800)</f>
        <v>1540</v>
      </c>
      <c r="I995" s="786">
        <f t="shared" si="238"/>
        <v>1760</v>
      </c>
      <c r="J995" s="786">
        <f t="shared" si="238"/>
        <v>1540</v>
      </c>
      <c r="K995" s="786">
        <f t="shared" si="238"/>
        <v>1760</v>
      </c>
      <c r="L995" s="1180"/>
      <c r="M995" s="786">
        <f t="shared" ref="M995:P995" si="239">SUM(M799,M800)</f>
        <v>-48</v>
      </c>
      <c r="N995" s="786">
        <f t="shared" si="239"/>
        <v>-1515</v>
      </c>
      <c r="O995" s="786">
        <f t="shared" si="239"/>
        <v>-2753</v>
      </c>
      <c r="P995" s="786">
        <f t="shared" si="239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4"/>
      <c r="C996" s="786">
        <f t="shared" ref="C996:F996" si="240">SUM(C801)</f>
        <v>1200</v>
      </c>
      <c r="D996" s="786">
        <f t="shared" si="240"/>
        <v>2250</v>
      </c>
      <c r="E996" s="786">
        <f t="shared" si="240"/>
        <v>5500</v>
      </c>
      <c r="F996" s="786">
        <f t="shared" si="240"/>
        <v>3500</v>
      </c>
      <c r="G996" s="1184"/>
      <c r="H996" s="786">
        <f t="shared" ref="H996:K996" si="241">SUM(H801)</f>
        <v>2100</v>
      </c>
      <c r="I996" s="786">
        <f t="shared" si="241"/>
        <v>2400</v>
      </c>
      <c r="J996" s="786">
        <f t="shared" si="241"/>
        <v>2100</v>
      </c>
      <c r="K996" s="786">
        <f t="shared" si="241"/>
        <v>2400</v>
      </c>
      <c r="L996" s="1184"/>
      <c r="M996" s="786">
        <f t="shared" ref="M996:P996" si="242">SUM(M801)</f>
        <v>900</v>
      </c>
      <c r="N996" s="786">
        <f t="shared" si="242"/>
        <v>150</v>
      </c>
      <c r="O996" s="786">
        <f t="shared" si="242"/>
        <v>-3400</v>
      </c>
      <c r="P996" s="786">
        <f t="shared" si="242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4"/>
      <c r="C997" s="786">
        <f>SUM(C804)</f>
        <v>300</v>
      </c>
      <c r="D997" s="786">
        <f t="shared" ref="D997:F997" si="243">SUM(D804)</f>
        <v>725</v>
      </c>
      <c r="E997" s="786">
        <f t="shared" si="243"/>
        <v>500</v>
      </c>
      <c r="F997" s="786">
        <f t="shared" si="243"/>
        <v>1000</v>
      </c>
      <c r="G997" s="1184"/>
      <c r="H997" s="786">
        <f>SUM(H804)</f>
        <v>300</v>
      </c>
      <c r="I997" s="786">
        <f t="shared" ref="I997:K997" si="244">SUM(I804)</f>
        <v>725</v>
      </c>
      <c r="J997" s="786">
        <f t="shared" si="244"/>
        <v>500</v>
      </c>
      <c r="K997" s="786">
        <f t="shared" si="244"/>
        <v>1000</v>
      </c>
      <c r="L997" s="1184"/>
      <c r="M997" s="786">
        <f>SUM(M804)</f>
        <v>0</v>
      </c>
      <c r="N997" s="786">
        <f t="shared" ref="N997:P997" si="245">SUM(N804)</f>
        <v>0</v>
      </c>
      <c r="O997" s="786">
        <f t="shared" si="245"/>
        <v>0</v>
      </c>
      <c r="P997" s="786">
        <f t="shared" si="245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1192</v>
      </c>
      <c r="B998" s="1184"/>
      <c r="C998" s="786">
        <f>SUM(C802,C803)</f>
        <v>938</v>
      </c>
      <c r="D998" s="786">
        <f t="shared" ref="D998:F998" si="246">SUM(D802,D803)</f>
        <v>918</v>
      </c>
      <c r="E998" s="786">
        <f t="shared" si="246"/>
        <v>5263</v>
      </c>
      <c r="F998" s="786">
        <f t="shared" si="246"/>
        <v>9600</v>
      </c>
      <c r="G998" s="1184"/>
      <c r="H998" s="786">
        <f>SUM(H802,H803)</f>
        <v>1036</v>
      </c>
      <c r="I998" s="786">
        <f t="shared" ref="I998:K998" si="247">SUM(I802,I803)</f>
        <v>1184</v>
      </c>
      <c r="J998" s="786">
        <f t="shared" si="247"/>
        <v>1036</v>
      </c>
      <c r="K998" s="786">
        <f t="shared" si="247"/>
        <v>1184</v>
      </c>
      <c r="L998" s="1184"/>
      <c r="M998" s="786">
        <f>SUM(M802,M803)</f>
        <v>98</v>
      </c>
      <c r="N998" s="786">
        <f t="shared" ref="N998:P998" si="248">SUM(N802,N803)</f>
        <v>266</v>
      </c>
      <c r="O998" s="786">
        <f t="shared" si="248"/>
        <v>-4227</v>
      </c>
      <c r="P998" s="786">
        <f t="shared" si="248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4"/>
      <c r="C999" s="786">
        <f>SUM(C805,C809:C810)</f>
        <v>6309</v>
      </c>
      <c r="D999" s="786">
        <f t="shared" ref="D999:F999" si="249">SUM(D805,D809:D810)</f>
        <v>18403</v>
      </c>
      <c r="E999" s="786">
        <f t="shared" si="249"/>
        <v>33680</v>
      </c>
      <c r="F999" s="786">
        <f t="shared" si="249"/>
        <v>24950</v>
      </c>
      <c r="G999" s="1184"/>
      <c r="H999" s="786">
        <f>SUM(H805,H809:H810)</f>
        <v>0</v>
      </c>
      <c r="I999" s="786">
        <f t="shared" ref="I999:K999" si="250">SUM(I805,I809:I810)</f>
        <v>0</v>
      </c>
      <c r="J999" s="786">
        <f t="shared" si="250"/>
        <v>0</v>
      </c>
      <c r="K999" s="786">
        <f t="shared" si="250"/>
        <v>0</v>
      </c>
      <c r="L999" s="1184"/>
      <c r="M999" s="786">
        <f>SUM(M805,M809:M810)</f>
        <v>-6309</v>
      </c>
      <c r="N999" s="786">
        <f t="shared" ref="N999:P999" si="251">SUM(N805,N809:N810)</f>
        <v>-18403</v>
      </c>
      <c r="O999" s="786">
        <f t="shared" si="251"/>
        <v>-33680</v>
      </c>
      <c r="P999" s="786">
        <f t="shared" si="251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717</v>
      </c>
      <c r="B1000" s="1184"/>
      <c r="C1000" s="786">
        <f t="shared" ref="C1000:F1001" si="252">SUM(C807)</f>
        <v>0</v>
      </c>
      <c r="D1000" s="786">
        <f t="shared" si="252"/>
        <v>0</v>
      </c>
      <c r="E1000" s="786">
        <f t="shared" si="252"/>
        <v>0</v>
      </c>
      <c r="F1000" s="786">
        <f t="shared" si="252"/>
        <v>0</v>
      </c>
      <c r="G1000" s="1184"/>
      <c r="H1000" s="786">
        <f t="shared" ref="H1000:K1000" si="253">SUM(H807)</f>
        <v>4317.8333333333339</v>
      </c>
      <c r="I1000" s="786">
        <f t="shared" si="253"/>
        <v>4934.6666666666679</v>
      </c>
      <c r="J1000" s="786">
        <f t="shared" si="253"/>
        <v>4317.8333333333339</v>
      </c>
      <c r="K1000" s="786">
        <f t="shared" si="253"/>
        <v>4934.6666666666679</v>
      </c>
      <c r="L1000" s="1184"/>
      <c r="M1000" s="786">
        <f t="shared" ref="M1000:P1000" si="254">SUM(M807)</f>
        <v>4317.8333333333339</v>
      </c>
      <c r="N1000" s="786">
        <f t="shared" si="254"/>
        <v>4934.6666666666679</v>
      </c>
      <c r="O1000" s="786">
        <f t="shared" si="254"/>
        <v>4317.8333333333339</v>
      </c>
      <c r="P1000" s="786">
        <f t="shared" si="254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718</v>
      </c>
      <c r="B1001" s="1184"/>
      <c r="C1001" s="786">
        <f t="shared" si="252"/>
        <v>0</v>
      </c>
      <c r="D1001" s="786">
        <f t="shared" si="252"/>
        <v>0</v>
      </c>
      <c r="E1001" s="786">
        <f t="shared" si="252"/>
        <v>0</v>
      </c>
      <c r="F1001" s="786">
        <f t="shared" si="252"/>
        <v>0</v>
      </c>
      <c r="G1001" s="1184"/>
      <c r="H1001" s="786">
        <f t="shared" ref="H1001:K1001" si="255">SUM(H808)</f>
        <v>24276</v>
      </c>
      <c r="I1001" s="786">
        <f t="shared" si="255"/>
        <v>27744</v>
      </c>
      <c r="J1001" s="786">
        <f t="shared" si="255"/>
        <v>24276</v>
      </c>
      <c r="K1001" s="786">
        <f t="shared" si="255"/>
        <v>27744</v>
      </c>
      <c r="L1001" s="1184"/>
      <c r="M1001" s="786">
        <f t="shared" ref="M1001:P1001" si="256">SUM(M808)</f>
        <v>24276</v>
      </c>
      <c r="N1001" s="786">
        <f t="shared" si="256"/>
        <v>27744</v>
      </c>
      <c r="O1001" s="786">
        <f t="shared" si="256"/>
        <v>24276</v>
      </c>
      <c r="P1001" s="786">
        <f t="shared" si="256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4"/>
      <c r="C1002" s="786">
        <f>C985-SUM(C988:C999)</f>
        <v>2727</v>
      </c>
      <c r="D1002" s="786">
        <f t="shared" ref="D1002:F1002" si="257">D985-SUM(D988:D999)</f>
        <v>8856</v>
      </c>
      <c r="E1002" s="786">
        <f t="shared" si="257"/>
        <v>-12014</v>
      </c>
      <c r="F1002" s="786">
        <f t="shared" si="257"/>
        <v>118252</v>
      </c>
      <c r="G1002" s="1184"/>
      <c r="H1002" s="786">
        <f>H985-SUM(H988:H999)</f>
        <v>-25980.384954723697</v>
      </c>
      <c r="I1002" s="786">
        <f t="shared" ref="I1002:K1002" si="258">I985-SUM(I988:I999)</f>
        <v>-23518.725662541365</v>
      </c>
      <c r="J1002" s="786">
        <f t="shared" si="258"/>
        <v>23892.615045276303</v>
      </c>
      <c r="K1002" s="786">
        <f t="shared" si="258"/>
        <v>95967.274337458628</v>
      </c>
      <c r="L1002" s="1184"/>
      <c r="M1002" s="786">
        <f>M985-SUM(M988:M999)</f>
        <v>-10662.384954723697</v>
      </c>
      <c r="N1002" s="786">
        <f t="shared" ref="N1002:P1002" si="259">N985-SUM(N988:N999)</f>
        <v>1141.2743374586353</v>
      </c>
      <c r="O1002" s="786">
        <f t="shared" si="259"/>
        <v>43266.615045276303</v>
      </c>
      <c r="P1002" s="786">
        <f t="shared" si="259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4"/>
      <c r="C1003" s="1184"/>
      <c r="D1003" s="1184"/>
      <c r="E1003" s="1184"/>
      <c r="F1003" s="1184"/>
      <c r="G1003" s="1184"/>
      <c r="H1003" s="1199"/>
      <c r="I1003" s="1199"/>
      <c r="J1003" s="1199"/>
      <c r="K1003" s="1199"/>
      <c r="L1003" s="1184"/>
      <c r="M1003" s="1184"/>
      <c r="N1003" s="1184"/>
      <c r="O1003" s="1184"/>
      <c r="P1003" s="1184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4"/>
      <c r="C1004" s="1099">
        <f>SUM(C988:C1003)</f>
        <v>27845</v>
      </c>
      <c r="D1004" s="1099">
        <f>SUM(D988:D1002)</f>
        <v>53306</v>
      </c>
      <c r="E1004" s="1099">
        <f>SUM(E988:E1003)</f>
        <v>85870</v>
      </c>
      <c r="F1004" s="1099">
        <f>SUM(F988:F1003)</f>
        <v>214742</v>
      </c>
      <c r="G1004" s="1184"/>
      <c r="H1004" s="1188">
        <f>SUM(H988:H1003)</f>
        <v>35843.833333333336</v>
      </c>
      <c r="I1004" s="1188">
        <f>SUM(I988:I1003)</f>
        <v>47138.666666666664</v>
      </c>
      <c r="J1004" s="1188">
        <f>SUM(J988:J1003)</f>
        <v>103043.83333333334</v>
      </c>
      <c r="K1004" s="1188">
        <f>SUM(K988:K1003)</f>
        <v>173168.66666666666</v>
      </c>
      <c r="L1004" s="1184"/>
      <c r="M1004" s="1099">
        <f>SUM(M988:M1003)</f>
        <v>29343.833333333336</v>
      </c>
      <c r="N1004" s="1099">
        <f>SUM(N988:N1003)</f>
        <v>30768.666666666668</v>
      </c>
      <c r="O1004" s="1099">
        <f>SUM(O988:O1003)</f>
        <v>27693.833333333336</v>
      </c>
      <c r="P1004" s="1099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89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89" t="s">
        <v>420</v>
      </c>
      <c r="B1010" s="1201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38" t="s">
        <v>421</v>
      </c>
      <c r="B1011" s="1201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38" t="s">
        <v>422</v>
      </c>
      <c r="B1012" s="1201"/>
      <c r="C1012" s="1104">
        <f>SUM(C965:C967)</f>
        <v>6500</v>
      </c>
      <c r="D1012" s="1104">
        <f>SUM(D965:D967)</f>
        <v>4960</v>
      </c>
      <c r="E1012" s="1104">
        <f>SUM(E965:E967)</f>
        <v>0</v>
      </c>
      <c r="F1012" s="1104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38" t="s">
        <v>423</v>
      </c>
      <c r="B1013" s="1201"/>
      <c r="C1013" s="1104">
        <f>C1011*C1012*100</f>
        <v>325000</v>
      </c>
      <c r="D1013" s="1104">
        <f>D1011*D1012*100</f>
        <v>124000</v>
      </c>
      <c r="E1013" s="1104">
        <f>E1011*E1012*100</f>
        <v>0</v>
      </c>
      <c r="F1013" s="1104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38" t="s">
        <v>424</v>
      </c>
      <c r="B1014" s="1201"/>
      <c r="C1014" s="1104">
        <f>SUM(C1013:F1013)</f>
        <v>449000</v>
      </c>
      <c r="D1014" s="1202"/>
      <c r="E1014" s="1202"/>
      <c r="F1014" s="1202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38" t="s">
        <v>425</v>
      </c>
      <c r="B1015" s="1201"/>
      <c r="C1015" s="1104">
        <f>SUM(C795)</f>
        <v>1000</v>
      </c>
      <c r="D1015" s="1104">
        <f>SUM(D795)</f>
        <v>1200</v>
      </c>
      <c r="E1015" s="1104">
        <f>SUM(E795)</f>
        <v>1500</v>
      </c>
      <c r="F1015" s="1104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38" t="s">
        <v>426</v>
      </c>
      <c r="B1016" s="1201"/>
      <c r="C1016" s="1104">
        <f>C1011*C1015*100</f>
        <v>50000</v>
      </c>
      <c r="D1016" s="1104">
        <f>D1011*D1015*100</f>
        <v>30000</v>
      </c>
      <c r="E1016" s="1104">
        <f>E1011*E1015*100</f>
        <v>22500</v>
      </c>
      <c r="F1016" s="1104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38" t="s">
        <v>427</v>
      </c>
      <c r="B1017" s="1201"/>
      <c r="C1017" s="1104">
        <f>SUM(C1016:F1016)</f>
        <v>126500</v>
      </c>
      <c r="D1017" s="1202"/>
      <c r="E1017" s="1202"/>
      <c r="F1017" s="1202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1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89" t="s">
        <v>428</v>
      </c>
      <c r="B1019" s="1201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38" t="s">
        <v>530</v>
      </c>
      <c r="B1020" s="1201"/>
      <c r="C1020" s="1203">
        <f>C11</f>
        <v>7.0991622131293369E-2</v>
      </c>
      <c r="D1020" s="1203">
        <f>D11</f>
        <v>0.2021219411581569</v>
      </c>
      <c r="E1020" s="1203">
        <f>E11</f>
        <v>0.18021637786870659</v>
      </c>
      <c r="F1020" s="1203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38" t="s">
        <v>430</v>
      </c>
      <c r="B1021" s="1201"/>
      <c r="C1021" s="1204">
        <f>C21</f>
        <v>0</v>
      </c>
      <c r="D1021" s="1204">
        <f>D21</f>
        <v>1660</v>
      </c>
      <c r="E1021" s="1204">
        <f>E21</f>
        <v>22150</v>
      </c>
      <c r="F1021" s="1204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05" t="s">
        <v>684</v>
      </c>
      <c r="B1022" s="1201"/>
      <c r="C1022" s="1104">
        <f>IF(C46="",0,$D1022*C46/$D46)</f>
        <v>7417.4187013433966</v>
      </c>
      <c r="D1022" s="1104">
        <f>IF(OR(D454=0,D454="",D450=0,D450=""),0,365*$P$1*D456*D46/D454/D450)</f>
        <v>8477.0499443924527</v>
      </c>
      <c r="E1022" s="1104">
        <f>IF(E46="",0,$D1022*E46/$D46)</f>
        <v>7417.4187013433966</v>
      </c>
      <c r="F1022" s="1104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06" t="s">
        <v>531</v>
      </c>
      <c r="B1023" s="1201"/>
      <c r="C1023" s="1207">
        <f>C1021/C1022</f>
        <v>0</v>
      </c>
      <c r="D1023" s="1207">
        <f>D1021/D1022</f>
        <v>0.1958228405977584</v>
      </c>
      <c r="E1023" s="1207">
        <f>E1021/E1022</f>
        <v>2.9862140579967975</v>
      </c>
      <c r="F1023" s="1207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06" t="s">
        <v>433</v>
      </c>
      <c r="B1024" s="1201"/>
      <c r="C1024" s="1207">
        <f>C1020+C1023</f>
        <v>7.0991622131293369E-2</v>
      </c>
      <c r="D1024" s="1207">
        <f>D1020+D1023</f>
        <v>0.3979447817559153</v>
      </c>
      <c r="E1024" s="1207">
        <f>E1020+E1023</f>
        <v>3.1664304358655042</v>
      </c>
      <c r="F1024" s="1207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06" t="s">
        <v>434</v>
      </c>
      <c r="B1025" s="1201"/>
      <c r="C1025" s="1207">
        <f>C1024*C46/6</f>
        <v>8.2823559153175588E-2</v>
      </c>
      <c r="D1025" s="1207">
        <f>D1024*D46/6</f>
        <v>0.5305930423412204</v>
      </c>
      <c r="E1025" s="1207">
        <f>E1024*E46/6</f>
        <v>3.6941688418430885</v>
      </c>
      <c r="F1025" s="1207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06" t="s">
        <v>435</v>
      </c>
      <c r="B1026" s="1201"/>
      <c r="C1026" s="1207">
        <f>C1025/SUM(C48)</f>
        <v>0.16564711830635118</v>
      </c>
      <c r="D1026" s="1207">
        <f>D1025/SUM(D48)</f>
        <v>0.35372869489414693</v>
      </c>
      <c r="E1026" s="1207">
        <f>E1025/SUM(E48)</f>
        <v>1.4776675367372354</v>
      </c>
      <c r="F1026" s="1207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1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37" t="s">
        <v>532</v>
      </c>
      <c r="B1029" s="1201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08" t="s">
        <v>17</v>
      </c>
      <c r="B1030" s="1201"/>
      <c r="C1030" s="1209" t="str">
        <f>C1110</f>
        <v>VP</v>
      </c>
      <c r="D1030" s="829"/>
      <c r="E1030" s="1209" t="str">
        <f>D1110</f>
        <v>P</v>
      </c>
      <c r="F1030" s="829"/>
      <c r="G1030" s="829"/>
      <c r="H1030" s="1210" t="str">
        <f>E1110</f>
        <v>M</v>
      </c>
      <c r="I1030" s="828"/>
      <c r="J1030" s="1210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38" t="s">
        <v>710</v>
      </c>
      <c r="B1031" s="1201"/>
      <c r="C1031" s="1104">
        <f>SUM(C989)+SUM(M989)</f>
        <v>13068.858465770903</v>
      </c>
      <c r="D1031" s="829"/>
      <c r="E1031" s="1104">
        <f>SUM(D989)+SUM(N989)</f>
        <v>14935.838246595316</v>
      </c>
      <c r="F1031" s="829"/>
      <c r="G1031" s="829"/>
      <c r="H1031" s="1104">
        <f>SUM(E989)+SUM(O989)</f>
        <v>13068.858465770902</v>
      </c>
      <c r="I1031" s="828"/>
      <c r="J1031" s="1104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38" t="s">
        <v>711</v>
      </c>
      <c r="B1032" s="1201"/>
      <c r="C1032" s="1104">
        <f>SUMIF($Q$772:$Q$776,"lbpl",H$772:H$776)+SUMIF($Q$781:$Q$785,"lbpl",H$781:H$785)+SUMIF($Q$790:$Q$810,"lbpl",H$790:H$810)</f>
        <v>13631.333333333334</v>
      </c>
      <c r="D1032" s="829"/>
      <c r="E1032" s="1104">
        <f>SUMIF($Q$772:$Q$776,"lbpl",I$772:I$776)+SUMIF($Q$781:$Q$785,"lbpl",I$781:I$785)+SUMIF($Q$790:$Q$810,"lbpl",I$790:I$810)</f>
        <v>15578.666666666668</v>
      </c>
      <c r="F1032" s="829"/>
      <c r="G1032" s="829"/>
      <c r="H1032" s="1104">
        <f>SUMIF($Q$772:$Q$776,"lbpl",J$772:J$776)+SUMIF($Q$781:$Q$785,"lbpl",J$781:J$785)+SUMIF($Q$790:$Q$810,"lbpl",J$790:J$810)</f>
        <v>13631.333333333334</v>
      </c>
      <c r="I1032" s="828"/>
      <c r="J1032" s="1104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2" t="s">
        <v>712</v>
      </c>
      <c r="B1033" s="1201"/>
      <c r="C1033" s="1104">
        <f>SUMIF($Q$772:$Q$776,"ubpl",H$772:H$776)+SUMIF($Q$781:$Q$785,"ubpl",H$781:H$785)+SUMIF($Q$790:$Q$810,"ubpl",H$790:H$810)</f>
        <v>24276</v>
      </c>
      <c r="D1033" s="1201"/>
      <c r="E1033" s="1104">
        <f>SUMIF($Q$772:$Q$776,"ubpl",I$772:I$776)+SUMIF($Q$781:$Q$785,"ubpl",I$781:I$785)+SUMIF($Q$790:$Q$810,"ubpl",I$790:I$810)</f>
        <v>27744</v>
      </c>
      <c r="F1033" s="1201"/>
      <c r="G1033" s="1201"/>
      <c r="H1033" s="1104">
        <f>SUMIF($Q$772:$Q$776,"ubpl",J$772:J$776)+SUMIF($Q$781:$Q$785,"ubpl",J$781:J$785)+SUMIF($Q$790:$Q$810,"ubpl",J$790:J$810)</f>
        <v>24276</v>
      </c>
      <c r="I1033" s="43"/>
      <c r="J1033" s="1104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2" t="s">
        <v>713</v>
      </c>
      <c r="B1034" s="1201"/>
      <c r="C1034" s="1104">
        <f>SUMIF($Q$772:$Q$776,"des",H$772:H$776)+SUMIF($Q$781:$Q$785,"des",H$781:H$785)+SUMIF($Q$790:$Q$810,"des",H$790:H$810)</f>
        <v>4073</v>
      </c>
      <c r="D1034" s="1201"/>
      <c r="E1034" s="1104">
        <f>SUMIF($Q$772:$Q$776,"des",I$772:I$776)+SUMIF($Q$781:$Q$785,"des",I$781:I$785)+SUMIF($Q$790:$Q$810,"des",I$790:I$810)</f>
        <v>4656</v>
      </c>
      <c r="F1034" s="1201"/>
      <c r="G1034" s="1201"/>
      <c r="H1034" s="1104">
        <f>SUMIF($Q$772:$Q$776,"des",J$772:J$776)+SUMIF($Q$781:$Q$785,"des",J$781:J$785)+SUMIF($Q$790:$Q$810,"des",J$790:J$810)</f>
        <v>21400</v>
      </c>
      <c r="I1034" s="43"/>
      <c r="J1034" s="1104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2" customFormat="1" ht="15.75" customHeight="1">
      <c r="A1035" s="1212"/>
      <c r="B1035" s="1201"/>
      <c r="C1035" s="1213"/>
      <c r="D1035" s="1201"/>
      <c r="E1035" s="1213"/>
      <c r="F1035" s="1201"/>
      <c r="G1035" s="1201"/>
      <c r="H1035" s="1214"/>
      <c r="I1035" s="43"/>
      <c r="J1035" s="1214"/>
      <c r="K1035" s="43"/>
      <c r="L1035" s="1201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08" t="s">
        <v>533</v>
      </c>
      <c r="B1036" s="1201"/>
      <c r="C1036" s="1209" t="str">
        <f>C1030</f>
        <v>VP</v>
      </c>
      <c r="D1036" s="829"/>
      <c r="E1036" s="1209" t="str">
        <f>E1030</f>
        <v>P</v>
      </c>
      <c r="F1036" s="829"/>
      <c r="G1036" s="829"/>
      <c r="H1036" s="1210" t="str">
        <f>H1030</f>
        <v>M</v>
      </c>
      <c r="I1036" s="828"/>
      <c r="J1036" s="1210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38" t="s">
        <v>534</v>
      </c>
      <c r="B1037" s="1201"/>
      <c r="C1037" s="993" t="str">
        <f>E1037</f>
        <v>maize</v>
      </c>
      <c r="D1037" s="829"/>
      <c r="E1037" s="288" t="s">
        <v>535</v>
      </c>
      <c r="F1037" s="829"/>
      <c r="G1037" s="829"/>
      <c r="H1037" s="1215" t="str">
        <f>E1037</f>
        <v>maize</v>
      </c>
      <c r="I1037" s="828"/>
      <c r="J1037" s="1216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38" t="s">
        <v>536</v>
      </c>
      <c r="B1038" s="1201"/>
      <c r="C1038" s="1181">
        <f>E1038</f>
        <v>0.58061985920496251</v>
      </c>
      <c r="D1038" s="1217"/>
      <c r="E1038" s="1181">
        <f>$P$1/D454</f>
        <v>0.58061985920496251</v>
      </c>
      <c r="F1038" s="1217"/>
      <c r="G1038" s="1217"/>
      <c r="H1038" s="1216">
        <f>E1038</f>
        <v>0.58061985920496251</v>
      </c>
      <c r="I1038" s="1218"/>
      <c r="J1038" s="1216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38" t="s">
        <v>65</v>
      </c>
      <c r="B1039" s="1201"/>
      <c r="C1039" s="993">
        <f>SUM(C46)</f>
        <v>7</v>
      </c>
      <c r="D1039" s="829"/>
      <c r="E1039" s="993">
        <f>SUM(D46)</f>
        <v>8</v>
      </c>
      <c r="F1039" s="829"/>
      <c r="G1039" s="829"/>
      <c r="H1039" s="1215">
        <f>SUM(E46)</f>
        <v>7</v>
      </c>
      <c r="I1039" s="828"/>
      <c r="J1039" s="1215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38" t="s">
        <v>537</v>
      </c>
      <c r="B1040" s="1201"/>
      <c r="C1040" s="1181">
        <f>E1040</f>
        <v>5</v>
      </c>
      <c r="D1040" s="829"/>
      <c r="E1040" s="1181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16">
        <f>E1040</f>
        <v>5</v>
      </c>
      <c r="I1040" s="828"/>
      <c r="J1040" s="1216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1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19" t="s">
        <v>538</v>
      </c>
      <c r="B1042" s="1201"/>
      <c r="C1042" s="1220" t="str">
        <f>WB!T3</f>
        <v>V Poor</v>
      </c>
      <c r="D1042" s="1221"/>
      <c r="E1042" s="1220" t="str">
        <f>WB!AK3</f>
        <v>Poor</v>
      </c>
      <c r="F1042" s="1221"/>
      <c r="G1042" s="829"/>
      <c r="H1042" s="1222" t="str">
        <f>WB!BB3</f>
        <v>Middle</v>
      </c>
      <c r="I1042" s="1223"/>
      <c r="J1042" s="1222" t="str">
        <f>WB!BS3</f>
        <v>B Off</v>
      </c>
      <c r="K1042" s="1223"/>
      <c r="L1042" s="829"/>
      <c r="M1042" s="1224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08" t="s">
        <v>15</v>
      </c>
      <c r="B1043" s="1201"/>
      <c r="C1043" s="1225" t="s">
        <v>539</v>
      </c>
      <c r="D1043" s="1225" t="s">
        <v>540</v>
      </c>
      <c r="E1043" s="1225" t="s">
        <v>539</v>
      </c>
      <c r="F1043" s="1225" t="s">
        <v>540</v>
      </c>
      <c r="G1043" s="829"/>
      <c r="H1043" s="1226" t="s">
        <v>539</v>
      </c>
      <c r="I1043" s="1226" t="s">
        <v>540</v>
      </c>
      <c r="J1043" s="1226" t="s">
        <v>539</v>
      </c>
      <c r="K1043" s="1226" t="s">
        <v>540</v>
      </c>
      <c r="L1043" s="829"/>
      <c r="M1043" s="1210" t="s">
        <v>541</v>
      </c>
      <c r="N1043" s="829"/>
      <c r="O1043" s="829"/>
      <c r="P1043" s="829"/>
      <c r="Q1043" s="439"/>
      <c r="R1043" s="44" t="s">
        <v>542</v>
      </c>
      <c r="S1043" s="46"/>
      <c r="T1043" s="46"/>
      <c r="U1043" s="1049">
        <v>1043</v>
      </c>
      <c r="V1043" s="46"/>
    </row>
    <row r="1044" spans="1:22" ht="15" customHeight="1">
      <c r="A1044" s="1227" t="str">
        <f>LOOKUP(B1044,$T$820:$T$898,A$820:A$898)</f>
        <v>Cows' milk - season 1</v>
      </c>
      <c r="B1044" s="1201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28">
        <f>LOOKUP($B1044,$T$820:$T$898,E$820:E$898)</f>
        <v>8.0457214018857859E-2</v>
      </c>
      <c r="I1044" s="1228">
        <f>LOOKUP($B1044,$T$820:$T$898,O$820:O$898)</f>
        <v>0</v>
      </c>
      <c r="J1044" s="1228">
        <f>LOOKUP($B1044,$T$820:$T$898,F$820:F$898)</f>
        <v>8.4480074719800749E-2</v>
      </c>
      <c r="K1044" s="1228">
        <f>LOOKUP($B1044,$T$820:$T$898,P$820:P$898)</f>
        <v>0</v>
      </c>
      <c r="L1044" s="829"/>
      <c r="M1044" s="1211" t="str">
        <f t="shared" ref="M1044:M1054" si="260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61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27" t="str">
        <f t="shared" ref="A1045:A1054" si="262">IF(OR(A1044="",LOOKUP(B1045,$T$820:$T$898,A$820:A$898)=A1044),"",LOOKUP(B1045,$T$820:$T$898,A$820:A$898))</f>
        <v>Own meat</v>
      </c>
      <c r="B1045" s="1201">
        <v>2</v>
      </c>
      <c r="C1045" s="873">
        <f t="shared" ref="C1045:C1063" si="263">IF($A1045="","",LOOKUP($B1045,$T$820:$T$898,C$820:C$898))</f>
        <v>1.0125300213485146E-2</v>
      </c>
      <c r="D1045" s="873">
        <f t="shared" ref="D1045:D1054" si="264">IF($A1045="","",LOOKUP($B1045,$T$820:$T$898,M$820:M$898))</f>
        <v>0</v>
      </c>
      <c r="E1045" s="873">
        <f t="shared" ref="E1045:E1054" si="265">IF($A1045="","",LOOKUP($B1045,$T$820:$T$898,D$820:D$898))</f>
        <v>2.4994361768368618E-2</v>
      </c>
      <c r="F1045" s="873">
        <f t="shared" ref="F1045:F1054" si="266">IF($A1045="","",LOOKUP($B1045,$T$820:$T$898,N$820:N$898))</f>
        <v>0</v>
      </c>
      <c r="G1045" s="829"/>
      <c r="H1045" s="1228">
        <f t="shared" ref="H1045:H1054" si="267">IF($A1045="","",LOOKUP($B1045,$T$820:$T$898,E$820:E$898))</f>
        <v>6.0258338373954806E-2</v>
      </c>
      <c r="I1045" s="1228">
        <f t="shared" ref="I1045:I1054" si="268">IF($A1045="","",LOOKUP($B1045,$T$820:$T$898,O$820:O$898))</f>
        <v>0</v>
      </c>
      <c r="J1045" s="1228">
        <f t="shared" ref="J1045:J1054" si="269">IF($A1045="","",LOOKUP($B1045,$T$820:$T$898,F$820:F$898))</f>
        <v>8.816459682440847E-2</v>
      </c>
      <c r="K1045" s="1228">
        <f t="shared" ref="K1045:K1054" si="270">IF($A1045="","",LOOKUP($B1045,$T$820:$T$898,P$820:P$898))</f>
        <v>0</v>
      </c>
      <c r="L1045" s="829"/>
      <c r="M1045" s="1211" t="str">
        <f t="shared" si="260"/>
        <v/>
      </c>
      <c r="N1045" s="829"/>
      <c r="O1045" s="829"/>
      <c r="P1045" s="829"/>
      <c r="Q1045" s="439"/>
      <c r="R1045" s="829" t="str">
        <f t="shared" si="261"/>
        <v/>
      </c>
      <c r="S1045" s="46"/>
      <c r="T1045" s="46"/>
      <c r="U1045" s="1049">
        <v>1045</v>
      </c>
      <c r="V1045" s="46"/>
    </row>
    <row r="1046" spans="1:22" ht="15.75" customHeight="1">
      <c r="A1046" s="1227" t="str">
        <f t="shared" si="262"/>
        <v>Maize: kg produced</v>
      </c>
      <c r="B1046" s="1201">
        <v>3</v>
      </c>
      <c r="C1046" s="873">
        <f t="shared" si="263"/>
        <v>4.5964673189823876E-2</v>
      </c>
      <c r="D1046" s="873">
        <f t="shared" si="264"/>
        <v>0</v>
      </c>
      <c r="E1046" s="873">
        <f t="shared" si="265"/>
        <v>0.19281504452054793</v>
      </c>
      <c r="F1046" s="873">
        <f t="shared" si="266"/>
        <v>0</v>
      </c>
      <c r="G1046" s="829"/>
      <c r="H1046" s="1228">
        <f t="shared" si="267"/>
        <v>6.759510763209392E-2</v>
      </c>
      <c r="I1046" s="1228">
        <f t="shared" si="268"/>
        <v>0.67595107632093931</v>
      </c>
      <c r="J1046" s="1228">
        <f t="shared" si="269"/>
        <v>5.9145719178082187E-2</v>
      </c>
      <c r="K1046" s="1228">
        <f t="shared" si="270"/>
        <v>0.8871857876712328</v>
      </c>
      <c r="L1046" s="829"/>
      <c r="M1046" s="1211">
        <f t="shared" si="260"/>
        <v>10</v>
      </c>
      <c r="N1046" s="829"/>
      <c r="O1046" s="829"/>
      <c r="P1046" s="829"/>
      <c r="Q1046" s="439"/>
      <c r="R1046" s="829">
        <f t="shared" si="261"/>
        <v>10</v>
      </c>
      <c r="S1046" s="46"/>
      <c r="T1046" s="46"/>
      <c r="U1046" s="1049">
        <v>1046</v>
      </c>
      <c r="V1046" s="46"/>
    </row>
    <row r="1047" spans="1:22" ht="15.75" customHeight="1">
      <c r="A1047" s="1227" t="str">
        <f t="shared" si="262"/>
        <v>Beans: kg produced</v>
      </c>
      <c r="B1047" s="1201">
        <v>4</v>
      </c>
      <c r="C1047" s="873">
        <f t="shared" si="263"/>
        <v>1.2625201921366307E-2</v>
      </c>
      <c r="D1047" s="873">
        <f t="shared" si="264"/>
        <v>0</v>
      </c>
      <c r="E1047" s="873">
        <f t="shared" si="265"/>
        <v>2.761762920298879E-2</v>
      </c>
      <c r="F1047" s="873">
        <f t="shared" si="266"/>
        <v>0</v>
      </c>
      <c r="G1047" s="829"/>
      <c r="H1047" s="1228">
        <f t="shared" si="267"/>
        <v>3.1563004803415763E-2</v>
      </c>
      <c r="I1047" s="1228">
        <f t="shared" si="268"/>
        <v>0</v>
      </c>
      <c r="J1047" s="1228">
        <f t="shared" si="269"/>
        <v>5.523525840597758E-2</v>
      </c>
      <c r="K1047" s="1228">
        <f t="shared" si="270"/>
        <v>0</v>
      </c>
      <c r="L1047" s="829"/>
      <c r="M1047" s="1211">
        <f t="shared" si="260"/>
        <v>15</v>
      </c>
      <c r="N1047" s="829"/>
      <c r="O1047" s="829"/>
      <c r="P1047" s="829"/>
      <c r="Q1047" s="439"/>
      <c r="R1047" s="829">
        <f t="shared" si="261"/>
        <v>15</v>
      </c>
      <c r="S1047" s="46"/>
      <c r="T1047" s="46"/>
      <c r="U1047" s="1049">
        <v>1047</v>
      </c>
      <c r="V1047" s="46"/>
    </row>
    <row r="1048" spans="1:22" ht="15.75" customHeight="1">
      <c r="A1048" s="1227" t="str">
        <f t="shared" si="262"/>
        <v>potatoes: kg produced</v>
      </c>
      <c r="B1048" s="1201">
        <v>5</v>
      </c>
      <c r="C1048" s="873">
        <f t="shared" si="263"/>
        <v>2.5026948941469486E-2</v>
      </c>
      <c r="D1048" s="873">
        <f t="shared" si="264"/>
        <v>0</v>
      </c>
      <c r="E1048" s="873">
        <f t="shared" si="265"/>
        <v>9.3068966376089659E-3</v>
      </c>
      <c r="F1048" s="873">
        <f t="shared" si="266"/>
        <v>2.1898580323785805E-2</v>
      </c>
      <c r="G1048" s="829"/>
      <c r="H1048" s="1228">
        <f t="shared" si="267"/>
        <v>0.11262127023661268</v>
      </c>
      <c r="I1048" s="1228">
        <f t="shared" si="268"/>
        <v>0.31283686176836861</v>
      </c>
      <c r="J1048" s="1228">
        <f t="shared" si="269"/>
        <v>3.3942799501867994E-2</v>
      </c>
      <c r="K1048" s="1228">
        <f t="shared" si="270"/>
        <v>5.9126166874221654E-2</v>
      </c>
      <c r="L1048" s="829"/>
      <c r="M1048" s="1211">
        <f t="shared" si="260"/>
        <v>17</v>
      </c>
      <c r="N1048" s="829"/>
      <c r="O1048" s="829"/>
      <c r="P1048" s="829"/>
      <c r="Q1048" s="439"/>
      <c r="R1048" s="829">
        <f t="shared" si="261"/>
        <v>17</v>
      </c>
      <c r="S1048" s="46"/>
      <c r="T1048" s="46"/>
      <c r="U1048" s="1049">
        <v>1048</v>
      </c>
      <c r="V1048" s="46"/>
    </row>
    <row r="1049" spans="1:22" ht="15.75" customHeight="1">
      <c r="A1049" s="1227" t="str">
        <f t="shared" si="262"/>
        <v>WILD FOODS -- see worksheet Data 3</v>
      </c>
      <c r="B1049" s="1201">
        <v>6</v>
      </c>
      <c r="C1049" s="873">
        <f t="shared" si="263"/>
        <v>0</v>
      </c>
      <c r="D1049" s="873">
        <f t="shared" si="264"/>
        <v>0.03</v>
      </c>
      <c r="E1049" s="873">
        <f t="shared" si="265"/>
        <v>0</v>
      </c>
      <c r="F1049" s="873">
        <f t="shared" si="266"/>
        <v>0.05</v>
      </c>
      <c r="G1049" s="829"/>
      <c r="H1049" s="1228">
        <f t="shared" si="267"/>
        <v>0</v>
      </c>
      <c r="I1049" s="1228">
        <f t="shared" si="268"/>
        <v>0</v>
      </c>
      <c r="J1049" s="1228">
        <f t="shared" si="269"/>
        <v>0</v>
      </c>
      <c r="K1049" s="1228">
        <f t="shared" si="270"/>
        <v>0</v>
      </c>
      <c r="L1049" s="829"/>
      <c r="M1049" s="1211">
        <f t="shared" si="260"/>
        <v>29</v>
      </c>
      <c r="N1049" s="829"/>
      <c r="O1049" s="829"/>
      <c r="P1049" s="829"/>
      <c r="Q1049" s="439"/>
      <c r="R1049" s="829">
        <f t="shared" si="261"/>
        <v>29</v>
      </c>
      <c r="S1049" s="46"/>
      <c r="T1049" s="46"/>
      <c r="U1049" s="1049">
        <v>1049</v>
      </c>
      <c r="V1049" s="46"/>
    </row>
    <row r="1050" spans="1:22" ht="15.75" customHeight="1">
      <c r="A1050" s="1227" t="str">
        <f t="shared" si="262"/>
        <v/>
      </c>
      <c r="B1050" s="1201">
        <v>7</v>
      </c>
      <c r="C1050" s="873" t="str">
        <f t="shared" si="263"/>
        <v/>
      </c>
      <c r="D1050" s="873" t="str">
        <f t="shared" si="264"/>
        <v/>
      </c>
      <c r="E1050" s="873" t="str">
        <f t="shared" si="265"/>
        <v/>
      </c>
      <c r="F1050" s="873" t="str">
        <f t="shared" si="266"/>
        <v/>
      </c>
      <c r="G1050" s="829"/>
      <c r="H1050" s="1228" t="str">
        <f t="shared" si="267"/>
        <v/>
      </c>
      <c r="I1050" s="1228" t="str">
        <f t="shared" si="268"/>
        <v/>
      </c>
      <c r="J1050" s="1228" t="str">
        <f t="shared" si="269"/>
        <v/>
      </c>
      <c r="K1050" s="1228" t="str">
        <f t="shared" si="270"/>
        <v/>
      </c>
      <c r="L1050" s="829"/>
      <c r="M1050" s="1211" t="str">
        <f t="shared" si="260"/>
        <v/>
      </c>
      <c r="N1050" s="829"/>
      <c r="O1050" s="829"/>
      <c r="P1050" s="829"/>
      <c r="Q1050" s="439"/>
      <c r="R1050" s="829" t="str">
        <f t="shared" si="261"/>
        <v/>
      </c>
      <c r="S1050" s="46"/>
      <c r="T1050" s="46"/>
      <c r="U1050" s="1049">
        <v>1050</v>
      </c>
      <c r="V1050" s="46"/>
    </row>
    <row r="1051" spans="1:22" ht="15.75" customHeight="1">
      <c r="A1051" s="1227" t="str">
        <f t="shared" si="262"/>
        <v/>
      </c>
      <c r="B1051" s="1201">
        <v>8</v>
      </c>
      <c r="C1051" s="873" t="str">
        <f t="shared" si="263"/>
        <v/>
      </c>
      <c r="D1051" s="873" t="str">
        <f t="shared" si="264"/>
        <v/>
      </c>
      <c r="E1051" s="873" t="str">
        <f t="shared" si="265"/>
        <v/>
      </c>
      <c r="F1051" s="873" t="str">
        <f t="shared" si="266"/>
        <v/>
      </c>
      <c r="G1051" s="829"/>
      <c r="H1051" s="1228" t="str">
        <f t="shared" si="267"/>
        <v/>
      </c>
      <c r="I1051" s="1228" t="str">
        <f t="shared" si="268"/>
        <v/>
      </c>
      <c r="J1051" s="1228" t="str">
        <f t="shared" si="269"/>
        <v/>
      </c>
      <c r="K1051" s="1228" t="str">
        <f t="shared" si="270"/>
        <v/>
      </c>
      <c r="L1051" s="829"/>
      <c r="M1051" s="1211" t="str">
        <f t="shared" si="260"/>
        <v/>
      </c>
      <c r="N1051" s="829"/>
      <c r="O1051" s="829"/>
      <c r="P1051" s="829"/>
      <c r="Q1051" s="439"/>
      <c r="R1051" s="829" t="str">
        <f t="shared" si="261"/>
        <v/>
      </c>
      <c r="S1051" s="46"/>
      <c r="T1051" s="46"/>
      <c r="U1051" s="1049">
        <v>1051</v>
      </c>
      <c r="V1051" s="46"/>
    </row>
    <row r="1052" spans="1:22" ht="15.75" customHeight="1">
      <c r="A1052" s="1227" t="str">
        <f t="shared" si="262"/>
        <v/>
      </c>
      <c r="B1052" s="1201">
        <v>9</v>
      </c>
      <c r="C1052" s="873" t="str">
        <f t="shared" si="263"/>
        <v/>
      </c>
      <c r="D1052" s="873" t="str">
        <f t="shared" si="264"/>
        <v/>
      </c>
      <c r="E1052" s="873" t="str">
        <f t="shared" si="265"/>
        <v/>
      </c>
      <c r="F1052" s="873" t="str">
        <f t="shared" si="266"/>
        <v/>
      </c>
      <c r="G1052" s="1201"/>
      <c r="H1052" s="1228" t="str">
        <f t="shared" si="267"/>
        <v/>
      </c>
      <c r="I1052" s="1228" t="str">
        <f t="shared" si="268"/>
        <v/>
      </c>
      <c r="J1052" s="1228" t="str">
        <f t="shared" si="269"/>
        <v/>
      </c>
      <c r="K1052" s="1228" t="str">
        <f t="shared" si="270"/>
        <v/>
      </c>
      <c r="L1052" s="829"/>
      <c r="M1052" s="1211" t="str">
        <f t="shared" si="260"/>
        <v/>
      </c>
      <c r="N1052" s="829"/>
      <c r="O1052" s="829"/>
      <c r="P1052" s="829"/>
      <c r="Q1052" s="439"/>
      <c r="R1052" s="829" t="str">
        <f t="shared" si="261"/>
        <v/>
      </c>
      <c r="S1052" s="46"/>
      <c r="T1052" s="46"/>
      <c r="U1052" s="1049">
        <v>1052</v>
      </c>
      <c r="V1052" s="46"/>
    </row>
    <row r="1053" spans="1:22" ht="15.75" customHeight="1">
      <c r="A1053" s="1227" t="str">
        <f t="shared" si="262"/>
        <v/>
      </c>
      <c r="B1053" s="1201">
        <v>10</v>
      </c>
      <c r="C1053" s="873" t="str">
        <f t="shared" si="263"/>
        <v/>
      </c>
      <c r="D1053" s="873" t="str">
        <f t="shared" si="264"/>
        <v/>
      </c>
      <c r="E1053" s="873" t="str">
        <f t="shared" si="265"/>
        <v/>
      </c>
      <c r="F1053" s="873" t="str">
        <f t="shared" si="266"/>
        <v/>
      </c>
      <c r="G1053" s="829"/>
      <c r="H1053" s="1228" t="str">
        <f t="shared" si="267"/>
        <v/>
      </c>
      <c r="I1053" s="1228" t="str">
        <f t="shared" si="268"/>
        <v/>
      </c>
      <c r="J1053" s="1228" t="str">
        <f t="shared" si="269"/>
        <v/>
      </c>
      <c r="K1053" s="1228" t="str">
        <f t="shared" si="270"/>
        <v/>
      </c>
      <c r="L1053" s="829"/>
      <c r="M1053" s="1211" t="str">
        <f t="shared" si="260"/>
        <v/>
      </c>
      <c r="N1053" s="829"/>
      <c r="O1053" s="829"/>
      <c r="P1053" s="829"/>
      <c r="Q1053" s="439"/>
      <c r="R1053" s="829" t="str">
        <f t="shared" si="261"/>
        <v/>
      </c>
      <c r="S1053" s="46"/>
      <c r="T1053" s="46"/>
      <c r="U1053" s="1049">
        <v>1053</v>
      </c>
      <c r="V1053" s="46"/>
    </row>
    <row r="1054" spans="1:22" ht="15.75" customHeight="1">
      <c r="A1054" s="1227" t="str">
        <f t="shared" si="262"/>
        <v/>
      </c>
      <c r="B1054" s="1201">
        <v>11</v>
      </c>
      <c r="C1054" s="873" t="str">
        <f t="shared" si="263"/>
        <v/>
      </c>
      <c r="D1054" s="873" t="str">
        <f t="shared" si="264"/>
        <v/>
      </c>
      <c r="E1054" s="873" t="str">
        <f t="shared" si="265"/>
        <v/>
      </c>
      <c r="F1054" s="873" t="str">
        <f t="shared" si="266"/>
        <v/>
      </c>
      <c r="G1054" s="829"/>
      <c r="H1054" s="1228" t="str">
        <f t="shared" si="267"/>
        <v/>
      </c>
      <c r="I1054" s="1228" t="str">
        <f t="shared" si="268"/>
        <v/>
      </c>
      <c r="J1054" s="1228" t="str">
        <f t="shared" si="269"/>
        <v/>
      </c>
      <c r="K1054" s="1228" t="str">
        <f t="shared" si="270"/>
        <v/>
      </c>
      <c r="L1054" s="829"/>
      <c r="M1054" s="1211" t="str">
        <f t="shared" si="260"/>
        <v/>
      </c>
      <c r="N1054" s="829"/>
      <c r="O1054" s="829"/>
      <c r="P1054" s="829"/>
      <c r="Q1054" s="439"/>
      <c r="R1054" s="829" t="str">
        <f t="shared" si="261"/>
        <v/>
      </c>
      <c r="S1054" s="46"/>
      <c r="T1054" s="46"/>
      <c r="U1054" s="1049">
        <v>1054</v>
      </c>
      <c r="V1054" s="46"/>
    </row>
    <row r="1055" spans="1:22" ht="15.75" customHeight="1">
      <c r="A1055" s="1227" t="str">
        <f t="shared" ref="A1055:A1063" si="271">IF(OR(A1054="",LOOKUP(B1055,$T$820:$T$898,A$820:A$898)=A1054),"",LOOKUP(B1055,$T$820:$T$898,A$820:A$898))</f>
        <v/>
      </c>
      <c r="B1055" s="1201">
        <v>12</v>
      </c>
      <c r="C1055" s="873" t="str">
        <f t="shared" si="263"/>
        <v/>
      </c>
      <c r="D1055" s="873" t="str">
        <f t="shared" ref="D1055:D1063" si="272">IF($A1055="","",LOOKUP($B1055,$T$820:$T$898,M$820:M$898))</f>
        <v/>
      </c>
      <c r="E1055" s="873" t="str">
        <f t="shared" ref="E1055:E1063" si="273">IF($A1055="","",LOOKUP($B1055,$T$820:$T$898,D$820:D$898))</f>
        <v/>
      </c>
      <c r="F1055" s="873" t="str">
        <f t="shared" ref="F1055:F1063" si="274">IF($A1055="","",LOOKUP($B1055,$T$820:$T$898,N$820:N$898))</f>
        <v/>
      </c>
      <c r="G1055" s="829"/>
      <c r="H1055" s="1228" t="str">
        <f t="shared" ref="H1055:H1063" si="275">IF($A1055="","",LOOKUP($B1055,$T$820:$T$898,E$820:E$898))</f>
        <v/>
      </c>
      <c r="I1055" s="1228" t="str">
        <f t="shared" ref="I1055:I1063" si="276">IF($A1055="","",LOOKUP($B1055,$T$820:$T$898,O$820:O$898))</f>
        <v/>
      </c>
      <c r="J1055" s="1228" t="str">
        <f t="shared" ref="J1055:J1063" si="277">IF($A1055="","",LOOKUP($B1055,$T$820:$T$898,F$820:F$898))</f>
        <v/>
      </c>
      <c r="K1055" s="1228" t="str">
        <f t="shared" ref="K1055:K1063" si="278">IF($A1055="","",LOOKUP($B1055,$T$820:$T$898,P$820:P$898))</f>
        <v/>
      </c>
      <c r="L1055" s="829"/>
      <c r="M1055" s="1211" t="str">
        <f t="shared" ref="M1055:M1063" si="279">IF(LOOKUP(R1055,R$1071:R$1094,R$1071:R$1094)=R1055,R1055,"")</f>
        <v/>
      </c>
      <c r="N1055" s="829"/>
      <c r="O1055" s="829"/>
      <c r="P1055" s="829"/>
      <c r="Q1055" s="439"/>
      <c r="R1055" s="829" t="str">
        <f t="shared" si="261"/>
        <v/>
      </c>
      <c r="S1055" s="46"/>
      <c r="T1055" s="46"/>
      <c r="U1055" s="1049">
        <v>1055</v>
      </c>
      <c r="V1055" s="46"/>
    </row>
    <row r="1056" spans="1:22" ht="15.75" customHeight="1">
      <c r="A1056" s="1227" t="str">
        <f t="shared" si="271"/>
        <v/>
      </c>
      <c r="B1056" s="1201">
        <v>13</v>
      </c>
      <c r="C1056" s="873" t="str">
        <f t="shared" si="263"/>
        <v/>
      </c>
      <c r="D1056" s="873" t="str">
        <f t="shared" si="272"/>
        <v/>
      </c>
      <c r="E1056" s="873" t="str">
        <f t="shared" si="273"/>
        <v/>
      </c>
      <c r="F1056" s="873" t="str">
        <f t="shared" si="274"/>
        <v/>
      </c>
      <c r="G1056" s="829"/>
      <c r="H1056" s="1228" t="str">
        <f t="shared" si="275"/>
        <v/>
      </c>
      <c r="I1056" s="1228" t="str">
        <f t="shared" si="276"/>
        <v/>
      </c>
      <c r="J1056" s="1228" t="str">
        <f t="shared" si="277"/>
        <v/>
      </c>
      <c r="K1056" s="1228" t="str">
        <f t="shared" si="278"/>
        <v/>
      </c>
      <c r="L1056" s="829"/>
      <c r="M1056" s="1211" t="str">
        <f t="shared" si="279"/>
        <v/>
      </c>
      <c r="N1056" s="829"/>
      <c r="O1056" s="829"/>
      <c r="P1056" s="829"/>
      <c r="Q1056" s="439"/>
      <c r="R1056" s="829" t="str">
        <f t="shared" si="261"/>
        <v/>
      </c>
      <c r="S1056" s="46"/>
      <c r="T1056" s="46"/>
      <c r="U1056" s="1049">
        <v>1056</v>
      </c>
      <c r="V1056" s="46"/>
    </row>
    <row r="1057" spans="1:22" ht="15.75" customHeight="1">
      <c r="A1057" s="1227" t="str">
        <f t="shared" si="271"/>
        <v/>
      </c>
      <c r="B1057" s="1201">
        <v>14</v>
      </c>
      <c r="C1057" s="873" t="str">
        <f t="shared" si="263"/>
        <v/>
      </c>
      <c r="D1057" s="873" t="str">
        <f t="shared" si="272"/>
        <v/>
      </c>
      <c r="E1057" s="873" t="str">
        <f t="shared" si="273"/>
        <v/>
      </c>
      <c r="F1057" s="873" t="str">
        <f t="shared" si="274"/>
        <v/>
      </c>
      <c r="G1057" s="829"/>
      <c r="H1057" s="1228" t="str">
        <f t="shared" si="275"/>
        <v/>
      </c>
      <c r="I1057" s="1228" t="str">
        <f t="shared" si="276"/>
        <v/>
      </c>
      <c r="J1057" s="1228" t="str">
        <f t="shared" si="277"/>
        <v/>
      </c>
      <c r="K1057" s="1228" t="str">
        <f t="shared" si="278"/>
        <v/>
      </c>
      <c r="L1057" s="829"/>
      <c r="M1057" s="1211" t="str">
        <f t="shared" si="279"/>
        <v/>
      </c>
      <c r="N1057" s="829"/>
      <c r="O1057" s="829"/>
      <c r="P1057" s="829"/>
      <c r="Q1057" s="439"/>
      <c r="R1057" s="829" t="str">
        <f t="shared" si="261"/>
        <v/>
      </c>
      <c r="S1057" s="46"/>
      <c r="T1057" s="46"/>
      <c r="U1057" s="1049">
        <v>1057</v>
      </c>
      <c r="V1057" s="46"/>
    </row>
    <row r="1058" spans="1:22" ht="15.75" customHeight="1">
      <c r="A1058" s="1227" t="str">
        <f t="shared" si="271"/>
        <v/>
      </c>
      <c r="B1058" s="1201">
        <v>15</v>
      </c>
      <c r="C1058" s="873" t="str">
        <f t="shared" si="263"/>
        <v/>
      </c>
      <c r="D1058" s="873" t="str">
        <f t="shared" si="272"/>
        <v/>
      </c>
      <c r="E1058" s="873" t="str">
        <f t="shared" si="273"/>
        <v/>
      </c>
      <c r="F1058" s="873" t="str">
        <f t="shared" si="274"/>
        <v/>
      </c>
      <c r="G1058" s="829"/>
      <c r="H1058" s="1228" t="str">
        <f t="shared" si="275"/>
        <v/>
      </c>
      <c r="I1058" s="1228" t="str">
        <f t="shared" si="276"/>
        <v/>
      </c>
      <c r="J1058" s="1228" t="str">
        <f t="shared" si="277"/>
        <v/>
      </c>
      <c r="K1058" s="1228" t="str">
        <f t="shared" si="278"/>
        <v/>
      </c>
      <c r="L1058" s="829"/>
      <c r="M1058" s="1211" t="str">
        <f t="shared" si="279"/>
        <v/>
      </c>
      <c r="N1058" s="829"/>
      <c r="O1058" s="829"/>
      <c r="P1058" s="829"/>
      <c r="Q1058" s="439"/>
      <c r="R1058" s="829" t="str">
        <f t="shared" si="261"/>
        <v/>
      </c>
      <c r="S1058" s="46"/>
      <c r="T1058" s="46"/>
      <c r="U1058" s="1049">
        <v>1058</v>
      </c>
      <c r="V1058" s="46"/>
    </row>
    <row r="1059" spans="1:22" ht="15.75" customHeight="1">
      <c r="A1059" s="1227" t="str">
        <f t="shared" si="271"/>
        <v/>
      </c>
      <c r="B1059" s="1201">
        <v>16</v>
      </c>
      <c r="C1059" s="873" t="str">
        <f t="shared" si="263"/>
        <v/>
      </c>
      <c r="D1059" s="873" t="str">
        <f t="shared" si="272"/>
        <v/>
      </c>
      <c r="E1059" s="873" t="str">
        <f t="shared" si="273"/>
        <v/>
      </c>
      <c r="F1059" s="873" t="str">
        <f t="shared" si="274"/>
        <v/>
      </c>
      <c r="G1059" s="829"/>
      <c r="H1059" s="1228" t="str">
        <f t="shared" si="275"/>
        <v/>
      </c>
      <c r="I1059" s="1228" t="str">
        <f t="shared" si="276"/>
        <v/>
      </c>
      <c r="J1059" s="1228" t="str">
        <f t="shared" si="277"/>
        <v/>
      </c>
      <c r="K1059" s="1228" t="str">
        <f t="shared" si="278"/>
        <v/>
      </c>
      <c r="L1059" s="829"/>
      <c r="M1059" s="1211" t="str">
        <f t="shared" si="279"/>
        <v/>
      </c>
      <c r="N1059" s="829"/>
      <c r="O1059" s="829"/>
      <c r="P1059" s="829"/>
      <c r="Q1059" s="439"/>
      <c r="R1059" s="829" t="str">
        <f t="shared" si="261"/>
        <v/>
      </c>
      <c r="S1059" s="46"/>
      <c r="T1059" s="46"/>
      <c r="U1059" s="1049">
        <v>1059</v>
      </c>
      <c r="V1059" s="46"/>
    </row>
    <row r="1060" spans="1:22" ht="15.75" customHeight="1">
      <c r="A1060" s="1227" t="str">
        <f t="shared" si="271"/>
        <v/>
      </c>
      <c r="B1060" s="1201">
        <v>17</v>
      </c>
      <c r="C1060" s="873" t="str">
        <f t="shared" si="263"/>
        <v/>
      </c>
      <c r="D1060" s="873" t="str">
        <f t="shared" si="272"/>
        <v/>
      </c>
      <c r="E1060" s="873" t="str">
        <f t="shared" si="273"/>
        <v/>
      </c>
      <c r="F1060" s="873" t="str">
        <f t="shared" si="274"/>
        <v/>
      </c>
      <c r="G1060" s="829"/>
      <c r="H1060" s="1228" t="str">
        <f t="shared" si="275"/>
        <v/>
      </c>
      <c r="I1060" s="1228" t="str">
        <f t="shared" si="276"/>
        <v/>
      </c>
      <c r="J1060" s="1228" t="str">
        <f t="shared" si="277"/>
        <v/>
      </c>
      <c r="K1060" s="1228" t="str">
        <f t="shared" si="278"/>
        <v/>
      </c>
      <c r="L1060" s="829"/>
      <c r="M1060" s="1211" t="str">
        <f t="shared" si="279"/>
        <v/>
      </c>
      <c r="N1060" s="829"/>
      <c r="O1060" s="829"/>
      <c r="P1060" s="829"/>
      <c r="Q1060" s="439"/>
      <c r="R1060" s="829" t="str">
        <f t="shared" si="261"/>
        <v/>
      </c>
      <c r="S1060" s="46"/>
      <c r="T1060" s="46"/>
      <c r="U1060" s="1049">
        <v>1060</v>
      </c>
      <c r="V1060" s="46"/>
    </row>
    <row r="1061" spans="1:22" ht="15.75" customHeight="1">
      <c r="A1061" s="1227" t="str">
        <f t="shared" si="271"/>
        <v/>
      </c>
      <c r="B1061" s="1201">
        <v>18</v>
      </c>
      <c r="C1061" s="873" t="str">
        <f t="shared" si="263"/>
        <v/>
      </c>
      <c r="D1061" s="873" t="str">
        <f t="shared" si="272"/>
        <v/>
      </c>
      <c r="E1061" s="873" t="str">
        <f t="shared" si="273"/>
        <v/>
      </c>
      <c r="F1061" s="873" t="str">
        <f t="shared" si="274"/>
        <v/>
      </c>
      <c r="G1061" s="829"/>
      <c r="H1061" s="1228" t="str">
        <f t="shared" si="275"/>
        <v/>
      </c>
      <c r="I1061" s="1228" t="str">
        <f t="shared" si="276"/>
        <v/>
      </c>
      <c r="J1061" s="1228" t="str">
        <f t="shared" si="277"/>
        <v/>
      </c>
      <c r="K1061" s="1228" t="str">
        <f t="shared" si="278"/>
        <v/>
      </c>
      <c r="L1061" s="829"/>
      <c r="M1061" s="1211" t="str">
        <f t="shared" si="279"/>
        <v/>
      </c>
      <c r="N1061" s="829"/>
      <c r="O1061" s="829"/>
      <c r="P1061" s="829"/>
      <c r="Q1061" s="439"/>
      <c r="R1061" s="829" t="str">
        <f t="shared" si="261"/>
        <v/>
      </c>
      <c r="S1061" s="46"/>
      <c r="T1061" s="46"/>
      <c r="U1061" s="1049">
        <v>1061</v>
      </c>
      <c r="V1061" s="46"/>
    </row>
    <row r="1062" spans="1:22" ht="15.75" customHeight="1">
      <c r="A1062" s="1227" t="str">
        <f t="shared" si="271"/>
        <v/>
      </c>
      <c r="B1062" s="1201">
        <v>19</v>
      </c>
      <c r="C1062" s="873" t="str">
        <f t="shared" si="263"/>
        <v/>
      </c>
      <c r="D1062" s="873" t="str">
        <f t="shared" si="272"/>
        <v/>
      </c>
      <c r="E1062" s="873" t="str">
        <f t="shared" si="273"/>
        <v/>
      </c>
      <c r="F1062" s="873" t="str">
        <f t="shared" si="274"/>
        <v/>
      </c>
      <c r="G1062" s="829"/>
      <c r="H1062" s="1228" t="str">
        <f t="shared" si="275"/>
        <v/>
      </c>
      <c r="I1062" s="1228" t="str">
        <f t="shared" si="276"/>
        <v/>
      </c>
      <c r="J1062" s="1228" t="str">
        <f t="shared" si="277"/>
        <v/>
      </c>
      <c r="K1062" s="1228" t="str">
        <f t="shared" si="278"/>
        <v/>
      </c>
      <c r="L1062" s="829"/>
      <c r="M1062" s="1211" t="str">
        <f t="shared" si="279"/>
        <v/>
      </c>
      <c r="N1062" s="829"/>
      <c r="O1062" s="829"/>
      <c r="P1062" s="829"/>
      <c r="Q1062" s="439"/>
      <c r="R1062" s="829" t="str">
        <f t="shared" si="261"/>
        <v/>
      </c>
      <c r="S1062" s="46"/>
      <c r="T1062" s="46"/>
      <c r="U1062" s="1049">
        <v>1062</v>
      </c>
      <c r="V1062" s="46"/>
    </row>
    <row r="1063" spans="1:22" ht="15.75" customHeight="1">
      <c r="A1063" s="1227" t="str">
        <f t="shared" si="271"/>
        <v/>
      </c>
      <c r="B1063" s="1201">
        <v>20</v>
      </c>
      <c r="C1063" s="873" t="str">
        <f t="shared" si="263"/>
        <v/>
      </c>
      <c r="D1063" s="873" t="str">
        <f t="shared" si="272"/>
        <v/>
      </c>
      <c r="E1063" s="873" t="str">
        <f t="shared" si="273"/>
        <v/>
      </c>
      <c r="F1063" s="873" t="str">
        <f t="shared" si="274"/>
        <v/>
      </c>
      <c r="G1063" s="829"/>
      <c r="H1063" s="1228" t="str">
        <f t="shared" si="275"/>
        <v/>
      </c>
      <c r="I1063" s="1228" t="str">
        <f t="shared" si="276"/>
        <v/>
      </c>
      <c r="J1063" s="1228" t="str">
        <f t="shared" si="277"/>
        <v/>
      </c>
      <c r="K1063" s="1228" t="str">
        <f t="shared" si="278"/>
        <v/>
      </c>
      <c r="L1063" s="829"/>
      <c r="M1063" s="1211" t="str">
        <f t="shared" si="279"/>
        <v/>
      </c>
      <c r="N1063" s="829"/>
      <c r="O1063" s="829"/>
      <c r="P1063" s="829"/>
      <c r="Q1063" s="439"/>
      <c r="R1063" s="829" t="str">
        <f t="shared" si="261"/>
        <v/>
      </c>
      <c r="S1063" s="46"/>
      <c r="T1063" s="46"/>
      <c r="U1063" s="1049">
        <v>1063</v>
      </c>
      <c r="V1063" s="46"/>
    </row>
    <row r="1064" spans="1:22" ht="15.75" customHeight="1">
      <c r="A1064" s="1227" t="s">
        <v>543</v>
      </c>
      <c r="B1064" s="1201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27" t="s">
        <v>721</v>
      </c>
      <c r="B1065" s="1201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27" t="s">
        <v>722</v>
      </c>
      <c r="B1066" s="1201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27" t="s">
        <v>723</v>
      </c>
      <c r="B1067" s="1201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29" t="s">
        <v>544</v>
      </c>
      <c r="B1068" s="1201"/>
      <c r="C1068" s="873">
        <f>SUM(C859:C860)</f>
        <v>0.48547811848425548</v>
      </c>
      <c r="D1068" s="1230">
        <f>SUM(M859:M860)</f>
        <v>0</v>
      </c>
      <c r="E1068" s="873">
        <f>SUM(D859:D860)</f>
        <v>0.39648161768368617</v>
      </c>
      <c r="F1068" s="1230">
        <f>SUM(N859:N860)</f>
        <v>0</v>
      </c>
      <c r="G1068" s="829"/>
      <c r="H1068" s="873">
        <f>SUM(E859:E860)</f>
        <v>0.29396981960505247</v>
      </c>
      <c r="I1068" s="1230">
        <f>SUM(O859:O860)</f>
        <v>0</v>
      </c>
      <c r="J1068" s="873">
        <f>SUM(F859:F860)</f>
        <v>0.31510492901618925</v>
      </c>
      <c r="K1068" s="1230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1" t="s">
        <v>75</v>
      </c>
      <c r="B1069" s="1201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2"/>
      <c r="H1069" s="1228">
        <f>SUM(H1044:H1068)</f>
        <v>1.3260489935361441</v>
      </c>
      <c r="I1069" s="1228">
        <f>SUM(I1044:I1068)</f>
        <v>0.91499843320286978</v>
      </c>
      <c r="J1069" s="1228">
        <f>SUM(J1044:J1068)</f>
        <v>1.3444735505603984</v>
      </c>
      <c r="K1069" s="1228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1"/>
      <c r="C1070" s="1233"/>
      <c r="D1070" s="1233"/>
      <c r="E1070" s="1233"/>
      <c r="F1070" s="1233"/>
      <c r="G1070" s="829"/>
      <c r="H1070" s="1234"/>
      <c r="I1070" s="1234"/>
      <c r="J1070" s="1234"/>
      <c r="K1070" s="1234"/>
      <c r="L1070" s="829"/>
      <c r="M1070" s="829"/>
      <c r="N1070" s="829"/>
      <c r="O1070" s="829"/>
      <c r="P1070" s="829"/>
      <c r="Q1070" s="439"/>
      <c r="R1070" s="829" t="s">
        <v>541</v>
      </c>
      <c r="S1070" s="46"/>
      <c r="T1070" s="46"/>
      <c r="U1070" s="1049">
        <v>1070</v>
      </c>
      <c r="V1070" s="46"/>
    </row>
    <row r="1071" spans="1:22" ht="15.75" customHeight="1">
      <c r="A1071" s="1208" t="s">
        <v>16</v>
      </c>
      <c r="B1071" s="1201"/>
      <c r="C1071" s="1209" t="str">
        <f>C1036</f>
        <v>VP</v>
      </c>
      <c r="D1071" s="1209" t="str">
        <f>C1036</f>
        <v>VP</v>
      </c>
      <c r="E1071" s="1209" t="str">
        <f>E1036</f>
        <v>P</v>
      </c>
      <c r="F1071" s="1209" t="str">
        <f>E1036</f>
        <v>P</v>
      </c>
      <c r="G1071" s="829"/>
      <c r="H1071" s="1210" t="str">
        <f>H1036</f>
        <v>M</v>
      </c>
      <c r="I1071" s="1210" t="str">
        <f>H1036</f>
        <v>M</v>
      </c>
      <c r="J1071" s="1210" t="str">
        <f>J1036</f>
        <v>BO</v>
      </c>
      <c r="K1071" s="1210" t="str">
        <f>J1036</f>
        <v>BO</v>
      </c>
      <c r="L1071" s="829"/>
      <c r="M1071" s="1210" t="s">
        <v>541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27" t="str">
        <f t="shared" ref="A1072:A1094" si="280">IF(OR(A1071="",LOOKUP(B1072,$T$904:$T$983,A$904:A$983)=A1071),"",LOOKUP(B1072,$T$904:$T$983,A$904:A$983))</f>
        <v>Cattle sales - local: no. sold</v>
      </c>
      <c r="B1072" s="1201">
        <v>1</v>
      </c>
      <c r="C1072" s="1104">
        <f>LOOKUP($B1072,$T$904:$T$983,C$904:C$983)</f>
        <v>0</v>
      </c>
      <c r="D1072" s="1104">
        <f>LOOKUP($B1072,$T$904:$T$983,M$904:M$983)</f>
        <v>0</v>
      </c>
      <c r="E1072" s="1104">
        <f>LOOKUP($B1072,$T$904:$T$983,D$904:D$983)</f>
        <v>6750</v>
      </c>
      <c r="F1072" s="1104">
        <f>LOOKUP($B1072,$T$904:$T$983,N$904:N$983)</f>
        <v>0</v>
      </c>
      <c r="G1072" s="829"/>
      <c r="H1072" s="1211">
        <f>LOOKUP($B1072,$T$904:$T$983,E$904:E$983)</f>
        <v>16000</v>
      </c>
      <c r="I1072" s="1211">
        <f>LOOKUP($B1072,$T$904:$T$983,O$904:O$983)</f>
        <v>0</v>
      </c>
      <c r="J1072" s="1211">
        <f>LOOKUP($B1072,$T$904:$T$983,F$904:F$983)</f>
        <v>22350</v>
      </c>
      <c r="K1072" s="1211">
        <f>LOOKUP($B1072,$T$904:$T$983,P$904:P$983)</f>
        <v>0</v>
      </c>
      <c r="L1072" s="829"/>
      <c r="M1072" s="993" t="str">
        <f t="shared" ref="M1072:M1095" si="281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27" t="str">
        <f t="shared" si="280"/>
        <v>Goat sales - local: no. sold</v>
      </c>
      <c r="B1073" s="1201">
        <v>2</v>
      </c>
      <c r="C1073" s="1104">
        <f t="shared" ref="C1073:C1099" si="282">IF($A1073="","",LOOKUP($B1073,$T$904:$T$983,C$904:C$983))</f>
        <v>1125</v>
      </c>
      <c r="D1073" s="1104">
        <f t="shared" ref="D1073:D1094" si="283">IF($A1073="","",LOOKUP($B1073,$T$904:$T$983,M$904:M$983))</f>
        <v>0</v>
      </c>
      <c r="E1073" s="1104">
        <f t="shared" ref="E1073:E1094" si="284">IF($A1073="","",LOOKUP($B1073,$T$904:$T$983,D$904:D$983))</f>
        <v>3000</v>
      </c>
      <c r="F1073" s="1104">
        <f t="shared" ref="F1073:F1094" si="285">IF($A1073="","",LOOKUP($B1073,$T$904:$T$983,N$904:N$983))</f>
        <v>-2500</v>
      </c>
      <c r="G1073" s="829"/>
      <c r="H1073" s="1211">
        <f t="shared" ref="H1073:H1094" si="286">IF($A1073="","",LOOKUP($B1073,$T$904:$T$983,E$904:E$983))</f>
        <v>6000</v>
      </c>
      <c r="I1073" s="1211">
        <f t="shared" ref="I1073:I1094" si="287">IF($A1073="","",LOOKUP($B1073,$T$904:$T$983,O$904:O$983))</f>
        <v>4000</v>
      </c>
      <c r="J1073" s="1211">
        <f t="shared" ref="J1073:J1094" si="288">IF($A1073="","",LOOKUP($B1073,$T$904:$T$983,F$904:F$983))</f>
        <v>8000</v>
      </c>
      <c r="K1073" s="1211">
        <f t="shared" ref="K1073:K1094" si="289">IF($A1073="","",LOOKUP($B1073,$T$904:$T$983,P$904:P$983))</f>
        <v>2500</v>
      </c>
      <c r="L1073" s="829"/>
      <c r="M1073" s="993" t="str">
        <f t="shared" si="281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27" t="str">
        <f t="shared" si="280"/>
        <v>Sheep sales - local: no. sold</v>
      </c>
      <c r="B1074" s="1201">
        <v>3</v>
      </c>
      <c r="C1074" s="1104">
        <f t="shared" si="282"/>
        <v>0</v>
      </c>
      <c r="D1074" s="1104">
        <f t="shared" si="283"/>
        <v>0</v>
      </c>
      <c r="E1074" s="1104">
        <f t="shared" si="284"/>
        <v>0</v>
      </c>
      <c r="F1074" s="1104">
        <f t="shared" si="285"/>
        <v>0</v>
      </c>
      <c r="G1074" s="829"/>
      <c r="H1074" s="1211">
        <f t="shared" si="286"/>
        <v>1600</v>
      </c>
      <c r="I1074" s="1211">
        <f t="shared" si="287"/>
        <v>0</v>
      </c>
      <c r="J1074" s="1211">
        <f t="shared" si="288"/>
        <v>2400</v>
      </c>
      <c r="K1074" s="1211">
        <f t="shared" si="289"/>
        <v>0</v>
      </c>
      <c r="L1074" s="829"/>
      <c r="M1074" s="993" t="str">
        <f t="shared" si="281"/>
        <v/>
      </c>
      <c r="N1074" s="829"/>
      <c r="O1074" s="829"/>
      <c r="P1074" s="829"/>
      <c r="Q1074" s="439"/>
      <c r="R1074" s="829" t="str">
        <f t="shared" ref="R1074:R1099" si="290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27" t="str">
        <f t="shared" si="280"/>
        <v>Chicken sales: no. sold</v>
      </c>
      <c r="B1075" s="1201">
        <v>4</v>
      </c>
      <c r="C1075" s="1104">
        <f t="shared" si="282"/>
        <v>0</v>
      </c>
      <c r="D1075" s="1104">
        <f t="shared" si="283"/>
        <v>0</v>
      </c>
      <c r="E1075" s="1104">
        <f t="shared" si="284"/>
        <v>0</v>
      </c>
      <c r="F1075" s="1104">
        <f t="shared" si="285"/>
        <v>0</v>
      </c>
      <c r="G1075" s="829"/>
      <c r="H1075" s="1211">
        <f t="shared" si="286"/>
        <v>1300</v>
      </c>
      <c r="I1075" s="1211">
        <f t="shared" si="287"/>
        <v>0</v>
      </c>
      <c r="J1075" s="1211">
        <f t="shared" si="288"/>
        <v>0</v>
      </c>
      <c r="K1075" s="1211">
        <f t="shared" si="289"/>
        <v>0</v>
      </c>
      <c r="L1075" s="829"/>
      <c r="M1075" s="993" t="str">
        <f t="shared" si="281"/>
        <v/>
      </c>
      <c r="N1075" s="829"/>
      <c r="O1075" s="829"/>
      <c r="P1075" s="829"/>
      <c r="Q1075" s="439"/>
      <c r="R1075" s="829" t="str">
        <f t="shared" si="290"/>
        <v/>
      </c>
      <c r="S1075" s="46"/>
      <c r="T1075" s="46"/>
      <c r="U1075" s="1049">
        <v>1075</v>
      </c>
      <c r="V1075" s="46"/>
    </row>
    <row r="1076" spans="1:22" ht="15.75" customHeight="1">
      <c r="A1076" s="1227" t="str">
        <f t="shared" si="280"/>
        <v>Maize: kg produced</v>
      </c>
      <c r="B1076" s="1201">
        <v>5</v>
      </c>
      <c r="C1076" s="1104">
        <f t="shared" si="282"/>
        <v>0</v>
      </c>
      <c r="D1076" s="1104">
        <f t="shared" si="283"/>
        <v>0</v>
      </c>
      <c r="E1076" s="1104">
        <f t="shared" si="284"/>
        <v>0</v>
      </c>
      <c r="F1076" s="1104">
        <f t="shared" si="285"/>
        <v>0</v>
      </c>
      <c r="G1076" s="829"/>
      <c r="H1076" s="1211">
        <f t="shared" si="286"/>
        <v>2400</v>
      </c>
      <c r="I1076" s="1211">
        <f t="shared" si="287"/>
        <v>-2400</v>
      </c>
      <c r="J1076" s="1211">
        <f t="shared" si="288"/>
        <v>3600</v>
      </c>
      <c r="K1076" s="1211">
        <f t="shared" si="289"/>
        <v>-3600</v>
      </c>
      <c r="L1076" s="829"/>
      <c r="M1076" s="993">
        <f t="shared" si="281"/>
        <v>10</v>
      </c>
      <c r="N1076" s="829"/>
      <c r="O1076" s="829"/>
      <c r="P1076" s="829"/>
      <c r="Q1076" s="439"/>
      <c r="R1076" s="829">
        <f t="shared" si="290"/>
        <v>10</v>
      </c>
      <c r="S1076" s="46"/>
      <c r="T1076" s="46"/>
      <c r="U1076" s="1049">
        <v>1076</v>
      </c>
      <c r="V1076" s="46"/>
    </row>
    <row r="1077" spans="1:22" ht="15.75" customHeight="1">
      <c r="A1077" s="1227" t="str">
        <f t="shared" si="280"/>
        <v>Beans: kg produced</v>
      </c>
      <c r="B1077" s="1201">
        <v>6</v>
      </c>
      <c r="C1077" s="1104">
        <f t="shared" si="282"/>
        <v>0</v>
      </c>
      <c r="D1077" s="1104">
        <f t="shared" si="283"/>
        <v>0</v>
      </c>
      <c r="E1077" s="1104">
        <f t="shared" si="284"/>
        <v>1500</v>
      </c>
      <c r="F1077" s="1104">
        <f t="shared" si="285"/>
        <v>0</v>
      </c>
      <c r="G1077" s="829"/>
      <c r="H1077" s="1211">
        <f t="shared" si="286"/>
        <v>17250</v>
      </c>
      <c r="I1077" s="1211">
        <f t="shared" si="287"/>
        <v>0</v>
      </c>
      <c r="J1077" s="1211">
        <f t="shared" si="288"/>
        <v>6000</v>
      </c>
      <c r="K1077" s="1211">
        <f t="shared" si="289"/>
        <v>0</v>
      </c>
      <c r="L1077" s="829"/>
      <c r="M1077" s="993">
        <f t="shared" si="281"/>
        <v>15</v>
      </c>
      <c r="N1077" s="829"/>
      <c r="O1077" s="829"/>
      <c r="P1077" s="829"/>
      <c r="Q1077" s="439"/>
      <c r="R1077" s="829">
        <f t="shared" si="290"/>
        <v>15</v>
      </c>
      <c r="S1077" s="46"/>
      <c r="T1077" s="46"/>
      <c r="U1077" s="1049">
        <v>1077</v>
      </c>
      <c r="V1077" s="46"/>
    </row>
    <row r="1078" spans="1:22" ht="15.75" customHeight="1">
      <c r="A1078" s="1227" t="str">
        <f t="shared" si="280"/>
        <v>potatoes: kg produced</v>
      </c>
      <c r="B1078" s="1201">
        <v>7</v>
      </c>
      <c r="C1078" s="1104">
        <f t="shared" si="282"/>
        <v>0</v>
      </c>
      <c r="D1078" s="1104">
        <f t="shared" si="283"/>
        <v>0</v>
      </c>
      <c r="E1078" s="1104">
        <f t="shared" si="284"/>
        <v>160</v>
      </c>
      <c r="F1078" s="1104">
        <f t="shared" si="285"/>
        <v>-160</v>
      </c>
      <c r="G1078" s="829"/>
      <c r="H1078" s="1211">
        <f t="shared" si="286"/>
        <v>2500</v>
      </c>
      <c r="I1078" s="1211">
        <f t="shared" si="287"/>
        <v>-2500</v>
      </c>
      <c r="J1078" s="1211">
        <f t="shared" si="288"/>
        <v>432</v>
      </c>
      <c r="K1078" s="1211">
        <f t="shared" si="289"/>
        <v>-432</v>
      </c>
      <c r="L1078" s="829"/>
      <c r="M1078" s="993">
        <f t="shared" si="281"/>
        <v>17</v>
      </c>
      <c r="N1078" s="829"/>
      <c r="O1078" s="829"/>
      <c r="P1078" s="829"/>
      <c r="Q1078" s="439"/>
      <c r="R1078" s="829">
        <f t="shared" si="290"/>
        <v>17</v>
      </c>
      <c r="S1078" s="46"/>
      <c r="T1078" s="46"/>
      <c r="U1078" s="1049">
        <v>1078</v>
      </c>
      <c r="V1078" s="46"/>
    </row>
    <row r="1079" spans="1:22" ht="15.75" customHeight="1">
      <c r="A1079" s="1227" t="str">
        <f t="shared" si="280"/>
        <v>WILD FOODS -- see worksheet Data 3</v>
      </c>
      <c r="B1079" s="1201">
        <v>8</v>
      </c>
      <c r="C1079" s="1104">
        <f t="shared" si="282"/>
        <v>0</v>
      </c>
      <c r="D1079" s="1104">
        <f t="shared" si="283"/>
        <v>750</v>
      </c>
      <c r="E1079" s="1104">
        <f t="shared" si="284"/>
        <v>0</v>
      </c>
      <c r="F1079" s="1104">
        <f t="shared" si="285"/>
        <v>750</v>
      </c>
      <c r="G1079" s="829"/>
      <c r="H1079" s="1211">
        <f t="shared" si="286"/>
        <v>0</v>
      </c>
      <c r="I1079" s="1211">
        <f t="shared" si="287"/>
        <v>0</v>
      </c>
      <c r="J1079" s="1211">
        <f t="shared" si="288"/>
        <v>0</v>
      </c>
      <c r="K1079" s="1211">
        <f t="shared" si="289"/>
        <v>0</v>
      </c>
      <c r="L1079" s="829"/>
      <c r="M1079" s="993">
        <f t="shared" si="281"/>
        <v>29</v>
      </c>
      <c r="N1079" s="829"/>
      <c r="O1079" s="829"/>
      <c r="P1079" s="829"/>
      <c r="Q1079" s="439"/>
      <c r="R1079" s="829">
        <f t="shared" si="290"/>
        <v>29</v>
      </c>
      <c r="S1079" s="46"/>
      <c r="T1079" s="46"/>
      <c r="U1079" s="1049">
        <v>1079</v>
      </c>
      <c r="V1079" s="46"/>
    </row>
    <row r="1080" spans="1:22" ht="15.75" customHeight="1">
      <c r="A1080" s="1227" t="str">
        <f t="shared" si="280"/>
        <v>Agricultural cash income -- see Data2</v>
      </c>
      <c r="B1080" s="1201">
        <v>9</v>
      </c>
      <c r="C1080" s="1104">
        <f t="shared" si="282"/>
        <v>760</v>
      </c>
      <c r="D1080" s="1104">
        <f t="shared" si="283"/>
        <v>0</v>
      </c>
      <c r="E1080" s="1104">
        <f t="shared" si="284"/>
        <v>2760</v>
      </c>
      <c r="F1080" s="1104">
        <f t="shared" si="285"/>
        <v>0</v>
      </c>
      <c r="G1080" s="829"/>
      <c r="H1080" s="1211">
        <f t="shared" si="286"/>
        <v>0</v>
      </c>
      <c r="I1080" s="1211">
        <f t="shared" si="287"/>
        <v>0</v>
      </c>
      <c r="J1080" s="1211">
        <f t="shared" si="288"/>
        <v>0</v>
      </c>
      <c r="K1080" s="1211">
        <f t="shared" si="289"/>
        <v>0</v>
      </c>
      <c r="L1080" s="829"/>
      <c r="M1080" s="993" t="str">
        <f t="shared" si="281"/>
        <v/>
      </c>
      <c r="N1080" s="829"/>
      <c r="O1080" s="829"/>
      <c r="P1080" s="829"/>
      <c r="Q1080" s="439"/>
      <c r="R1080" s="829" t="str">
        <f t="shared" si="290"/>
        <v/>
      </c>
      <c r="S1080" s="46"/>
      <c r="T1080" s="46"/>
      <c r="U1080" s="1049">
        <v>1080</v>
      </c>
      <c r="V1080" s="46"/>
    </row>
    <row r="1081" spans="1:22" ht="15.75" customHeight="1">
      <c r="A1081" s="1227" t="str">
        <f t="shared" si="280"/>
        <v>Construction cash income -- see Data2</v>
      </c>
      <c r="B1081" s="1201">
        <v>10</v>
      </c>
      <c r="C1081" s="1104">
        <f t="shared" si="282"/>
        <v>940</v>
      </c>
      <c r="D1081" s="1104">
        <f t="shared" si="283"/>
        <v>0</v>
      </c>
      <c r="E1081" s="1104">
        <f t="shared" si="284"/>
        <v>0</v>
      </c>
      <c r="F1081" s="1104">
        <f t="shared" si="285"/>
        <v>0</v>
      </c>
      <c r="G1081" s="829"/>
      <c r="H1081" s="1211">
        <f t="shared" si="286"/>
        <v>0</v>
      </c>
      <c r="I1081" s="1211">
        <f t="shared" si="287"/>
        <v>0</v>
      </c>
      <c r="J1081" s="1211">
        <f t="shared" si="288"/>
        <v>0</v>
      </c>
      <c r="K1081" s="1211">
        <f t="shared" si="289"/>
        <v>0</v>
      </c>
      <c r="L1081" s="829"/>
      <c r="M1081" s="993" t="str">
        <f t="shared" si="281"/>
        <v/>
      </c>
      <c r="N1081" s="829"/>
      <c r="O1081" s="829"/>
      <c r="P1081" s="829"/>
      <c r="Q1081" s="439"/>
      <c r="R1081" s="829" t="str">
        <f t="shared" si="290"/>
        <v/>
      </c>
      <c r="S1081" s="46"/>
      <c r="T1081" s="46"/>
      <c r="U1081" s="1049">
        <v>1081</v>
      </c>
      <c r="V1081" s="46"/>
    </row>
    <row r="1082" spans="1:22" ht="15.75" customHeight="1">
      <c r="A1082" s="1227" t="str">
        <f t="shared" si="280"/>
        <v>Domestic work cash income -- see Data2</v>
      </c>
      <c r="B1082" s="1201">
        <v>11</v>
      </c>
      <c r="C1082" s="1104">
        <f t="shared" si="282"/>
        <v>4800</v>
      </c>
      <c r="D1082" s="1104">
        <f t="shared" si="283"/>
        <v>0</v>
      </c>
      <c r="E1082" s="1104">
        <f t="shared" si="284"/>
        <v>2200</v>
      </c>
      <c r="F1082" s="1104">
        <f t="shared" si="285"/>
        <v>0</v>
      </c>
      <c r="G1082" s="829"/>
      <c r="H1082" s="1211">
        <f t="shared" si="286"/>
        <v>0</v>
      </c>
      <c r="I1082" s="1211">
        <f t="shared" si="287"/>
        <v>0</v>
      </c>
      <c r="J1082" s="1211">
        <f t="shared" si="288"/>
        <v>0</v>
      </c>
      <c r="K1082" s="1211">
        <f t="shared" si="289"/>
        <v>0</v>
      </c>
      <c r="L1082" s="829"/>
      <c r="M1082" s="993" t="str">
        <f t="shared" si="281"/>
        <v/>
      </c>
      <c r="N1082" s="829"/>
      <c r="O1082" s="829"/>
      <c r="P1082" s="829"/>
      <c r="Q1082" s="439"/>
      <c r="R1082" s="829" t="str">
        <f t="shared" si="290"/>
        <v/>
      </c>
      <c r="S1082" s="46"/>
      <c r="T1082" s="46"/>
      <c r="U1082" s="1049">
        <v>1082</v>
      </c>
      <c r="V1082" s="46"/>
    </row>
    <row r="1083" spans="1:22" ht="15.75" customHeight="1">
      <c r="A1083" s="1227" t="str">
        <f t="shared" si="280"/>
        <v>Labour migration(formal employment): no. people per HH</v>
      </c>
      <c r="B1083" s="1201">
        <v>12</v>
      </c>
      <c r="C1083" s="1104">
        <f t="shared" si="282"/>
        <v>0</v>
      </c>
      <c r="D1083" s="1104">
        <f t="shared" si="283"/>
        <v>0</v>
      </c>
      <c r="E1083" s="1104">
        <f t="shared" si="284"/>
        <v>0</v>
      </c>
      <c r="F1083" s="1104">
        <f t="shared" si="285"/>
        <v>0</v>
      </c>
      <c r="G1083" s="829"/>
      <c r="H1083" s="1211">
        <f t="shared" si="286"/>
        <v>19200</v>
      </c>
      <c r="I1083" s="1211">
        <f t="shared" si="287"/>
        <v>0</v>
      </c>
      <c r="J1083" s="1211">
        <f t="shared" si="288"/>
        <v>75600</v>
      </c>
      <c r="K1083" s="1211">
        <f t="shared" si="289"/>
        <v>0</v>
      </c>
      <c r="L1083" s="829"/>
      <c r="M1083" s="993" t="str">
        <f t="shared" si="281"/>
        <v/>
      </c>
      <c r="N1083" s="829"/>
      <c r="O1083" s="829"/>
      <c r="P1083" s="829"/>
      <c r="Q1083" s="439"/>
      <c r="R1083" s="829">
        <f t="shared" si="290"/>
        <v>30</v>
      </c>
      <c r="S1083" s="46"/>
      <c r="T1083" s="46"/>
      <c r="U1083" s="1049">
        <v>1083</v>
      </c>
      <c r="V1083" s="46"/>
    </row>
    <row r="1084" spans="1:22" ht="15.75" customHeight="1">
      <c r="A1084" s="1227" t="str">
        <f t="shared" si="280"/>
        <v>Small business -- see Data2</v>
      </c>
      <c r="B1084" s="1201">
        <v>13</v>
      </c>
      <c r="C1084" s="1104">
        <f t="shared" si="282"/>
        <v>0</v>
      </c>
      <c r="D1084" s="1104">
        <f t="shared" si="283"/>
        <v>0</v>
      </c>
      <c r="E1084" s="1104">
        <f t="shared" si="284"/>
        <v>0</v>
      </c>
      <c r="F1084" s="1104">
        <f t="shared" si="285"/>
        <v>0</v>
      </c>
      <c r="G1084" s="829"/>
      <c r="H1084" s="1211">
        <f t="shared" si="286"/>
        <v>0</v>
      </c>
      <c r="I1084" s="1211">
        <f t="shared" si="287"/>
        <v>0</v>
      </c>
      <c r="J1084" s="1211">
        <f t="shared" si="288"/>
        <v>62700</v>
      </c>
      <c r="K1084" s="1211">
        <f t="shared" si="289"/>
        <v>0</v>
      </c>
      <c r="L1084" s="829"/>
      <c r="M1084" s="993" t="str">
        <f t="shared" si="281"/>
        <v/>
      </c>
      <c r="N1084" s="829"/>
      <c r="O1084" s="829"/>
      <c r="P1084" s="829"/>
      <c r="Q1084" s="439"/>
      <c r="R1084" s="829" t="str">
        <f t="shared" si="290"/>
        <v/>
      </c>
      <c r="S1084" s="46"/>
      <c r="T1084" s="46"/>
      <c r="U1084" s="1049">
        <v>1084</v>
      </c>
      <c r="V1084" s="46"/>
    </row>
    <row r="1085" spans="1:22" ht="15.75" customHeight="1">
      <c r="A1085" s="1227" t="str">
        <f t="shared" si="280"/>
        <v>Social development -- see Data2</v>
      </c>
      <c r="B1085" s="1201">
        <v>14</v>
      </c>
      <c r="C1085" s="1104">
        <f t="shared" si="282"/>
        <v>20220</v>
      </c>
      <c r="D1085" s="1104">
        <f t="shared" si="283"/>
        <v>0</v>
      </c>
      <c r="E1085" s="1104">
        <f t="shared" si="284"/>
        <v>22020</v>
      </c>
      <c r="F1085" s="1104">
        <f t="shared" si="285"/>
        <v>0</v>
      </c>
      <c r="G1085" s="829"/>
      <c r="H1085" s="1211">
        <f t="shared" si="286"/>
        <v>7620</v>
      </c>
      <c r="I1085" s="1211">
        <f t="shared" si="287"/>
        <v>0</v>
      </c>
      <c r="J1085" s="1211">
        <f t="shared" si="288"/>
        <v>7620</v>
      </c>
      <c r="K1085" s="1211">
        <f t="shared" si="289"/>
        <v>0</v>
      </c>
      <c r="L1085" s="829"/>
      <c r="M1085" s="993" t="str">
        <f t="shared" si="281"/>
        <v/>
      </c>
      <c r="N1085" s="829"/>
      <c r="O1085" s="829"/>
      <c r="P1085" s="829"/>
      <c r="Q1085" s="439"/>
      <c r="R1085" s="829" t="str">
        <f t="shared" si="290"/>
        <v/>
      </c>
      <c r="S1085" s="46"/>
      <c r="T1085" s="46"/>
      <c r="U1085" s="1049">
        <v>1085</v>
      </c>
      <c r="V1085" s="46"/>
    </row>
    <row r="1086" spans="1:22" ht="15.75" customHeight="1">
      <c r="A1086" s="1227" t="str">
        <f t="shared" si="280"/>
        <v>Public works -- see Data2</v>
      </c>
      <c r="B1086" s="1201">
        <v>15</v>
      </c>
      <c r="C1086" s="1104">
        <f t="shared" si="282"/>
        <v>0</v>
      </c>
      <c r="D1086" s="1104">
        <f t="shared" si="283"/>
        <v>0</v>
      </c>
      <c r="E1086" s="1104">
        <f t="shared" si="284"/>
        <v>14916</v>
      </c>
      <c r="F1086" s="1104">
        <f t="shared" si="285"/>
        <v>0</v>
      </c>
      <c r="G1086" s="829"/>
      <c r="H1086" s="1211">
        <f t="shared" si="286"/>
        <v>0</v>
      </c>
      <c r="I1086" s="1211">
        <f t="shared" si="287"/>
        <v>0</v>
      </c>
      <c r="J1086" s="1211">
        <f t="shared" si="288"/>
        <v>0</v>
      </c>
      <c r="K1086" s="1211">
        <f t="shared" si="289"/>
        <v>0</v>
      </c>
      <c r="L1086" s="829"/>
      <c r="M1086" s="993" t="str">
        <f t="shared" si="281"/>
        <v/>
      </c>
      <c r="N1086" s="829"/>
      <c r="O1086" s="829"/>
      <c r="P1086" s="829"/>
      <c r="Q1086" s="439"/>
      <c r="R1086" s="829" t="str">
        <f t="shared" si="290"/>
        <v/>
      </c>
      <c r="S1086" s="46"/>
      <c r="T1086" s="46"/>
      <c r="U1086" s="1049">
        <v>1086</v>
      </c>
      <c r="V1086" s="46"/>
    </row>
    <row r="1087" spans="1:22" ht="15.75" customHeight="1">
      <c r="A1087" s="1227" t="str">
        <f t="shared" si="280"/>
        <v>Gifts/social support: type (Child support, Pension and Foster Care)</v>
      </c>
      <c r="B1087" s="1201">
        <v>16</v>
      </c>
      <c r="C1087" s="1104">
        <f t="shared" si="282"/>
        <v>0</v>
      </c>
      <c r="D1087" s="1104">
        <f t="shared" si="283"/>
        <v>0</v>
      </c>
      <c r="E1087" s="1104">
        <f t="shared" si="284"/>
        <v>0</v>
      </c>
      <c r="F1087" s="1104">
        <f t="shared" si="285"/>
        <v>0</v>
      </c>
      <c r="G1087" s="829"/>
      <c r="H1087" s="1211">
        <f t="shared" si="286"/>
        <v>0</v>
      </c>
      <c r="I1087" s="1211">
        <f t="shared" si="287"/>
        <v>0</v>
      </c>
      <c r="J1087" s="1211">
        <f t="shared" si="288"/>
        <v>17040</v>
      </c>
      <c r="K1087" s="1211">
        <f t="shared" si="289"/>
        <v>0</v>
      </c>
      <c r="L1087" s="829"/>
      <c r="M1087" s="993" t="str">
        <f t="shared" si="281"/>
        <v/>
      </c>
      <c r="N1087" s="829"/>
      <c r="O1087" s="829"/>
      <c r="P1087" s="829"/>
      <c r="Q1087" s="439"/>
      <c r="R1087" s="829" t="str">
        <f t="shared" si="290"/>
        <v/>
      </c>
      <c r="S1087" s="46"/>
      <c r="T1087" s="46"/>
      <c r="U1087" s="1049">
        <v>1087</v>
      </c>
      <c r="V1087" s="46"/>
    </row>
    <row r="1088" spans="1:22" ht="15.75" customHeight="1">
      <c r="A1088" s="1227" t="str">
        <f t="shared" si="280"/>
        <v>Remittances: no. times per year</v>
      </c>
      <c r="B1088" s="1201">
        <v>17</v>
      </c>
      <c r="C1088" s="1104">
        <f t="shared" si="282"/>
        <v>0</v>
      </c>
      <c r="D1088" s="1104">
        <f t="shared" si="283"/>
        <v>0</v>
      </c>
      <c r="E1088" s="1104">
        <f t="shared" si="284"/>
        <v>0</v>
      </c>
      <c r="F1088" s="1104">
        <f t="shared" si="285"/>
        <v>0</v>
      </c>
      <c r="G1088" s="829"/>
      <c r="H1088" s="1211">
        <f t="shared" si="286"/>
        <v>12000</v>
      </c>
      <c r="I1088" s="1211">
        <f t="shared" si="287"/>
        <v>0</v>
      </c>
      <c r="J1088" s="1211">
        <f t="shared" si="288"/>
        <v>9000</v>
      </c>
      <c r="K1088" s="1211">
        <f t="shared" si="289"/>
        <v>0</v>
      </c>
      <c r="L1088" s="829"/>
      <c r="M1088" s="993" t="str">
        <f t="shared" si="281"/>
        <v/>
      </c>
      <c r="N1088" s="829"/>
      <c r="O1088" s="829"/>
      <c r="P1088" s="829"/>
      <c r="Q1088" s="439"/>
      <c r="R1088" s="829" t="str">
        <f t="shared" si="290"/>
        <v/>
      </c>
      <c r="S1088" s="46"/>
      <c r="T1088" s="46"/>
      <c r="U1088" s="1049">
        <v>1088</v>
      </c>
      <c r="V1088" s="46"/>
    </row>
    <row r="1089" spans="1:22" ht="15.75" customHeight="1">
      <c r="A1089" s="1227" t="str">
        <f t="shared" si="280"/>
        <v/>
      </c>
      <c r="B1089" s="1201">
        <v>18</v>
      </c>
      <c r="C1089" s="1104" t="str">
        <f t="shared" si="282"/>
        <v/>
      </c>
      <c r="D1089" s="1104" t="str">
        <f t="shared" si="283"/>
        <v/>
      </c>
      <c r="E1089" s="1104" t="str">
        <f t="shared" si="284"/>
        <v/>
      </c>
      <c r="F1089" s="1104" t="str">
        <f t="shared" si="285"/>
        <v/>
      </c>
      <c r="G1089" s="829"/>
      <c r="H1089" s="1211" t="str">
        <f t="shared" si="286"/>
        <v/>
      </c>
      <c r="I1089" s="1211" t="str">
        <f t="shared" si="287"/>
        <v/>
      </c>
      <c r="J1089" s="1211" t="str">
        <f t="shared" si="288"/>
        <v/>
      </c>
      <c r="K1089" s="1211" t="str">
        <f t="shared" si="289"/>
        <v/>
      </c>
      <c r="L1089" s="829"/>
      <c r="M1089" s="993" t="str">
        <f t="shared" si="281"/>
        <v/>
      </c>
      <c r="N1089" s="829"/>
      <c r="O1089" s="829"/>
      <c r="P1089" s="829"/>
      <c r="Q1089" s="439"/>
      <c r="R1089" s="829" t="str">
        <f t="shared" si="290"/>
        <v/>
      </c>
      <c r="S1089" s="46"/>
      <c r="T1089" s="46"/>
      <c r="U1089" s="1049">
        <v>1089</v>
      </c>
      <c r="V1089" s="46"/>
    </row>
    <row r="1090" spans="1:22" ht="15.75" customHeight="1">
      <c r="A1090" s="1227" t="str">
        <f t="shared" si="280"/>
        <v/>
      </c>
      <c r="B1090" s="1201">
        <v>19</v>
      </c>
      <c r="C1090" s="1104" t="str">
        <f t="shared" si="282"/>
        <v/>
      </c>
      <c r="D1090" s="1104" t="str">
        <f t="shared" si="283"/>
        <v/>
      </c>
      <c r="E1090" s="1104" t="str">
        <f t="shared" si="284"/>
        <v/>
      </c>
      <c r="F1090" s="1104" t="str">
        <f t="shared" si="285"/>
        <v/>
      </c>
      <c r="G1090" s="829"/>
      <c r="H1090" s="1211" t="str">
        <f t="shared" si="286"/>
        <v/>
      </c>
      <c r="I1090" s="1211" t="str">
        <f t="shared" si="287"/>
        <v/>
      </c>
      <c r="J1090" s="1211" t="str">
        <f t="shared" si="288"/>
        <v/>
      </c>
      <c r="K1090" s="1211" t="str">
        <f t="shared" si="289"/>
        <v/>
      </c>
      <c r="L1090" s="829"/>
      <c r="M1090" s="993" t="str">
        <f t="shared" si="281"/>
        <v/>
      </c>
      <c r="N1090" s="829"/>
      <c r="O1090" s="829"/>
      <c r="P1090" s="829"/>
      <c r="Q1090" s="439"/>
      <c r="R1090" s="829" t="str">
        <f t="shared" si="290"/>
        <v/>
      </c>
      <c r="S1090" s="46"/>
      <c r="T1090" s="46"/>
      <c r="U1090" s="1049">
        <v>1090</v>
      </c>
      <c r="V1090" s="46"/>
    </row>
    <row r="1091" spans="1:22" ht="15.75" customHeight="1">
      <c r="A1091" s="1227" t="str">
        <f t="shared" si="280"/>
        <v/>
      </c>
      <c r="B1091" s="1201">
        <v>20</v>
      </c>
      <c r="C1091" s="1104" t="str">
        <f t="shared" si="282"/>
        <v/>
      </c>
      <c r="D1091" s="1104" t="str">
        <f t="shared" si="283"/>
        <v/>
      </c>
      <c r="E1091" s="1104" t="str">
        <f t="shared" si="284"/>
        <v/>
      </c>
      <c r="F1091" s="1104" t="str">
        <f t="shared" si="285"/>
        <v/>
      </c>
      <c r="G1091" s="829"/>
      <c r="H1091" s="1211" t="str">
        <f t="shared" si="286"/>
        <v/>
      </c>
      <c r="I1091" s="1211" t="str">
        <f t="shared" si="287"/>
        <v/>
      </c>
      <c r="J1091" s="1211" t="str">
        <f t="shared" si="288"/>
        <v/>
      </c>
      <c r="K1091" s="1211" t="str">
        <f t="shared" si="289"/>
        <v/>
      </c>
      <c r="L1091" s="829"/>
      <c r="M1091" s="993" t="str">
        <f t="shared" si="281"/>
        <v/>
      </c>
      <c r="N1091" s="829"/>
      <c r="O1091" s="829"/>
      <c r="P1091" s="829"/>
      <c r="Q1091" s="439"/>
      <c r="R1091" s="829" t="str">
        <f t="shared" si="290"/>
        <v/>
      </c>
      <c r="S1091" s="46"/>
      <c r="T1091" s="46"/>
      <c r="U1091" s="1049">
        <v>1091</v>
      </c>
      <c r="V1091" s="46"/>
    </row>
    <row r="1092" spans="1:22" ht="15.75" customHeight="1">
      <c r="A1092" s="1227" t="str">
        <f t="shared" si="280"/>
        <v/>
      </c>
      <c r="B1092" s="1201">
        <v>21</v>
      </c>
      <c r="C1092" s="1104" t="str">
        <f t="shared" si="282"/>
        <v/>
      </c>
      <c r="D1092" s="1104" t="str">
        <f t="shared" si="283"/>
        <v/>
      </c>
      <c r="E1092" s="1104" t="str">
        <f t="shared" si="284"/>
        <v/>
      </c>
      <c r="F1092" s="1104" t="str">
        <f t="shared" si="285"/>
        <v/>
      </c>
      <c r="G1092" s="829"/>
      <c r="H1092" s="1211" t="str">
        <f t="shared" si="286"/>
        <v/>
      </c>
      <c r="I1092" s="1211" t="str">
        <f t="shared" si="287"/>
        <v/>
      </c>
      <c r="J1092" s="1211" t="str">
        <f t="shared" si="288"/>
        <v/>
      </c>
      <c r="K1092" s="1211" t="str">
        <f t="shared" si="289"/>
        <v/>
      </c>
      <c r="L1092" s="829"/>
      <c r="M1092" s="993" t="str">
        <f t="shared" si="281"/>
        <v/>
      </c>
      <c r="N1092" s="829"/>
      <c r="O1092" s="829"/>
      <c r="P1092" s="829"/>
      <c r="Q1092" s="439"/>
      <c r="R1092" s="829" t="str">
        <f t="shared" si="290"/>
        <v/>
      </c>
      <c r="S1092" s="46"/>
      <c r="T1092" s="46"/>
      <c r="U1092" s="1049">
        <v>1092</v>
      </c>
      <c r="V1092" s="46"/>
    </row>
    <row r="1093" spans="1:22" ht="15.75" customHeight="1">
      <c r="A1093" s="1227" t="str">
        <f t="shared" si="280"/>
        <v/>
      </c>
      <c r="B1093" s="1201">
        <v>22</v>
      </c>
      <c r="C1093" s="1104" t="str">
        <f t="shared" si="282"/>
        <v/>
      </c>
      <c r="D1093" s="1104" t="str">
        <f t="shared" si="283"/>
        <v/>
      </c>
      <c r="E1093" s="1104" t="str">
        <f t="shared" si="284"/>
        <v/>
      </c>
      <c r="F1093" s="1104" t="str">
        <f t="shared" si="285"/>
        <v/>
      </c>
      <c r="G1093" s="829"/>
      <c r="H1093" s="1211" t="str">
        <f t="shared" si="286"/>
        <v/>
      </c>
      <c r="I1093" s="1211" t="str">
        <f t="shared" si="287"/>
        <v/>
      </c>
      <c r="J1093" s="1211" t="str">
        <f t="shared" si="288"/>
        <v/>
      </c>
      <c r="K1093" s="1211" t="str">
        <f t="shared" si="289"/>
        <v/>
      </c>
      <c r="L1093" s="829"/>
      <c r="M1093" s="993" t="str">
        <f t="shared" si="281"/>
        <v/>
      </c>
      <c r="N1093" s="829"/>
      <c r="O1093" s="829"/>
      <c r="P1093" s="829"/>
      <c r="Q1093" s="439"/>
      <c r="R1093" s="829" t="str">
        <f t="shared" si="290"/>
        <v/>
      </c>
      <c r="S1093" s="46"/>
      <c r="T1093" s="46"/>
      <c r="U1093" s="1049">
        <v>1093</v>
      </c>
      <c r="V1093" s="46"/>
    </row>
    <row r="1094" spans="1:22" ht="15.75" customHeight="1">
      <c r="A1094" s="1227" t="str">
        <f t="shared" si="280"/>
        <v/>
      </c>
      <c r="B1094" s="1201">
        <v>23</v>
      </c>
      <c r="C1094" s="1104" t="str">
        <f t="shared" si="282"/>
        <v/>
      </c>
      <c r="D1094" s="1104" t="str">
        <f t="shared" si="283"/>
        <v/>
      </c>
      <c r="E1094" s="1104" t="str">
        <f t="shared" si="284"/>
        <v/>
      </c>
      <c r="F1094" s="1104" t="str">
        <f t="shared" si="285"/>
        <v/>
      </c>
      <c r="G1094" s="829"/>
      <c r="H1094" s="1211" t="str">
        <f t="shared" si="286"/>
        <v/>
      </c>
      <c r="I1094" s="1211" t="str">
        <f t="shared" si="287"/>
        <v/>
      </c>
      <c r="J1094" s="1211" t="str">
        <f t="shared" si="288"/>
        <v/>
      </c>
      <c r="K1094" s="1211" t="str">
        <f t="shared" si="289"/>
        <v/>
      </c>
      <c r="L1094" s="829"/>
      <c r="M1094" s="993" t="str">
        <f t="shared" si="281"/>
        <v/>
      </c>
      <c r="N1094" s="829"/>
      <c r="O1094" s="829"/>
      <c r="P1094" s="829"/>
      <c r="Q1094" s="439"/>
      <c r="R1094" s="829" t="str">
        <f t="shared" si="290"/>
        <v/>
      </c>
      <c r="S1094" s="46"/>
      <c r="T1094" s="46"/>
      <c r="U1094" s="1049">
        <v>1094</v>
      </c>
      <c r="V1094" s="46"/>
    </row>
    <row r="1095" spans="1:22" ht="15.75" customHeight="1">
      <c r="A1095" s="1227" t="str">
        <f t="shared" ref="A1095" si="291">IF(OR(A1094="",LOOKUP(B1095,$T$904:$T$983,A$904:A$983)=A1094),"",LOOKUP(B1095,$T$904:$T$983,A$904:A$983))</f>
        <v/>
      </c>
      <c r="B1095" s="1201">
        <v>24</v>
      </c>
      <c r="C1095" s="1104" t="str">
        <f t="shared" si="282"/>
        <v/>
      </c>
      <c r="D1095" s="1104" t="str">
        <f t="shared" ref="D1095" si="292">IF($A1095="","",LOOKUP($B1095,$T$904:$T$983,M$904:M$983))</f>
        <v/>
      </c>
      <c r="E1095" s="1104" t="str">
        <f t="shared" ref="E1095" si="293">IF($A1095="","",LOOKUP($B1095,$T$904:$T$983,D$904:D$983))</f>
        <v/>
      </c>
      <c r="F1095" s="1104" t="str">
        <f t="shared" ref="F1095" si="294">IF($A1095="","",LOOKUP($B1095,$T$904:$T$983,N$904:N$983))</f>
        <v/>
      </c>
      <c r="G1095" s="829"/>
      <c r="H1095" s="1211" t="str">
        <f t="shared" ref="H1095" si="295">IF($A1095="","",LOOKUP($B1095,$T$904:$T$983,E$904:E$983))</f>
        <v/>
      </c>
      <c r="I1095" s="1211" t="str">
        <f t="shared" ref="I1095" si="296">IF($A1095="","",LOOKUP($B1095,$T$904:$T$983,O$904:O$983))</f>
        <v/>
      </c>
      <c r="J1095" s="1211" t="str">
        <f t="shared" ref="J1095" si="297">IF($A1095="","",LOOKUP($B1095,$T$904:$T$983,F$904:F$983))</f>
        <v/>
      </c>
      <c r="K1095" s="1211" t="str">
        <f t="shared" ref="K1095" si="298">IF($A1095="","",LOOKUP($B1095,$T$904:$T$983,P$904:P$983))</f>
        <v/>
      </c>
      <c r="L1095" s="829"/>
      <c r="M1095" s="993" t="str">
        <f t="shared" si="281"/>
        <v/>
      </c>
      <c r="N1095" s="829"/>
      <c r="O1095" s="829"/>
      <c r="P1095" s="829"/>
      <c r="Q1095" s="439"/>
      <c r="R1095" s="829" t="str">
        <f t="shared" si="290"/>
        <v/>
      </c>
      <c r="S1095" s="46"/>
      <c r="T1095" s="46"/>
      <c r="U1095" s="1049">
        <v>1095</v>
      </c>
      <c r="V1095" s="46"/>
    </row>
    <row r="1096" spans="1:22" ht="15.75" customHeight="1">
      <c r="A1096" s="1227" t="str">
        <f t="shared" ref="A1096:A1099" si="299">IF(OR(A1095="",LOOKUP(B1096,$T$904:$T$983,A$904:A$983)=A1095),"",LOOKUP(B1096,$T$904:$T$983,A$904:A$983))</f>
        <v/>
      </c>
      <c r="B1096" s="1201">
        <v>25</v>
      </c>
      <c r="C1096" s="1104" t="str">
        <f t="shared" si="282"/>
        <v/>
      </c>
      <c r="D1096" s="1104" t="str">
        <f t="shared" ref="D1096:D1099" si="300">IF($A1096="","",LOOKUP($B1096,$T$904:$T$983,M$904:M$983))</f>
        <v/>
      </c>
      <c r="E1096" s="1104" t="str">
        <f t="shared" ref="E1096:E1099" si="301">IF($A1096="","",LOOKUP($B1096,$T$904:$T$983,D$904:D$983))</f>
        <v/>
      </c>
      <c r="F1096" s="1104" t="str">
        <f t="shared" ref="F1096:F1099" si="302">IF($A1096="","",LOOKUP($B1096,$T$904:$T$983,N$904:N$983))</f>
        <v/>
      </c>
      <c r="G1096" s="829"/>
      <c r="H1096" s="1211" t="str">
        <f t="shared" ref="H1096:H1099" si="303">IF($A1096="","",LOOKUP($B1096,$T$904:$T$983,E$904:E$983))</f>
        <v/>
      </c>
      <c r="I1096" s="1211" t="str">
        <f t="shared" ref="I1096:I1099" si="304">IF($A1096="","",LOOKUP($B1096,$T$904:$T$983,O$904:O$983))</f>
        <v/>
      </c>
      <c r="J1096" s="1211" t="str">
        <f t="shared" ref="J1096:J1099" si="305">IF($A1096="","",LOOKUP($B1096,$T$904:$T$983,F$904:F$983))</f>
        <v/>
      </c>
      <c r="K1096" s="1211" t="str">
        <f t="shared" ref="K1096:K1099" si="306">IF($A1096="","",LOOKUP($B1096,$T$904:$T$983,P$904:P$983))</f>
        <v/>
      </c>
      <c r="L1096" s="829"/>
      <c r="M1096" s="993" t="str">
        <f t="shared" ref="M1096:M1099" si="307">IF(LOOKUP(R1096,R$1044:R$1065,R$1044:R$1065)=R1096,R1096,"")</f>
        <v/>
      </c>
      <c r="N1096" s="829"/>
      <c r="O1096" s="829"/>
      <c r="P1096" s="829"/>
      <c r="Q1096" s="439"/>
      <c r="R1096" s="829" t="str">
        <f t="shared" si="290"/>
        <v/>
      </c>
      <c r="S1096" s="46"/>
      <c r="T1096" s="46"/>
      <c r="U1096" s="1049">
        <v>1096</v>
      </c>
      <c r="V1096" s="46"/>
    </row>
    <row r="1097" spans="1:22" ht="15.75" customHeight="1">
      <c r="A1097" s="1227" t="str">
        <f t="shared" si="299"/>
        <v/>
      </c>
      <c r="B1097" s="1201">
        <v>26</v>
      </c>
      <c r="C1097" s="1104" t="str">
        <f t="shared" si="282"/>
        <v/>
      </c>
      <c r="D1097" s="1104" t="str">
        <f t="shared" si="300"/>
        <v/>
      </c>
      <c r="E1097" s="1104" t="str">
        <f t="shared" si="301"/>
        <v/>
      </c>
      <c r="F1097" s="1104" t="str">
        <f t="shared" si="302"/>
        <v/>
      </c>
      <c r="G1097" s="829"/>
      <c r="H1097" s="1211" t="str">
        <f t="shared" si="303"/>
        <v/>
      </c>
      <c r="I1097" s="1211" t="str">
        <f t="shared" si="304"/>
        <v/>
      </c>
      <c r="J1097" s="1211" t="str">
        <f t="shared" si="305"/>
        <v/>
      </c>
      <c r="K1097" s="1211" t="str">
        <f t="shared" si="306"/>
        <v/>
      </c>
      <c r="L1097" s="829"/>
      <c r="M1097" s="993" t="str">
        <f t="shared" si="307"/>
        <v/>
      </c>
      <c r="N1097" s="829"/>
      <c r="O1097" s="829"/>
      <c r="P1097" s="829"/>
      <c r="Q1097" s="439"/>
      <c r="R1097" s="829" t="str">
        <f t="shared" si="290"/>
        <v/>
      </c>
      <c r="S1097" s="46"/>
      <c r="T1097" s="46"/>
      <c r="U1097" s="1049">
        <v>1097</v>
      </c>
      <c r="V1097" s="46"/>
    </row>
    <row r="1098" spans="1:22" ht="15.75" customHeight="1">
      <c r="A1098" s="1227" t="str">
        <f t="shared" si="299"/>
        <v/>
      </c>
      <c r="B1098" s="1201">
        <v>27</v>
      </c>
      <c r="C1098" s="1104" t="str">
        <f t="shared" si="282"/>
        <v/>
      </c>
      <c r="D1098" s="1104" t="str">
        <f t="shared" si="300"/>
        <v/>
      </c>
      <c r="E1098" s="1104" t="str">
        <f t="shared" si="301"/>
        <v/>
      </c>
      <c r="F1098" s="1104" t="str">
        <f t="shared" si="302"/>
        <v/>
      </c>
      <c r="G1098" s="829"/>
      <c r="H1098" s="1211" t="str">
        <f t="shared" si="303"/>
        <v/>
      </c>
      <c r="I1098" s="1211" t="str">
        <f t="shared" si="304"/>
        <v/>
      </c>
      <c r="J1098" s="1211" t="str">
        <f t="shared" si="305"/>
        <v/>
      </c>
      <c r="K1098" s="1211" t="str">
        <f t="shared" si="306"/>
        <v/>
      </c>
      <c r="L1098" s="829"/>
      <c r="M1098" s="993" t="str">
        <f t="shared" si="307"/>
        <v/>
      </c>
      <c r="N1098" s="829"/>
      <c r="O1098" s="829"/>
      <c r="P1098" s="829"/>
      <c r="Q1098" s="439"/>
      <c r="R1098" s="829" t="str">
        <f t="shared" si="290"/>
        <v/>
      </c>
      <c r="S1098" s="46"/>
      <c r="T1098" s="46"/>
      <c r="U1098" s="1049">
        <v>1098</v>
      </c>
      <c r="V1098" s="46"/>
    </row>
    <row r="1099" spans="1:22" ht="15.75" customHeight="1">
      <c r="A1099" s="1227" t="str">
        <f t="shared" si="299"/>
        <v/>
      </c>
      <c r="B1099" s="1201">
        <v>28</v>
      </c>
      <c r="C1099" s="1104" t="str">
        <f t="shared" si="282"/>
        <v/>
      </c>
      <c r="D1099" s="1104" t="str">
        <f t="shared" si="300"/>
        <v/>
      </c>
      <c r="E1099" s="1104" t="str">
        <f t="shared" si="301"/>
        <v/>
      </c>
      <c r="F1099" s="1104" t="str">
        <f t="shared" si="302"/>
        <v/>
      </c>
      <c r="G1099" s="829"/>
      <c r="H1099" s="1211" t="str">
        <f t="shared" si="303"/>
        <v/>
      </c>
      <c r="I1099" s="1211" t="str">
        <f t="shared" si="304"/>
        <v/>
      </c>
      <c r="J1099" s="1211" t="str">
        <f t="shared" si="305"/>
        <v/>
      </c>
      <c r="K1099" s="1211" t="str">
        <f t="shared" si="306"/>
        <v/>
      </c>
      <c r="L1099" s="829"/>
      <c r="M1099" s="993" t="str">
        <f t="shared" si="307"/>
        <v/>
      </c>
      <c r="N1099" s="829"/>
      <c r="O1099" s="829"/>
      <c r="P1099" s="829"/>
      <c r="Q1099" s="439"/>
      <c r="R1099" s="829" t="str">
        <f t="shared" si="290"/>
        <v/>
      </c>
      <c r="S1099" s="46"/>
      <c r="T1099" s="46"/>
      <c r="U1099" s="1049">
        <v>1099</v>
      </c>
      <c r="V1099" s="46"/>
    </row>
    <row r="1100" spans="1:22" ht="15.75" customHeight="1">
      <c r="A1100" s="1231" t="s">
        <v>75</v>
      </c>
      <c r="B1100" s="1201"/>
      <c r="C1100" s="1104">
        <f>SUM(C1072:C1099)</f>
        <v>27845</v>
      </c>
      <c r="D1100" s="1104">
        <f t="shared" ref="D1100:F1100" si="308">SUM(D1072:D1099)</f>
        <v>750</v>
      </c>
      <c r="E1100" s="1104">
        <f t="shared" si="308"/>
        <v>53306</v>
      </c>
      <c r="F1100" s="1104">
        <f t="shared" si="308"/>
        <v>-1910</v>
      </c>
      <c r="G1100" s="829"/>
      <c r="H1100" s="1104">
        <f t="shared" ref="H1100:K1100" si="309">SUM(H1072:H1099)</f>
        <v>85870</v>
      </c>
      <c r="I1100" s="1104">
        <f t="shared" si="309"/>
        <v>-900</v>
      </c>
      <c r="J1100" s="1104">
        <f t="shared" si="309"/>
        <v>214742</v>
      </c>
      <c r="K1100" s="1104">
        <f t="shared" si="309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1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37" t="s">
        <v>419</v>
      </c>
      <c r="B1102" s="1201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545</v>
      </c>
      <c r="B1103" s="1201"/>
      <c r="C1103" s="1235">
        <f>C900</f>
        <v>1.1575414240111488</v>
      </c>
      <c r="D1103" s="1235">
        <f>M900</f>
        <v>5.74735527189702E-2</v>
      </c>
      <c r="E1103" s="1235">
        <f>D900</f>
        <v>1.2020689686428865</v>
      </c>
      <c r="F1103" s="1235">
        <f>N900</f>
        <v>0.15030658289598492</v>
      </c>
      <c r="G1103" s="829"/>
      <c r="H1103" s="1236">
        <f>E900</f>
        <v>1.3260489935361444</v>
      </c>
      <c r="I1103" s="1236">
        <f>O900</f>
        <v>0.91499843320286978</v>
      </c>
      <c r="J1103" s="1236">
        <f>F900</f>
        <v>1.3444735505603982</v>
      </c>
      <c r="K1103" s="1236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546</v>
      </c>
      <c r="B1104" s="1201"/>
      <c r="C1104" s="1233" t="str">
        <f>IF(SUM(C1043:C1068)=C1103,"OK",SUM(C1043:C1068))</f>
        <v>OK</v>
      </c>
      <c r="D1104" s="1233" t="str">
        <f>IF(SUM(D1043:D1068)=D1103,"OK",SUM(D1043:D1068))</f>
        <v>OK</v>
      </c>
      <c r="E1104" s="1233" t="str">
        <f>IF(SUM(E1043:E1068)=E1103,"OK",SUM(E1043:E1068))</f>
        <v>OK</v>
      </c>
      <c r="F1104" s="1233" t="str">
        <f>IF(SUM(F1043:F1068)=F1103,"OK",SUM(F1043:F1068))</f>
        <v>OK</v>
      </c>
      <c r="G1104" s="829"/>
      <c r="H1104" s="1233" t="str">
        <f>IF(SUM(H1043:H1068)=H1103,"OK",SUM(H1043:H1068))</f>
        <v>OK</v>
      </c>
      <c r="I1104" s="1233" t="str">
        <f>IF(SUM(I1043:I1068)=I1103,"OK",SUM(I1043:I1068))</f>
        <v>OK</v>
      </c>
      <c r="J1104" s="1233" t="str">
        <f>IF(SUM(J1043:J1068)=J1103,"OK",SUM(J1043:J1068))</f>
        <v>OK</v>
      </c>
      <c r="K1104" s="1233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547</v>
      </c>
      <c r="B1105" s="1201"/>
      <c r="C1105" s="1202">
        <f>C985</f>
        <v>27845</v>
      </c>
      <c r="D1105" s="1202">
        <f>M985</f>
        <v>750</v>
      </c>
      <c r="E1105" s="1202">
        <f>D985</f>
        <v>53306</v>
      </c>
      <c r="F1105" s="1202">
        <f>N985</f>
        <v>-1910</v>
      </c>
      <c r="G1105" s="829"/>
      <c r="H1105" s="1237">
        <f>E985</f>
        <v>85870</v>
      </c>
      <c r="I1105" s="1237">
        <f>O985</f>
        <v>-900</v>
      </c>
      <c r="J1105" s="1237">
        <f>F985</f>
        <v>214742</v>
      </c>
      <c r="K1105" s="1237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546</v>
      </c>
      <c r="B1106" s="1201"/>
      <c r="C1106" s="1202" t="str">
        <f>IF(SUM(C1071:C1094)=C1105,"OK",SUM(C1071:C1094))</f>
        <v>OK</v>
      </c>
      <c r="D1106" s="1202" t="str">
        <f>IF(SUM(D1071:D1094)=D1105,"OK",SUM(D1071:D1094))</f>
        <v>OK</v>
      </c>
      <c r="E1106" s="1202" t="str">
        <f>IF(SUM(E1071:E1094)=E1105,"OK",SUM(E1071:E1094))</f>
        <v>OK</v>
      </c>
      <c r="F1106" s="1202" t="str">
        <f>IF(SUM(F1071:F1094)=F1105,"OK",SUM(F1071:F1094))</f>
        <v>OK</v>
      </c>
      <c r="G1106" s="829"/>
      <c r="H1106" s="1202" t="str">
        <f>IF(SUM(H1071:H1094)=H1105,"OK",SUM(H1071:H1094))</f>
        <v>OK</v>
      </c>
      <c r="I1106" s="1202" t="str">
        <f>IF(SUM(I1071:I1094)=I1105,"OK",SUM(I1071:I1094))</f>
        <v>OK</v>
      </c>
      <c r="J1106" s="1202" t="str">
        <f>IF(SUM(J1071:J1094)=J1105,"OK",SUM(J1071:J1094))</f>
        <v>OK</v>
      </c>
      <c r="K1106" s="1202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1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37" t="s">
        <v>548</v>
      </c>
      <c r="B1108" s="1201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37" t="s">
        <v>549</v>
      </c>
      <c r="B1109" s="1201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1"/>
      <c r="C1110" s="1209" t="str">
        <f>WB!B9</f>
        <v>VP</v>
      </c>
      <c r="D1110" s="1209" t="str">
        <f>WB!B10</f>
        <v>P</v>
      </c>
      <c r="E1110" s="1209" t="str">
        <f>WB!B11</f>
        <v>M</v>
      </c>
      <c r="F1110" s="1209" t="str">
        <f>WB!B12</f>
        <v>BO</v>
      </c>
      <c r="G1110" s="829"/>
      <c r="H1110" s="1210" t="str">
        <f>C1110</f>
        <v>VP</v>
      </c>
      <c r="I1110" s="1210" t="str">
        <f>D1110</f>
        <v>P</v>
      </c>
      <c r="J1110" s="1210" t="str">
        <f>E1110</f>
        <v>M</v>
      </c>
      <c r="K1110" s="1210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1"/>
      <c r="C1111" s="1202">
        <f>C1038*365*C1039*C1040</f>
        <v>7417.4187013433957</v>
      </c>
      <c r="D1111" s="1202">
        <f>E1038*365*E1039*E1040</f>
        <v>8477.0499443924527</v>
      </c>
      <c r="E1111" s="1202">
        <f>H1038*365*H1039*H1040</f>
        <v>7417.4187013433957</v>
      </c>
      <c r="F1111" s="1202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1"/>
      <c r="C1112" s="1202"/>
      <c r="D1112" s="1202"/>
      <c r="E1112" s="1202"/>
      <c r="F1112" s="1202"/>
      <c r="G1112" s="829"/>
      <c r="H1112" s="46"/>
      <c r="I1112" s="46"/>
      <c r="J1112" s="46"/>
      <c r="K1112" s="828"/>
      <c r="L1112" s="829"/>
      <c r="M1112" s="1238" t="s">
        <v>550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37" t="s">
        <v>551</v>
      </c>
      <c r="B1113" s="1201"/>
      <c r="C1113" s="829"/>
      <c r="D1113" s="1202"/>
      <c r="E1113" s="1202"/>
      <c r="F1113" s="1202"/>
      <c r="G1113" s="829"/>
      <c r="H1113" s="828"/>
      <c r="I1113" s="46"/>
      <c r="J1113" s="46"/>
      <c r="K1113" s="828"/>
      <c r="L1113" s="829"/>
      <c r="M1113" s="1239" t="s">
        <v>552</v>
      </c>
      <c r="N1113" s="1240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35" t="str">
        <f t="shared" ref="A1114:A1133" si="310">A830</f>
        <v>Green cons - Season 1: no of months</v>
      </c>
      <c r="B1114" s="829"/>
      <c r="C1114" s="1233">
        <f t="shared" ref="C1114:F1115" si="311">MAX(SUM(C830,M830),SUM(C830))</f>
        <v>0</v>
      </c>
      <c r="D1114" s="1233">
        <f t="shared" si="311"/>
        <v>0</v>
      </c>
      <c r="E1114" s="1233">
        <f t="shared" si="311"/>
        <v>0</v>
      </c>
      <c r="F1114" s="1233">
        <f t="shared" si="311"/>
        <v>0</v>
      </c>
      <c r="G1114" s="829"/>
      <c r="H1114" s="46"/>
      <c r="I1114" s="46"/>
      <c r="J1114" s="46"/>
      <c r="K1114" s="46"/>
      <c r="L1114" s="44"/>
      <c r="M1114" s="1224" t="str">
        <f t="shared" ref="M1114:M1147" si="312">IF(OR(SUM((C1114&gt;C$1109),(D1114&gt;C$1109),(E1114&gt;C$1109),(F1114&gt;C$1109))&gt;1,C1114&gt;C$1109*2,D1114&gt;C$1109*2,E1114&gt;C$1109*2,F1114&gt;C$1109*2),"yes","")</f>
        <v/>
      </c>
      <c r="N1114" s="1241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35" t="str">
        <f t="shared" si="310"/>
        <v xml:space="preserve">Green beans </v>
      </c>
      <c r="B1115" s="829"/>
      <c r="C1115" s="1233">
        <f t="shared" si="311"/>
        <v>0</v>
      </c>
      <c r="D1115" s="1233">
        <f t="shared" si="311"/>
        <v>0</v>
      </c>
      <c r="E1115" s="1233">
        <f t="shared" si="311"/>
        <v>0</v>
      </c>
      <c r="F1115" s="1233">
        <f t="shared" si="311"/>
        <v>0</v>
      </c>
      <c r="G1115" s="829"/>
      <c r="H1115" s="46"/>
      <c r="I1115" s="46"/>
      <c r="J1115" s="46"/>
      <c r="K1115" s="46"/>
      <c r="L1115" s="44"/>
      <c r="M1115" s="1224" t="str">
        <f t="shared" si="312"/>
        <v/>
      </c>
      <c r="N1115" s="1241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2" t="str">
        <f t="shared" si="310"/>
        <v>Maize: kg produced</v>
      </c>
      <c r="B1116" s="829"/>
      <c r="C1116" s="1233">
        <f t="shared" ref="C1116:C1133" si="313">IF(C$1111=0,0,MAX((SUM(C832,M832)+SUM(C932,M932)/C$1111),(SUM(C832)+SUM(C932)/C$1111)))</f>
        <v>4.5964673189823876E-2</v>
      </c>
      <c r="D1116" s="1233">
        <f t="shared" ref="D1116:D1133" si="314">IF(D$1111=0,0,MAX((SUM(D832,N832)+SUM(D932,N932)/D$1111),(SUM(D832)+SUM(D932)/D$1111)))</f>
        <v>0.19281504452054793</v>
      </c>
      <c r="E1116" s="1233">
        <f t="shared" ref="E1116:E1133" si="315">IF(E$1111=0,0,MAX((SUM(E832,O832)+SUM(E932,O932)/E$1111),(SUM(E832)+SUM(E932)/E$1111)))</f>
        <v>0.74354618395303329</v>
      </c>
      <c r="F1116" s="1233">
        <f t="shared" ref="F1116:F1133" si="316">IF(F$1111=0,0,MAX((SUM(F832,P832)+SUM(F932,P932)/F$1111),(SUM(F832)+SUM(F932)/F$1111)))</f>
        <v>0.946331506849315</v>
      </c>
      <c r="G1116" s="829"/>
      <c r="H1116" s="1234">
        <f t="shared" ref="H1116:H1133" si="317">IF(C$1111=0,0,MAX(SUM(C932,M932)/C$1111,SUM(C932)/C$1111))</f>
        <v>0</v>
      </c>
      <c r="I1116" s="1234">
        <f t="shared" ref="I1116:I1133" si="318">IF(D$1111=0,0,MAX(SUM(D932,N932)/D$1111,SUM(D932)/D$1111))</f>
        <v>0</v>
      </c>
      <c r="J1116" s="1234">
        <f t="shared" ref="J1116:J1133" si="319">IF(E$1111=0,0,MAX(SUM(E932,O932)/E$1111,SUM(E932)/E$1111))</f>
        <v>0.32356269702899842</v>
      </c>
      <c r="K1116" s="1234">
        <f t="shared" ref="K1116:K1133" si="320">IF(F$1111=0,0,MAX(SUM(F932,P932)/F$1111,SUM(F932)/F$1111))</f>
        <v>0.42467603985056041</v>
      </c>
      <c r="L1116" s="44"/>
      <c r="M1116" s="1224" t="str">
        <f t="shared" si="312"/>
        <v>yes</v>
      </c>
      <c r="N1116" s="1238" t="str">
        <f t="shared" ref="N1116:N1135" si="321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2" t="str">
        <f t="shared" si="310"/>
        <v>Sorghum: kg produced</v>
      </c>
      <c r="B1117" s="829"/>
      <c r="C1117" s="1233">
        <f t="shared" si="313"/>
        <v>0</v>
      </c>
      <c r="D1117" s="1233">
        <f t="shared" si="314"/>
        <v>0</v>
      </c>
      <c r="E1117" s="1233">
        <f t="shared" si="315"/>
        <v>0</v>
      </c>
      <c r="F1117" s="1233">
        <f t="shared" si="316"/>
        <v>0</v>
      </c>
      <c r="G1117" s="829"/>
      <c r="H1117" s="1234">
        <f t="shared" si="317"/>
        <v>0</v>
      </c>
      <c r="I1117" s="1234">
        <f t="shared" si="318"/>
        <v>0</v>
      </c>
      <c r="J1117" s="1234">
        <f t="shared" si="319"/>
        <v>0</v>
      </c>
      <c r="K1117" s="1234">
        <f t="shared" si="320"/>
        <v>0</v>
      </c>
      <c r="L1117" s="44"/>
      <c r="M1117" s="1224" t="str">
        <f t="shared" si="312"/>
        <v/>
      </c>
      <c r="N1117" s="1238" t="str">
        <f t="shared" si="321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2" t="str">
        <f t="shared" si="310"/>
        <v>High value cereal: kg produced</v>
      </c>
      <c r="B1118" s="829"/>
      <c r="C1118" s="1233">
        <f t="shared" si="313"/>
        <v>0</v>
      </c>
      <c r="D1118" s="1233">
        <f t="shared" si="314"/>
        <v>0</v>
      </c>
      <c r="E1118" s="1233">
        <f t="shared" si="315"/>
        <v>0</v>
      </c>
      <c r="F1118" s="1233">
        <f t="shared" si="316"/>
        <v>0</v>
      </c>
      <c r="G1118" s="829"/>
      <c r="H1118" s="1234">
        <f t="shared" si="317"/>
        <v>0</v>
      </c>
      <c r="I1118" s="1234">
        <f t="shared" si="318"/>
        <v>0</v>
      </c>
      <c r="J1118" s="1234">
        <f t="shared" si="319"/>
        <v>0</v>
      </c>
      <c r="K1118" s="1234">
        <f t="shared" si="320"/>
        <v>0</v>
      </c>
      <c r="L1118" s="44"/>
      <c r="M1118" s="1224" t="str">
        <f t="shared" si="312"/>
        <v/>
      </c>
      <c r="N1118" s="1238" t="str">
        <f t="shared" si="321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2" t="str">
        <f t="shared" si="310"/>
        <v>High value cereal: kg produced</v>
      </c>
      <c r="B1119" s="829"/>
      <c r="C1119" s="1233">
        <f t="shared" si="313"/>
        <v>0</v>
      </c>
      <c r="D1119" s="1233">
        <f t="shared" si="314"/>
        <v>0</v>
      </c>
      <c r="E1119" s="1233">
        <f t="shared" si="315"/>
        <v>0</v>
      </c>
      <c r="F1119" s="1233">
        <f t="shared" si="316"/>
        <v>0</v>
      </c>
      <c r="G1119" s="829"/>
      <c r="H1119" s="1234">
        <f t="shared" si="317"/>
        <v>0</v>
      </c>
      <c r="I1119" s="1234">
        <f t="shared" si="318"/>
        <v>0</v>
      </c>
      <c r="J1119" s="1234">
        <f t="shared" si="319"/>
        <v>0</v>
      </c>
      <c r="K1119" s="1234">
        <f t="shared" si="320"/>
        <v>0</v>
      </c>
      <c r="L1119" s="44"/>
      <c r="M1119" s="1224" t="str">
        <f t="shared" si="312"/>
        <v/>
      </c>
      <c r="N1119" s="1238" t="str">
        <f t="shared" si="321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2" t="str">
        <f t="shared" si="310"/>
        <v>Cowpeas: kg produced</v>
      </c>
      <c r="B1120" s="829"/>
      <c r="C1120" s="1233">
        <f t="shared" si="313"/>
        <v>0</v>
      </c>
      <c r="D1120" s="1233">
        <f t="shared" si="314"/>
        <v>0</v>
      </c>
      <c r="E1120" s="1233">
        <f t="shared" si="315"/>
        <v>0</v>
      </c>
      <c r="F1120" s="1233">
        <f t="shared" si="316"/>
        <v>0</v>
      </c>
      <c r="G1120" s="829"/>
      <c r="H1120" s="1234">
        <f t="shared" si="317"/>
        <v>0</v>
      </c>
      <c r="I1120" s="1234">
        <f t="shared" si="318"/>
        <v>0</v>
      </c>
      <c r="J1120" s="1234">
        <f t="shared" si="319"/>
        <v>0</v>
      </c>
      <c r="K1120" s="1234">
        <f t="shared" si="320"/>
        <v>0</v>
      </c>
      <c r="L1120" s="44"/>
      <c r="M1120" s="1224" t="str">
        <f t="shared" si="312"/>
        <v/>
      </c>
      <c r="N1120" s="1238" t="str">
        <f t="shared" si="321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2" t="str">
        <f t="shared" si="310"/>
        <v>Beans: kg produced</v>
      </c>
      <c r="B1121" s="829"/>
      <c r="C1121" s="1233">
        <f t="shared" si="313"/>
        <v>1.2625201921366307E-2</v>
      </c>
      <c r="D1121" s="1233">
        <f t="shared" si="314"/>
        <v>0.2045659791407223</v>
      </c>
      <c r="E1121" s="1233">
        <f t="shared" si="315"/>
        <v>2.3571698896993416</v>
      </c>
      <c r="F1121" s="1233">
        <f t="shared" si="316"/>
        <v>0.76302865815691157</v>
      </c>
      <c r="G1121" s="829"/>
      <c r="H1121" s="1234">
        <f t="shared" si="317"/>
        <v>0</v>
      </c>
      <c r="I1121" s="1234">
        <f t="shared" si="318"/>
        <v>0.17694834993773351</v>
      </c>
      <c r="J1121" s="1234">
        <f t="shared" si="319"/>
        <v>2.3256068848959259</v>
      </c>
      <c r="K1121" s="1234">
        <f t="shared" si="320"/>
        <v>0.70779339975093403</v>
      </c>
      <c r="L1121" s="44"/>
      <c r="M1121" s="1224" t="str">
        <f t="shared" si="312"/>
        <v>yes</v>
      </c>
      <c r="N1121" s="1238" t="str">
        <f t="shared" si="321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2" t="str">
        <f t="shared" si="310"/>
        <v>Amadumb: kg produced</v>
      </c>
      <c r="B1122" s="829"/>
      <c r="C1122" s="1233">
        <f t="shared" si="313"/>
        <v>0</v>
      </c>
      <c r="D1122" s="1233">
        <f t="shared" si="314"/>
        <v>0</v>
      </c>
      <c r="E1122" s="1233">
        <f t="shared" si="315"/>
        <v>0</v>
      </c>
      <c r="F1122" s="1233">
        <f t="shared" si="316"/>
        <v>0</v>
      </c>
      <c r="G1122" s="829"/>
      <c r="H1122" s="1234">
        <f t="shared" si="317"/>
        <v>0</v>
      </c>
      <c r="I1122" s="1234">
        <f t="shared" si="318"/>
        <v>0</v>
      </c>
      <c r="J1122" s="1234">
        <f t="shared" si="319"/>
        <v>0</v>
      </c>
      <c r="K1122" s="1234">
        <f t="shared" si="320"/>
        <v>0</v>
      </c>
      <c r="L1122" s="44"/>
      <c r="M1122" s="1224" t="str">
        <f t="shared" si="312"/>
        <v/>
      </c>
      <c r="N1122" s="1238" t="str">
        <f t="shared" si="321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2" t="str">
        <f t="shared" si="310"/>
        <v>potatoes: kg produced</v>
      </c>
      <c r="B1123" s="829"/>
      <c r="C1123" s="1233">
        <f t="shared" si="313"/>
        <v>2.5026948941469486E-2</v>
      </c>
      <c r="D1123" s="1233">
        <f t="shared" si="314"/>
        <v>3.1205476961394772E-2</v>
      </c>
      <c r="E1123" s="1233">
        <f t="shared" si="315"/>
        <v>0.44966574630848599</v>
      </c>
      <c r="F1123" s="1233">
        <f t="shared" si="316"/>
        <v>9.3068966376089649E-2</v>
      </c>
      <c r="G1123" s="829"/>
      <c r="H1123" s="1234">
        <f t="shared" si="317"/>
        <v>0</v>
      </c>
      <c r="I1123" s="1234">
        <f t="shared" si="318"/>
        <v>1.8874490660024907E-2</v>
      </c>
      <c r="J1123" s="1234">
        <f t="shared" si="319"/>
        <v>0.33704447607187332</v>
      </c>
      <c r="K1123" s="1234">
        <f t="shared" si="320"/>
        <v>5.0961124782067248E-2</v>
      </c>
      <c r="L1123" s="44"/>
      <c r="M1123" s="1224" t="str">
        <f t="shared" si="312"/>
        <v>yes</v>
      </c>
      <c r="N1123" s="1238" t="str">
        <f t="shared" si="321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2" t="str">
        <f t="shared" si="310"/>
        <v>Wheat: kg produced</v>
      </c>
      <c r="B1124" s="829"/>
      <c r="C1124" s="1233">
        <f t="shared" si="313"/>
        <v>0</v>
      </c>
      <c r="D1124" s="1233">
        <f t="shared" si="314"/>
        <v>0</v>
      </c>
      <c r="E1124" s="1233">
        <f t="shared" si="315"/>
        <v>0</v>
      </c>
      <c r="F1124" s="1233">
        <f t="shared" si="316"/>
        <v>0</v>
      </c>
      <c r="G1124" s="829"/>
      <c r="H1124" s="1234">
        <f t="shared" si="317"/>
        <v>0</v>
      </c>
      <c r="I1124" s="1234">
        <f t="shared" si="318"/>
        <v>0</v>
      </c>
      <c r="J1124" s="1234">
        <f t="shared" si="319"/>
        <v>0</v>
      </c>
      <c r="K1124" s="1234">
        <f t="shared" si="320"/>
        <v>0</v>
      </c>
      <c r="L1124" s="44"/>
      <c r="M1124" s="1224" t="str">
        <f t="shared" si="312"/>
        <v/>
      </c>
      <c r="N1124" s="1238" t="str">
        <f t="shared" si="321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2" t="str">
        <f t="shared" si="310"/>
        <v>Cassava: no. local meas.</v>
      </c>
      <c r="B1125" s="829"/>
      <c r="C1125" s="1233">
        <f t="shared" si="313"/>
        <v>0</v>
      </c>
      <c r="D1125" s="1233">
        <f t="shared" si="314"/>
        <v>0</v>
      </c>
      <c r="E1125" s="1233">
        <f t="shared" si="315"/>
        <v>0</v>
      </c>
      <c r="F1125" s="1233">
        <f t="shared" si="316"/>
        <v>0</v>
      </c>
      <c r="G1125" s="829"/>
      <c r="H1125" s="1234">
        <f t="shared" si="317"/>
        <v>0</v>
      </c>
      <c r="I1125" s="1234">
        <f t="shared" si="318"/>
        <v>0</v>
      </c>
      <c r="J1125" s="1234">
        <f t="shared" si="319"/>
        <v>0</v>
      </c>
      <c r="K1125" s="1234">
        <f t="shared" si="320"/>
        <v>0</v>
      </c>
      <c r="L1125" s="44"/>
      <c r="M1125" s="1224" t="str">
        <f t="shared" si="312"/>
        <v/>
      </c>
      <c r="N1125" s="1238" t="str">
        <f t="shared" si="321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2" t="str">
        <f t="shared" si="310"/>
        <v>Water melon: no. local meas</v>
      </c>
      <c r="B1126" s="829"/>
      <c r="C1126" s="1233">
        <f t="shared" si="313"/>
        <v>0</v>
      </c>
      <c r="D1126" s="1233">
        <f t="shared" si="314"/>
        <v>0</v>
      </c>
      <c r="E1126" s="1233">
        <f t="shared" si="315"/>
        <v>0</v>
      </c>
      <c r="F1126" s="1233">
        <f t="shared" si="316"/>
        <v>0</v>
      </c>
      <c r="G1126" s="829"/>
      <c r="H1126" s="1234">
        <f t="shared" si="317"/>
        <v>0</v>
      </c>
      <c r="I1126" s="1234">
        <f t="shared" si="318"/>
        <v>0</v>
      </c>
      <c r="J1126" s="1234">
        <f t="shared" si="319"/>
        <v>0</v>
      </c>
      <c r="K1126" s="1234">
        <f t="shared" si="320"/>
        <v>0</v>
      </c>
      <c r="L1126" s="44"/>
      <c r="M1126" s="1224" t="str">
        <f t="shared" si="312"/>
        <v/>
      </c>
      <c r="N1126" s="1238" t="str">
        <f t="shared" si="321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2" t="str">
        <f t="shared" si="310"/>
        <v>Other melons: no. local meas</v>
      </c>
      <c r="B1127" s="829"/>
      <c r="C1127" s="1233">
        <f t="shared" si="313"/>
        <v>0</v>
      </c>
      <c r="D1127" s="1233">
        <f t="shared" si="314"/>
        <v>0</v>
      </c>
      <c r="E1127" s="1233">
        <f t="shared" si="315"/>
        <v>0</v>
      </c>
      <c r="F1127" s="1233">
        <f t="shared" si="316"/>
        <v>0</v>
      </c>
      <c r="G1127" s="829"/>
      <c r="H1127" s="1234">
        <f t="shared" si="317"/>
        <v>0</v>
      </c>
      <c r="I1127" s="1234">
        <f t="shared" si="318"/>
        <v>0</v>
      </c>
      <c r="J1127" s="1234">
        <f t="shared" si="319"/>
        <v>0</v>
      </c>
      <c r="K1127" s="1234">
        <f t="shared" si="320"/>
        <v>0</v>
      </c>
      <c r="L1127" s="44"/>
      <c r="M1127" s="1224" t="str">
        <f t="shared" si="312"/>
        <v/>
      </c>
      <c r="N1127" s="1238" t="str">
        <f t="shared" si="321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2" t="str">
        <f t="shared" si="310"/>
        <v>Other root crops: no. local meas</v>
      </c>
      <c r="B1128" s="829"/>
      <c r="C1128" s="1233">
        <f t="shared" si="313"/>
        <v>0</v>
      </c>
      <c r="D1128" s="1233">
        <f t="shared" si="314"/>
        <v>0</v>
      </c>
      <c r="E1128" s="1233">
        <f t="shared" si="315"/>
        <v>0</v>
      </c>
      <c r="F1128" s="1233">
        <f t="shared" si="316"/>
        <v>0</v>
      </c>
      <c r="G1128" s="829"/>
      <c r="H1128" s="1234">
        <f t="shared" si="317"/>
        <v>0</v>
      </c>
      <c r="I1128" s="1234">
        <f t="shared" si="318"/>
        <v>0</v>
      </c>
      <c r="J1128" s="1234">
        <f t="shared" si="319"/>
        <v>0</v>
      </c>
      <c r="K1128" s="1234">
        <f t="shared" si="320"/>
        <v>0</v>
      </c>
      <c r="L1128" s="44"/>
      <c r="M1128" s="1224" t="str">
        <f t="shared" si="312"/>
        <v/>
      </c>
      <c r="N1128" s="1238" t="str">
        <f t="shared" si="321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2" t="str">
        <f t="shared" si="310"/>
        <v>Groundnuts (dry): no. local meas</v>
      </c>
      <c r="B1129" s="829"/>
      <c r="C1129" s="1233">
        <f t="shared" si="313"/>
        <v>0</v>
      </c>
      <c r="D1129" s="1233">
        <f t="shared" si="314"/>
        <v>0</v>
      </c>
      <c r="E1129" s="1233">
        <f t="shared" si="315"/>
        <v>0</v>
      </c>
      <c r="F1129" s="1233">
        <f t="shared" si="316"/>
        <v>0</v>
      </c>
      <c r="G1129" s="829"/>
      <c r="H1129" s="1234">
        <f t="shared" si="317"/>
        <v>0</v>
      </c>
      <c r="I1129" s="1234">
        <f t="shared" si="318"/>
        <v>0</v>
      </c>
      <c r="J1129" s="1234">
        <f t="shared" si="319"/>
        <v>0</v>
      </c>
      <c r="K1129" s="1234">
        <f t="shared" si="320"/>
        <v>0</v>
      </c>
      <c r="L1129" s="44"/>
      <c r="M1129" s="1224" t="str">
        <f t="shared" si="312"/>
        <v/>
      </c>
      <c r="N1129" s="1238" t="str">
        <f t="shared" si="321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2" t="str">
        <f t="shared" si="310"/>
        <v>Roundnuts (bambara): no. local meas</v>
      </c>
      <c r="B1130" s="829"/>
      <c r="C1130" s="1233">
        <f t="shared" si="313"/>
        <v>0</v>
      </c>
      <c r="D1130" s="1233">
        <f t="shared" si="314"/>
        <v>0</v>
      </c>
      <c r="E1130" s="1233">
        <f t="shared" si="315"/>
        <v>0</v>
      </c>
      <c r="F1130" s="1233">
        <f t="shared" si="316"/>
        <v>0</v>
      </c>
      <c r="G1130" s="829"/>
      <c r="H1130" s="1234">
        <f t="shared" si="317"/>
        <v>0</v>
      </c>
      <c r="I1130" s="1234">
        <f t="shared" si="318"/>
        <v>0</v>
      </c>
      <c r="J1130" s="1234">
        <f t="shared" si="319"/>
        <v>0</v>
      </c>
      <c r="K1130" s="1234">
        <f t="shared" si="320"/>
        <v>0</v>
      </c>
      <c r="L1130" s="44"/>
      <c r="M1130" s="1224" t="str">
        <f t="shared" si="312"/>
        <v/>
      </c>
      <c r="N1130" s="1238" t="str">
        <f t="shared" si="321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2" t="str">
        <f t="shared" si="310"/>
        <v>Other crop: type</v>
      </c>
      <c r="B1131" s="829"/>
      <c r="C1131" s="1233">
        <f t="shared" si="313"/>
        <v>0</v>
      </c>
      <c r="D1131" s="1233">
        <f t="shared" si="314"/>
        <v>0</v>
      </c>
      <c r="E1131" s="1233">
        <f t="shared" si="315"/>
        <v>0</v>
      </c>
      <c r="F1131" s="1233">
        <f t="shared" si="316"/>
        <v>0</v>
      </c>
      <c r="G1131" s="829"/>
      <c r="H1131" s="1234">
        <f t="shared" si="317"/>
        <v>0</v>
      </c>
      <c r="I1131" s="1234">
        <f t="shared" si="318"/>
        <v>0</v>
      </c>
      <c r="J1131" s="1234">
        <f t="shared" si="319"/>
        <v>0</v>
      </c>
      <c r="K1131" s="1234">
        <f t="shared" si="320"/>
        <v>0</v>
      </c>
      <c r="L1131" s="44"/>
      <c r="M1131" s="1224" t="str">
        <f t="shared" si="312"/>
        <v/>
      </c>
      <c r="N1131" s="1238" t="str">
        <f t="shared" si="321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2" t="str">
        <f t="shared" si="310"/>
        <v>Other crop: pumpkin</v>
      </c>
      <c r="B1132" s="829"/>
      <c r="C1132" s="1233">
        <f t="shared" si="313"/>
        <v>0</v>
      </c>
      <c r="D1132" s="1233">
        <f t="shared" si="314"/>
        <v>0</v>
      </c>
      <c r="E1132" s="1233">
        <f t="shared" si="315"/>
        <v>0</v>
      </c>
      <c r="F1132" s="1233">
        <f t="shared" si="316"/>
        <v>0</v>
      </c>
      <c r="G1132" s="829"/>
      <c r="H1132" s="1234">
        <f t="shared" si="317"/>
        <v>0</v>
      </c>
      <c r="I1132" s="1234">
        <f t="shared" si="318"/>
        <v>0</v>
      </c>
      <c r="J1132" s="1234">
        <f t="shared" si="319"/>
        <v>0</v>
      </c>
      <c r="K1132" s="1234">
        <f t="shared" si="320"/>
        <v>0</v>
      </c>
      <c r="L1132" s="44"/>
      <c r="M1132" s="1224" t="str">
        <f t="shared" si="312"/>
        <v/>
      </c>
      <c r="N1132" s="1238" t="str">
        <f t="shared" si="321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2" t="str">
        <f t="shared" si="310"/>
        <v>Other crop: type</v>
      </c>
      <c r="B1133" s="829"/>
      <c r="C1133" s="1233">
        <f t="shared" si="313"/>
        <v>0</v>
      </c>
      <c r="D1133" s="1233">
        <f t="shared" si="314"/>
        <v>0</v>
      </c>
      <c r="E1133" s="1233">
        <f t="shared" si="315"/>
        <v>0</v>
      </c>
      <c r="F1133" s="1233">
        <f t="shared" si="316"/>
        <v>0</v>
      </c>
      <c r="G1133" s="829"/>
      <c r="H1133" s="1234">
        <f t="shared" si="317"/>
        <v>0</v>
      </c>
      <c r="I1133" s="1234">
        <f t="shared" si="318"/>
        <v>0</v>
      </c>
      <c r="J1133" s="1234">
        <f t="shared" si="319"/>
        <v>0</v>
      </c>
      <c r="K1133" s="1234">
        <f t="shared" si="320"/>
        <v>0</v>
      </c>
      <c r="L1133" s="44"/>
      <c r="M1133" s="1224" t="str">
        <f t="shared" si="312"/>
        <v/>
      </c>
      <c r="N1133" s="1238" t="str">
        <f t="shared" si="321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2" t="str">
        <f>A851</f>
        <v>FISHING -- see worksheet Data 3</v>
      </c>
      <c r="B1134" s="829"/>
      <c r="C1134" s="1233">
        <f t="shared" ref="C1134:F1135" si="322">IF(C$1111=0,0,MAX((SUM(C851,M851)+SUM(C962,M962)/C$1111),(SUM(C851)+SUM(C962)/C$1111)))</f>
        <v>0</v>
      </c>
      <c r="D1134" s="1233">
        <f t="shared" si="322"/>
        <v>0</v>
      </c>
      <c r="E1134" s="1233">
        <f t="shared" si="322"/>
        <v>0</v>
      </c>
      <c r="F1134" s="1233">
        <f t="shared" si="322"/>
        <v>0</v>
      </c>
      <c r="G1134" s="829"/>
      <c r="H1134" s="1234">
        <f t="shared" ref="H1134:K1135" si="323">IF(C$1111=0,0,MAX(SUM(C962,M962)/C$1111,SUM(C962)/C$1111))</f>
        <v>0</v>
      </c>
      <c r="I1134" s="1234">
        <f t="shared" si="323"/>
        <v>0</v>
      </c>
      <c r="J1134" s="1234">
        <f t="shared" si="323"/>
        <v>0</v>
      </c>
      <c r="K1134" s="1234">
        <f t="shared" si="323"/>
        <v>0</v>
      </c>
      <c r="L1134" s="44"/>
      <c r="M1134" s="1224" t="str">
        <f t="shared" si="312"/>
        <v/>
      </c>
      <c r="N1134" s="1238" t="str">
        <f t="shared" si="321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2" t="str">
        <f>A852</f>
        <v>WILD FOODS -- see worksheet Data 3</v>
      </c>
      <c r="B1135" s="829"/>
      <c r="C1135" s="1233">
        <f t="shared" si="322"/>
        <v>0.13111334282156201</v>
      </c>
      <c r="D1135" s="1233">
        <f t="shared" si="322"/>
        <v>0.13847417496886677</v>
      </c>
      <c r="E1135" s="1233">
        <f t="shared" si="322"/>
        <v>0</v>
      </c>
      <c r="F1135" s="1233">
        <f t="shared" si="322"/>
        <v>0</v>
      </c>
      <c r="G1135" s="829"/>
      <c r="H1135" s="1234">
        <f t="shared" si="323"/>
        <v>0.10111334282156201</v>
      </c>
      <c r="I1135" s="1234">
        <f t="shared" si="323"/>
        <v>8.8474174968866753E-2</v>
      </c>
      <c r="J1135" s="1234">
        <f t="shared" si="323"/>
        <v>0</v>
      </c>
      <c r="K1135" s="1234">
        <f t="shared" si="323"/>
        <v>0</v>
      </c>
      <c r="L1135" s="44"/>
      <c r="M1135" s="1224" t="str">
        <f t="shared" si="312"/>
        <v>yes</v>
      </c>
      <c r="N1135" s="1238" t="str">
        <f t="shared" si="321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3">
        <f>IF(C$1111=0,0,MAX(SUM(C931,M931)/C$1111,SUM(C931)/C$1111))</f>
        <v>0</v>
      </c>
      <c r="D1136" s="1233">
        <f>IF(D$1111=0,0,MAX(SUM(D931,N931)/D$1111,SUM(D931)/D$1111))</f>
        <v>0</v>
      </c>
      <c r="E1136" s="1233">
        <f>IF(E$1111=0,0,MAX(SUM(E931,O931)/E$1111,SUM(E931)/E$1111))</f>
        <v>0</v>
      </c>
      <c r="F1136" s="1233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4" t="str">
        <f t="shared" si="312"/>
        <v/>
      </c>
      <c r="N1136" s="1224" t="str">
        <f t="shared" ref="N1136:N1147" si="324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ref="A1137:A1147" si="325">A950</f>
        <v>Main cashcrop kg sold (tomato)</v>
      </c>
      <c r="B1137" s="829"/>
      <c r="C1137" s="1233">
        <f t="shared" ref="C1137:C1147" si="326">IF(C$1111=0,0,MAX(SUM(C950,M950)/C$1111,SUM(C950)/C$1111))</f>
        <v>0</v>
      </c>
      <c r="D1137" s="1233">
        <f t="shared" ref="D1137:D1147" si="327">IF(D$1111=0,0,MAX(SUM(D950,N950)/D$1111,SUM(D950)/D$1111))</f>
        <v>0</v>
      </c>
      <c r="E1137" s="1233">
        <f t="shared" ref="E1137:E1147" si="328">IF(E$1111=0,0,MAX(SUM(E950,O950)/E$1111,SUM(E950)/E$1111))</f>
        <v>0</v>
      </c>
      <c r="F1137" s="1233">
        <f t="shared" ref="F1137:F1147" si="329"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4" t="str">
        <f t="shared" si="312"/>
        <v/>
      </c>
      <c r="N1137" s="1224" t="str">
        <f t="shared" si="324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325"/>
        <v>Other cashcrop: kg produced  (Cabbage)</v>
      </c>
      <c r="B1138" s="829"/>
      <c r="C1138" s="1233">
        <f t="shared" si="326"/>
        <v>0</v>
      </c>
      <c r="D1138" s="1233">
        <f t="shared" si="327"/>
        <v>0</v>
      </c>
      <c r="E1138" s="1233">
        <f t="shared" si="328"/>
        <v>0</v>
      </c>
      <c r="F1138" s="1233">
        <f t="shared" si="329"/>
        <v>0</v>
      </c>
      <c r="G1138" s="829"/>
      <c r="H1138" s="46"/>
      <c r="I1138" s="46"/>
      <c r="J1138" s="46"/>
      <c r="K1138" s="828"/>
      <c r="L1138" s="829"/>
      <c r="M1138" s="1224" t="str">
        <f t="shared" si="312"/>
        <v/>
      </c>
      <c r="N1138" s="1224" t="str">
        <f t="shared" si="324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325"/>
        <v>Other cashcrop: kg produced  (Spinach)</v>
      </c>
      <c r="B1139" s="829"/>
      <c r="C1139" s="1233">
        <f t="shared" si="326"/>
        <v>0</v>
      </c>
      <c r="D1139" s="1233">
        <f t="shared" si="327"/>
        <v>0</v>
      </c>
      <c r="E1139" s="1233">
        <f t="shared" si="328"/>
        <v>0</v>
      </c>
      <c r="F1139" s="1233">
        <f t="shared" si="329"/>
        <v>0</v>
      </c>
      <c r="G1139" s="829"/>
      <c r="H1139" s="46"/>
      <c r="I1139" s="46"/>
      <c r="J1139" s="46"/>
      <c r="K1139" s="828"/>
      <c r="L1139" s="829"/>
      <c r="M1139" s="1224" t="str">
        <f t="shared" si="312"/>
        <v/>
      </c>
      <c r="N1139" s="1224" t="str">
        <f t="shared" si="324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325"/>
        <v>Other cashcrop: kg produced (Carrots)</v>
      </c>
      <c r="B1140" s="829"/>
      <c r="C1140" s="1233">
        <f t="shared" si="326"/>
        <v>0</v>
      </c>
      <c r="D1140" s="1233">
        <f t="shared" si="327"/>
        <v>0</v>
      </c>
      <c r="E1140" s="1233">
        <f t="shared" si="328"/>
        <v>0</v>
      </c>
      <c r="F1140" s="1233">
        <f t="shared" si="329"/>
        <v>0</v>
      </c>
      <c r="G1140" s="829"/>
      <c r="H1140" s="46"/>
      <c r="I1140" s="46"/>
      <c r="J1140" s="46"/>
      <c r="K1140" s="828"/>
      <c r="L1140" s="829"/>
      <c r="M1140" s="1224" t="str">
        <f t="shared" si="312"/>
        <v/>
      </c>
      <c r="N1140" s="1224" t="str">
        <f t="shared" si="324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325"/>
        <v>Other cashcrop: kg produced (Onoin)</v>
      </c>
      <c r="B1141" s="829"/>
      <c r="C1141" s="1233">
        <f t="shared" si="326"/>
        <v>0</v>
      </c>
      <c r="D1141" s="1233">
        <f t="shared" si="327"/>
        <v>0</v>
      </c>
      <c r="E1141" s="1233">
        <f t="shared" si="328"/>
        <v>0</v>
      </c>
      <c r="F1141" s="1233">
        <f t="shared" si="329"/>
        <v>0</v>
      </c>
      <c r="G1141" s="829"/>
      <c r="H1141" s="46"/>
      <c r="I1141" s="46"/>
      <c r="J1141" s="46"/>
      <c r="K1141" s="828"/>
      <c r="L1141" s="829"/>
      <c r="M1141" s="1224" t="str">
        <f t="shared" si="312"/>
        <v/>
      </c>
      <c r="N1141" s="1224" t="str">
        <f t="shared" si="324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325"/>
        <v xml:space="preserve">Other cashcrop: kg produced </v>
      </c>
      <c r="B1142" s="829"/>
      <c r="C1142" s="1233">
        <f t="shared" si="326"/>
        <v>0</v>
      </c>
      <c r="D1142" s="1233">
        <f t="shared" si="327"/>
        <v>0</v>
      </c>
      <c r="E1142" s="1233">
        <f t="shared" si="328"/>
        <v>0</v>
      </c>
      <c r="F1142" s="1233">
        <f t="shared" si="329"/>
        <v>0</v>
      </c>
      <c r="G1142" s="829"/>
      <c r="H1142" s="46"/>
      <c r="I1142" s="46"/>
      <c r="J1142" s="46"/>
      <c r="K1142" s="828"/>
      <c r="L1142" s="829"/>
      <c r="M1142" s="1224" t="str">
        <f t="shared" si="312"/>
        <v/>
      </c>
      <c r="N1142" s="1224" t="str">
        <f t="shared" si="324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325"/>
        <v>Other cashcrop: kg produced</v>
      </c>
      <c r="B1143" s="829"/>
      <c r="C1143" s="1233">
        <f t="shared" si="326"/>
        <v>0</v>
      </c>
      <c r="D1143" s="1233">
        <f t="shared" si="327"/>
        <v>0</v>
      </c>
      <c r="E1143" s="1233">
        <f t="shared" si="328"/>
        <v>0</v>
      </c>
      <c r="F1143" s="1233">
        <f t="shared" si="329"/>
        <v>0</v>
      </c>
      <c r="G1143" s="829"/>
      <c r="H1143" s="46"/>
      <c r="I1143" s="46"/>
      <c r="J1143" s="46"/>
      <c r="K1143" s="828"/>
      <c r="L1143" s="829"/>
      <c r="M1143" s="1224" t="str">
        <f t="shared" si="312"/>
        <v/>
      </c>
      <c r="N1143" s="1224" t="str">
        <f t="shared" si="324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325"/>
        <v>Straw: quantity sold</v>
      </c>
      <c r="B1144" s="829"/>
      <c r="C1144" s="1233">
        <f t="shared" si="326"/>
        <v>0</v>
      </c>
      <c r="D1144" s="1233">
        <f t="shared" si="327"/>
        <v>0</v>
      </c>
      <c r="E1144" s="1233">
        <f t="shared" si="328"/>
        <v>0</v>
      </c>
      <c r="F1144" s="1233">
        <f t="shared" si="329"/>
        <v>0</v>
      </c>
      <c r="G1144" s="829"/>
      <c r="H1144" s="46"/>
      <c r="I1144" s="46"/>
      <c r="J1144" s="46"/>
      <c r="K1144" s="828"/>
      <c r="L1144" s="829"/>
      <c r="M1144" s="1224" t="str">
        <f t="shared" si="312"/>
        <v/>
      </c>
      <c r="N1144" s="1224" t="str">
        <f t="shared" si="324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 t="shared" si="325"/>
        <v>Trees: quantity sold</v>
      </c>
      <c r="B1145" s="829"/>
      <c r="C1145" s="1233">
        <f t="shared" si="326"/>
        <v>0</v>
      </c>
      <c r="D1145" s="1233">
        <f t="shared" si="327"/>
        <v>0</v>
      </c>
      <c r="E1145" s="1233">
        <f t="shared" si="328"/>
        <v>0</v>
      </c>
      <c r="F1145" s="1233">
        <f t="shared" si="329"/>
        <v>0</v>
      </c>
      <c r="G1145" s="829"/>
      <c r="H1145" s="46"/>
      <c r="I1145" s="46"/>
      <c r="J1145" s="46"/>
      <c r="K1145" s="828"/>
      <c r="L1145" s="829"/>
      <c r="M1145" s="1224" t="str">
        <f t="shared" si="312"/>
        <v/>
      </c>
      <c r="N1145" s="1224" t="str">
        <f t="shared" si="324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 t="shared" si="325"/>
        <v>Other cash crop: type</v>
      </c>
      <c r="B1146" s="829"/>
      <c r="C1146" s="1233">
        <f t="shared" si="326"/>
        <v>0</v>
      </c>
      <c r="D1146" s="1233">
        <f t="shared" si="327"/>
        <v>0</v>
      </c>
      <c r="E1146" s="1233">
        <f t="shared" si="328"/>
        <v>0</v>
      </c>
      <c r="F1146" s="1233">
        <f t="shared" si="329"/>
        <v>0</v>
      </c>
      <c r="G1146" s="829"/>
      <c r="H1146" s="46"/>
      <c r="I1146" s="46"/>
      <c r="J1146" s="46"/>
      <c r="K1146" s="828"/>
      <c r="L1146" s="829"/>
      <c r="M1146" s="1224" t="str">
        <f t="shared" si="312"/>
        <v/>
      </c>
      <c r="N1146" s="1224" t="str">
        <f t="shared" si="324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 t="shared" si="325"/>
        <v>Other cash crop: type</v>
      </c>
      <c r="B1147" s="829"/>
      <c r="C1147" s="1233">
        <f t="shared" si="326"/>
        <v>0</v>
      </c>
      <c r="D1147" s="1233">
        <f t="shared" si="327"/>
        <v>0</v>
      </c>
      <c r="E1147" s="1233">
        <f t="shared" si="328"/>
        <v>0</v>
      </c>
      <c r="F1147" s="1233">
        <f t="shared" si="329"/>
        <v>0</v>
      </c>
      <c r="G1147" s="829"/>
      <c r="H1147" s="46"/>
      <c r="I1147" s="46"/>
      <c r="J1147" s="46"/>
      <c r="K1147" s="828"/>
      <c r="L1147" s="829"/>
      <c r="M1147" s="1224" t="str">
        <f t="shared" si="312"/>
        <v/>
      </c>
      <c r="N1147" s="1224" t="str">
        <f t="shared" si="324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37" t="s">
        <v>553</v>
      </c>
      <c r="B1148" s="1201"/>
      <c r="C1148" s="1233"/>
      <c r="D1148" s="1233"/>
      <c r="E1148" s="1233"/>
      <c r="F1148" s="1233"/>
      <c r="G1148" s="829"/>
      <c r="H1148" s="828"/>
      <c r="I1148" s="46"/>
      <c r="J1148" s="46"/>
      <c r="K1148" s="828"/>
      <c r="L1148" s="829"/>
      <c r="M1148" s="1243" t="s">
        <v>554</v>
      </c>
      <c r="N1148" s="1240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1"/>
      <c r="C1149" s="1233">
        <f>IF(C$1111=0,0,MAX((SUM(C820,M820)+SUM(C904,M904,C906,M906)/C$1111),(SUM(C820)+SUM(C904,C906)/C$1111)))</f>
        <v>0</v>
      </c>
      <c r="D1149" s="1233">
        <f>IF(D$1111=0,0,MAX((SUM(D820,N820)+SUM(D904,N904,D906,N906)/D$1111),(SUM(D820)+SUM(D904,D906)/D$1111)))</f>
        <v>0</v>
      </c>
      <c r="E1149" s="1233">
        <f>IF(E$1111=0,0,MAX((SUM(E820,O820)+SUM(E904,O904,E906,O906)/E$1111),(SUM(E820)+SUM(E904,E906)/E$1111)))</f>
        <v>0</v>
      </c>
      <c r="F1149" s="1233">
        <f>IF(F$1111=0,0,MAX((SUM(F820,P820)+SUM(F904,P904,F906,P906)/F$1111),(SUM(F820)+SUM(F904,F906)/F$1111)))</f>
        <v>0</v>
      </c>
      <c r="G1149" s="829"/>
      <c r="H1149" s="1234"/>
      <c r="I1149" s="1234"/>
      <c r="J1149" s="1234"/>
      <c r="K1149" s="1234"/>
      <c r="L1149" s="44"/>
      <c r="M1149" s="1224" t="str">
        <f>IF(OR(SUM((C1149&gt;C$1109),(E1149&gt;C$1109),(D1149&gt;C$1109),(F1149&gt;C$1109))&gt;1,C1149&gt;C$1109*2,E1149&gt;C$1109*2,D1149&gt;C$1109*2,F1149&gt;C$1109*2),"yes","")</f>
        <v/>
      </c>
      <c r="N1149" s="1238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4" t="str">
        <f>A904</f>
        <v>Camels' milk sales - season 1</v>
      </c>
      <c r="B1150" s="1201"/>
      <c r="C1150" s="1233"/>
      <c r="D1150" s="1233"/>
      <c r="E1150" s="1233"/>
      <c r="F1150" s="1233"/>
      <c r="G1150" s="829"/>
      <c r="H1150" s="1234">
        <f>IF(C$1111=0,0,MAX(SUM(C904,M904)/C$1111,SUM(C904)/C$1111))</f>
        <v>0</v>
      </c>
      <c r="I1150" s="1234">
        <f>IF(D$1111=0,0,MAX(SUM(D904,N904)/D$1111,SUM(D904)/D$1111))</f>
        <v>0</v>
      </c>
      <c r="J1150" s="1234">
        <f>IF(E$1111=0,0,MAX(SUM(E904,O904)/E$1111,SUM(E904)/E$1111))</f>
        <v>0</v>
      </c>
      <c r="K1150" s="1234">
        <f>IF(F$1111=0,0,MAX(SUM(F904,P904)/F$1111,SUM(F904)/F$1111))</f>
        <v>0</v>
      </c>
      <c r="L1150" s="44"/>
      <c r="M1150" s="44"/>
      <c r="N1150" s="1238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4" t="str">
        <f>A906</f>
        <v>Camels' ghee/butter sales</v>
      </c>
      <c r="B1151" s="1201"/>
      <c r="C1151" s="1233"/>
      <c r="D1151" s="1233"/>
      <c r="E1151" s="1233"/>
      <c r="F1151" s="1233"/>
      <c r="G1151" s="829"/>
      <c r="H1151" s="1234">
        <f>IF(C$1111=0,0,MAX(SUM(C906,M906)/C$1111,SUM(C906)/C$1111))</f>
        <v>0</v>
      </c>
      <c r="I1151" s="1234">
        <f>IF(D$1111=0,0,MAX(SUM(D906,N906)/D$1111,SUM(D906)/D$1111))</f>
        <v>0</v>
      </c>
      <c r="J1151" s="1234">
        <f>IF(E$1111=0,0,MAX(SUM(E906,O906)/E$1111,SUM(E906)/E$1111))</f>
        <v>0</v>
      </c>
      <c r="K1151" s="1234">
        <f>IF(F$1111=0,0,MAX(SUM(F906,P906)/F$1111,SUM(F906)/F$1111))</f>
        <v>0</v>
      </c>
      <c r="L1151" s="44"/>
      <c r="M1151" s="1224"/>
      <c r="N1151" s="1238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1"/>
      <c r="C1152" s="1233">
        <f>IF(C$1111=0,0,MAX((SUM(C821,M821)+SUM(C905,M905)/C$1111),(SUM(C821)+SUM(C905)/C$1111)))</f>
        <v>0</v>
      </c>
      <c r="D1152" s="1233">
        <f>IF(D$1111=0,0,MAX((SUM(D821,N821)+SUM(D905,N905)/D$1111),(SUM(D821)+SUM(D905)/D$1111)))</f>
        <v>0</v>
      </c>
      <c r="E1152" s="1233">
        <f>IF(E$1111=0,0,MAX((SUM(E821,O821)+SUM(E905,O905)/E$1111),(SUM(E821)+SUM(E905)/E$1111)))</f>
        <v>0</v>
      </c>
      <c r="F1152" s="1233">
        <f>IF(F$1111=0,0,MAX((SUM(F821,P821)+SUM(F905,P905)/F$1111),(SUM(F821)+SUM(F905)/F$1111)))</f>
        <v>0</v>
      </c>
      <c r="G1152" s="829"/>
      <c r="H1152" s="1234"/>
      <c r="I1152" s="1234"/>
      <c r="J1152" s="1234"/>
      <c r="K1152" s="1234"/>
      <c r="L1152" s="44"/>
      <c r="M1152" s="1224" t="str">
        <f>IF(OR(SUM((C1152&gt;C$1109),(E1152&gt;C$1109),(D1152&gt;C$1109),(F1152&gt;C$1109))&gt;1,C1152&gt;C$1109*2,E1152&gt;C$1109*2,D1152&gt;C$1109*2,F1152&gt;C$1109*2),"yes","")</f>
        <v/>
      </c>
      <c r="N1152" s="1238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4" t="str">
        <f>A905</f>
        <v>Camels' milk sales - season 2</v>
      </c>
      <c r="B1153" s="1201"/>
      <c r="C1153" s="1233"/>
      <c r="D1153" s="1233"/>
      <c r="E1153" s="1233"/>
      <c r="F1153" s="1233"/>
      <c r="G1153" s="829"/>
      <c r="H1153" s="1234">
        <f>IF(C$1111=0,0,MAX(SUM(C905,M905)/C$1111,SUM(C905)/C$1111))</f>
        <v>0</v>
      </c>
      <c r="I1153" s="1234">
        <f>IF(D$1111=0,0,MAX(SUM(D905,N905)/D$1111,SUM(D905)/D$1111))</f>
        <v>0</v>
      </c>
      <c r="J1153" s="1234">
        <f>IF(E$1111=0,0,MAX(SUM(E905,O905)/E$1111,SUM(E905)/E$1111))</f>
        <v>0</v>
      </c>
      <c r="K1153" s="1234">
        <f>IF(F$1111=0,0,MAX(SUM(F905,P905)/F$1111,SUM(F905)/F$1111))</f>
        <v>0</v>
      </c>
      <c r="L1153" s="44"/>
      <c r="M1153" s="44"/>
      <c r="N1153" s="1238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1"/>
      <c r="C1154" s="1233">
        <f>IF(C$1111=0,0,MAX((SUM(C822,M822)+SUM(C907,M907,C909,M909)/C$1111),(SUM(C822)+SUM(C907,C909)/C$1111)))</f>
        <v>0</v>
      </c>
      <c r="D1154" s="1233">
        <f>IF(D$1111=0,0,MAX((SUM(D822,N822)+SUM(D907,N907,D909,N909)/D$1111),(SUM(D822)+SUM(D907,D909)/D$1111)))</f>
        <v>2.3466687422166871E-2</v>
      </c>
      <c r="E1154" s="1233">
        <f>IF(E$1111=0,0,MAX((SUM(E822,O822)+SUM(E907,O907,E909,O909)/E$1111),(SUM(E822)+SUM(E907,E909)/E$1111)))</f>
        <v>8.0457214018857859E-2</v>
      </c>
      <c r="F1154" s="1233">
        <f>IF(F$1111=0,0,MAX((SUM(F822,P822)+SUM(F907,P907,F909,P909)/F$1111),(SUM(F822)+SUM(F907,F909)/F$1111)))</f>
        <v>8.4480074719800749E-2</v>
      </c>
      <c r="G1154" s="829"/>
      <c r="H1154" s="1234"/>
      <c r="I1154" s="1234"/>
      <c r="J1154" s="1234"/>
      <c r="K1154" s="1234"/>
      <c r="L1154" s="44"/>
      <c r="M1154" s="1224" t="str">
        <f>IF(OR(SUM((C1154&gt;C$1109),(E1154&gt;C$1109),(D1154&gt;C$1109),(F1154&gt;C$1109))&gt;1,C1154&gt;C$1109*2,E1154&gt;C$1109*2,D1154&gt;C$1109*2,F1154&gt;C$1109*2),"yes","")</f>
        <v>yes</v>
      </c>
      <c r="N1154" s="1238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1"/>
      <c r="C1155" s="1233"/>
      <c r="D1155" s="1233"/>
      <c r="E1155" s="1233"/>
      <c r="F1155" s="1233"/>
      <c r="G1155" s="829"/>
      <c r="H1155" s="1234">
        <f>IF(C$1111=0,0,MAX(SUM(C907,M907)/C$1111,SUM(C907)/C$1111))</f>
        <v>0</v>
      </c>
      <c r="I1155" s="1234">
        <f>IF(D$1111=0,0,MAX(SUM(D907,N907)/D$1111,SUM(D907)/D$1111))</f>
        <v>0</v>
      </c>
      <c r="J1155" s="1234">
        <f>IF(E$1111=0,0,MAX(SUM(E907,O907)/E$1111,SUM(E907)/E$1111))</f>
        <v>0</v>
      </c>
      <c r="K1155" s="1234">
        <f>IF(F$1111=0,0,MAX(SUM(F907,P907)/F$1111,SUM(F907)/F$1111))</f>
        <v>0</v>
      </c>
      <c r="L1155" s="44"/>
      <c r="M1155" s="44"/>
      <c r="N1155" s="1238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1"/>
      <c r="C1156" s="1233"/>
      <c r="D1156" s="1233"/>
      <c r="E1156" s="1233"/>
      <c r="F1156" s="1233"/>
      <c r="G1156" s="829"/>
      <c r="H1156" s="1234">
        <f>IF(C$1111=0,0,MAX(SUM(C909,M909)/C$1111,SUM(C909)/C$1111))</f>
        <v>0</v>
      </c>
      <c r="I1156" s="1234">
        <f>IF(D$1111=0,0,MAX(SUM(D909,N909)/D$1111,SUM(D909)/D$1111))</f>
        <v>0</v>
      </c>
      <c r="J1156" s="1234">
        <f>IF(E$1111=0,0,MAX(SUM(E909,O909)/E$1111,SUM(E909)/E$1111))</f>
        <v>0</v>
      </c>
      <c r="K1156" s="1234">
        <f>IF(F$1111=0,0,MAX(SUM(F909,P909)/F$1111,SUM(F909)/F$1111))</f>
        <v>0</v>
      </c>
      <c r="L1156" s="44"/>
      <c r="M1156" s="1224"/>
      <c r="N1156" s="1238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1"/>
      <c r="C1157" s="1233">
        <f>IF(C$1111=0,0,MAX((SUM(C823,M823)+SUM(C908,M908)/C$1111),(SUM(C823)+SUM(C908)/C$1111)))</f>
        <v>0</v>
      </c>
      <c r="D1157" s="1233">
        <f>IF(D$1111=0,0,MAX((SUM(D823,N823)+SUM(D908,N908)/D$1111),(SUM(D823)+SUM(D908)/D$1111)))</f>
        <v>0</v>
      </c>
      <c r="E1157" s="1233">
        <f>IF(E$1111=0,0,MAX((SUM(E823,O823)+SUM(E908,O908)/E$1111),(SUM(E823)+SUM(E908)/E$1111)))</f>
        <v>0</v>
      </c>
      <c r="F1157" s="1233">
        <f>IF(F$1111=0,0,MAX((SUM(F823,P823)+SUM(F908,P908)/F$1111),(SUM(F823)+SUM(F908)/F$1111)))</f>
        <v>0</v>
      </c>
      <c r="G1157" s="829"/>
      <c r="H1157" s="1234"/>
      <c r="I1157" s="1234"/>
      <c r="J1157" s="1234"/>
      <c r="K1157" s="1234"/>
      <c r="L1157" s="44"/>
      <c r="M1157" s="1224" t="str">
        <f>IF(OR(SUM((C1157&gt;C$1109),(E1157&gt;C$1109),(D1157&gt;C$1109),(F1157&gt;C$1109))&gt;1,C1157&gt;C$1109*2,E1157&gt;C$1109*2,D1157&gt;C$1109*2,F1157&gt;C$1109*2),"yes","")</f>
        <v/>
      </c>
      <c r="N1157" s="123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1"/>
      <c r="C1158" s="1233"/>
      <c r="D1158" s="1233"/>
      <c r="E1158" s="1233"/>
      <c r="F1158" s="1233"/>
      <c r="G1158" s="829"/>
      <c r="H1158" s="1234">
        <f>IF(C$1111=0,0,MAX(SUM(C908,M908)/C$1111,SUM(C908)/C$1111))</f>
        <v>0</v>
      </c>
      <c r="I1158" s="1234">
        <f>IF(D$1111=0,0,MAX(SUM(D908,N908)/D$1111,SUM(D908)/D$1111))</f>
        <v>0</v>
      </c>
      <c r="J1158" s="1234">
        <f>IF(E$1111=0,0,MAX(SUM(E908,O908)/E$1111,SUM(E908)/E$1111))</f>
        <v>0</v>
      </c>
      <c r="K1158" s="1234">
        <f>IF(F$1111=0,0,MAX(SUM(F908,P908)/F$1111,SUM(F908)/F$1111))</f>
        <v>0</v>
      </c>
      <c r="L1158" s="44"/>
      <c r="M1158" s="44"/>
      <c r="N1158" s="1238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1"/>
      <c r="C1159" s="1233">
        <f>IF(C$1111=0,0,MAX((SUM(C824,M824)+SUM(C910,M910,C912,M912)/C$1111),(SUM(C824)+SUM(C910,C912)/C$1111)))</f>
        <v>0</v>
      </c>
      <c r="D1159" s="1233">
        <f>IF(D$1111=0,0,MAX((SUM(D824,N824)+SUM(D910,N910,D912,N912)/D$1111),(SUM(D824)+SUM(D910,D912)/D$1111)))</f>
        <v>0</v>
      </c>
      <c r="E1159" s="1233">
        <f>IF(E$1111=0,0,MAX((SUM(E824,O824)+SUM(E910,O910,E912,O912)/E$1111),(SUM(E824)+SUM(E910,E912)/E$1111)))</f>
        <v>0</v>
      </c>
      <c r="F1159" s="1233">
        <f>IF(F$1111=0,0,MAX((SUM(F824,P824)+SUM(F910,P910,F912,P912)/F$1111),(SUM(F824)+SUM(F910,F912)/F$1111)))</f>
        <v>0</v>
      </c>
      <c r="G1159" s="829"/>
      <c r="H1159" s="1234"/>
      <c r="I1159" s="1234"/>
      <c r="J1159" s="1234"/>
      <c r="K1159" s="1234"/>
      <c r="L1159" s="44"/>
      <c r="M1159" s="1224" t="str">
        <f>IF(OR(SUM((C1159&gt;C$1109),(E1159&gt;C$1109),(D1159&gt;C$1109),(F1159&gt;C$1109))&gt;1,C1159&gt;C$1109*2,E1159&gt;C$1109*2,D1159&gt;C$1109*2,F1159&gt;C$1109*2),"yes","")</f>
        <v/>
      </c>
      <c r="N1159" s="123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1"/>
      <c r="C1160" s="1233"/>
      <c r="D1160" s="1233"/>
      <c r="E1160" s="1233"/>
      <c r="F1160" s="1233"/>
      <c r="G1160" s="829"/>
      <c r="H1160" s="1234">
        <f>IF(C$1111=0,0,MAX(SUM(C910,M910)/C$1111,SUM(C910)/C$1111))</f>
        <v>0</v>
      </c>
      <c r="I1160" s="1234">
        <f>IF(D$1111=0,0,MAX(SUM(D910,N910)/D$1111,SUM(D910)/D$1111))</f>
        <v>0</v>
      </c>
      <c r="J1160" s="1234">
        <f>IF(E$1111=0,0,MAX(SUM(E910,O910)/E$1111,SUM(E910)/E$1111))</f>
        <v>0</v>
      </c>
      <c r="K1160" s="1234">
        <f>IF(F$1111=0,0,MAX(SUM(F910,P910)/F$1111,SUM(F910)/F$1111))</f>
        <v>0</v>
      </c>
      <c r="L1160" s="44"/>
      <c r="M1160" s="44"/>
      <c r="N1160" s="1238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1"/>
      <c r="C1161" s="1233"/>
      <c r="D1161" s="1233"/>
      <c r="E1161" s="1233"/>
      <c r="F1161" s="1233"/>
      <c r="G1161" s="829"/>
      <c r="H1161" s="1234">
        <f>IF(C$1111=0,0,MAX(SUM(C912,M912)/C$1111,SUM(C912)/C$1111))</f>
        <v>0</v>
      </c>
      <c r="I1161" s="1234">
        <f>IF(D$1111=0,0,MAX(SUM(D912,N912)/D$1111,SUM(D912)/D$1111))</f>
        <v>0</v>
      </c>
      <c r="J1161" s="1234">
        <f>IF(E$1111=0,0,MAX(SUM(E912,O912)/E$1111,SUM(E912)/E$1111))</f>
        <v>0</v>
      </c>
      <c r="K1161" s="1234">
        <f>IF(F$1111=0,0,MAX(SUM(F912,P912)/F$1111,SUM(F912)/F$1111))</f>
        <v>0</v>
      </c>
      <c r="L1161" s="44"/>
      <c r="M1161" s="1224"/>
      <c r="N1161" s="1238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1"/>
      <c r="C1162" s="1233">
        <f>IF(C$1111=0,0,MAX((SUM(C825,M825)+SUM(C911,M911)/C$1111),(SUM(C825)+SUM(C911)/C$1111)))</f>
        <v>0</v>
      </c>
      <c r="D1162" s="1233">
        <f>IF(D$1111=0,0,MAX((SUM(D825,N825)+SUM(D911,N911)/D$1111),(SUM(D825)+SUM(D911)/D$1111)))</f>
        <v>0</v>
      </c>
      <c r="E1162" s="1233">
        <f>IF(E$1111=0,0,MAX((SUM(E825,O825)+SUM(E911,O911)/E$1111),(SUM(E825)+SUM(E911)/E$1111)))</f>
        <v>0</v>
      </c>
      <c r="F1162" s="1233">
        <f>IF(F$1111=0,0,MAX((SUM(F825,P825)+SUM(F911,P911)/F$1111),(SUM(F825)+SUM(F911)/F$1111)))</f>
        <v>0</v>
      </c>
      <c r="G1162" s="829"/>
      <c r="H1162" s="1234"/>
      <c r="I1162" s="1234"/>
      <c r="J1162" s="1234"/>
      <c r="K1162" s="1234"/>
      <c r="L1162" s="44"/>
      <c r="M1162" s="1224" t="str">
        <f>IF(OR(SUM((C1162&gt;C$1109),(E1162&gt;C$1109),(D1162&gt;C$1109),(F1162&gt;C$1109))&gt;1,C1162&gt;C$1109*2,E1162&gt;C$1109*2,D1162&gt;C$1109*2,F1162&gt;C$1109*2),"yes","")</f>
        <v/>
      </c>
      <c r="N1162" s="123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1"/>
      <c r="C1163" s="1233"/>
      <c r="D1163" s="1233"/>
      <c r="E1163" s="1233"/>
      <c r="F1163" s="1233"/>
      <c r="G1163" s="829"/>
      <c r="H1163" s="1234">
        <f>IF(C$1111=0,0,MAX(SUM(C911,M911)/C$1111,SUM(C911)/C$1111))</f>
        <v>0</v>
      </c>
      <c r="I1163" s="1234">
        <f>IF(D$1111=0,0,MAX(SUM(D911,N911)/D$1111,SUM(D911)/D$1111))</f>
        <v>0</v>
      </c>
      <c r="J1163" s="1234">
        <f>IF(E$1111=0,0,MAX(SUM(E911,O911)/E$1111,SUM(E911)/E$1111))</f>
        <v>0</v>
      </c>
      <c r="K1163" s="1234">
        <f>IF(F$1111=0,0,MAX(SUM(F911,P911)/F$1111,SUM(F911)/F$1111))</f>
        <v>0</v>
      </c>
      <c r="L1163" s="44"/>
      <c r="M1163" s="44"/>
      <c r="N1163" s="1238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1"/>
      <c r="C1164" s="1233">
        <f>IF(C$1111=0,0,MAX((SUM(C826,M826)+SUM(C913,M913,C915,M915)/C$1111),(SUM(C826)+SUM(C913,C915)/C$1111)))</f>
        <v>0</v>
      </c>
      <c r="D1164" s="1233">
        <f>IF(D$1111=0,0,MAX((SUM(D826,N826)+SUM(D913,N913,D915,N915)/D$1111),(SUM(D826)+SUM(D913,D915)/D$1111)))</f>
        <v>0</v>
      </c>
      <c r="E1164" s="1233">
        <f>IF(E$1111=0,0,MAX((SUM(E826,O826)+SUM(E913,O913,E915,O915)/E$1111),(SUM(E826)+SUM(E913,E915)/E$1111)))</f>
        <v>0</v>
      </c>
      <c r="F1164" s="1233">
        <f>IF(F$1111=0,0,MAX((SUM(F826,P826)+SUM(F913,P913,F915,P915)/F$1111),(SUM(F826)+SUM(F913,F915)/F$1111)))</f>
        <v>0</v>
      </c>
      <c r="G1164" s="829"/>
      <c r="H1164" s="1234"/>
      <c r="I1164" s="1234"/>
      <c r="J1164" s="1234"/>
      <c r="K1164" s="1234"/>
      <c r="L1164" s="44"/>
      <c r="M1164" s="1224" t="str">
        <f>IF(OR(SUM((C1164&gt;C$1109),(E1164&gt;C$1109),(D1164&gt;C$1109),(F1164&gt;C$1109))&gt;1,C1164&gt;C$1109*2,E1164&gt;C$1109*2,D1164&gt;C$1109*2,F1164&gt;C$1109*2),"yes","")</f>
        <v/>
      </c>
      <c r="N1164" s="1238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1"/>
      <c r="C1165" s="1233"/>
      <c r="D1165" s="1233"/>
      <c r="E1165" s="1233"/>
      <c r="F1165" s="1233"/>
      <c r="G1165" s="829"/>
      <c r="H1165" s="1234">
        <f>IF(C$1111=0,0,MAX(SUM(C913,M913)/C$1111,SUM(C913)/C$1111))</f>
        <v>0</v>
      </c>
      <c r="I1165" s="1234">
        <f>IF(D$1111=0,0,MAX(SUM(D913,N913)/D$1111,SUM(D913)/D$1111))</f>
        <v>0</v>
      </c>
      <c r="J1165" s="1234">
        <f>IF(E$1111=0,0,MAX(SUM(E913,O913)/E$1111,SUM(E913)/E$1111))</f>
        <v>0</v>
      </c>
      <c r="K1165" s="1234">
        <f>IF(F$1111=0,0,MAX(SUM(F913,P913)/F$1111,SUM(F913)/F$1111))</f>
        <v>0</v>
      </c>
      <c r="L1165" s="44"/>
      <c r="M1165" s="44"/>
      <c r="N1165" s="1238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1"/>
      <c r="C1166" s="1233"/>
      <c r="D1166" s="1233"/>
      <c r="E1166" s="1233"/>
      <c r="F1166" s="1233"/>
      <c r="G1166" s="829"/>
      <c r="H1166" s="1234">
        <f>IF(C$1111=0,0,MAX(SUM(C915,M915)/C$1111,SUM(C915)/C$1111))</f>
        <v>0</v>
      </c>
      <c r="I1166" s="1234">
        <f>IF(D$1111=0,0,MAX(SUM(D915,N915)/D$1111,SUM(D915)/D$1111))</f>
        <v>0</v>
      </c>
      <c r="J1166" s="1234">
        <f>IF(E$1111=0,0,MAX(SUM(E915,O915)/E$1111,SUM(E915)/E$1111))</f>
        <v>0</v>
      </c>
      <c r="K1166" s="1234">
        <f>IF(F$1111=0,0,MAX(SUM(F915,P915)/F$1111,SUM(F915)/F$1111))</f>
        <v>0</v>
      </c>
      <c r="L1166" s="44"/>
      <c r="M1166" s="1224"/>
      <c r="N1166" s="1238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1"/>
      <c r="C1167" s="1233">
        <f>IF(C$1111=0,0,MAX((SUM(C827,M827)+SUM(C914,M914)/C$1111),(SUM(C827)+SUM(C914)/C$1111)))</f>
        <v>0</v>
      </c>
      <c r="D1167" s="1233">
        <f>IF(D$1111=0,0,MAX((SUM(D827,N827)+SUM(D914,N914)/D$1111),(SUM(D827)+SUM(D914)/D$1111)))</f>
        <v>0</v>
      </c>
      <c r="E1167" s="1233">
        <f>IF(E$1111=0,0,MAX((SUM(E827,O827)+SUM(E914,O914)/E$1111),(SUM(E827)+SUM(E914)/E$1111)))</f>
        <v>0</v>
      </c>
      <c r="F1167" s="1233">
        <f>IF(F$1111=0,0,MAX((SUM(F827,P827)+SUM(F914,P914)/F$1111),(SUM(F827)+SUM(F914)/F$1111)))</f>
        <v>0</v>
      </c>
      <c r="G1167" s="829"/>
      <c r="H1167" s="1234"/>
      <c r="I1167" s="1234"/>
      <c r="J1167" s="1234"/>
      <c r="K1167" s="1234"/>
      <c r="L1167" s="44"/>
      <c r="M1167" s="1224" t="str">
        <f>IF(OR(SUM((C1167&gt;C$1109),(E1167&gt;C$1109),(D1167&gt;C$1109),(F1167&gt;C$1109))&gt;1,C1167&gt;C$1109*2,E1167&gt;C$1109*2,D1167&gt;C$1109*2,F1167&gt;C$1109*2),"yes","")</f>
        <v/>
      </c>
      <c r="N1167" s="1238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1"/>
      <c r="C1168" s="1233"/>
      <c r="D1168" s="1233"/>
      <c r="E1168" s="1233"/>
      <c r="F1168" s="1233"/>
      <c r="G1168" s="829"/>
      <c r="H1168" s="1234">
        <f>IF(C$1111=0,0,MAX(SUM(C914,M914)/C$1111,SUM(C914)/C$1111))</f>
        <v>0</v>
      </c>
      <c r="I1168" s="1234">
        <f>IF(D$1111=0,0,MAX(SUM(D914,N914)/D$1111,SUM(D914)/D$1111))</f>
        <v>0</v>
      </c>
      <c r="J1168" s="1234">
        <f>IF(E$1111=0,0,MAX(SUM(E914,O914)/E$1111,SUM(E914)/E$1111))</f>
        <v>0</v>
      </c>
      <c r="K1168" s="1234">
        <f>IF(F$1111=0,0,MAX(SUM(F914,P914)/F$1111,SUM(F914)/F$1111))</f>
        <v>0</v>
      </c>
      <c r="L1168" s="44"/>
      <c r="M1168" s="44"/>
      <c r="N1168" s="1238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35" t="str">
        <f>A828</f>
        <v>Own meat</v>
      </c>
      <c r="B1169" s="829"/>
      <c r="C1169" s="1233">
        <f>MAX(SUM(C828,M828),SUM(C828))</f>
        <v>1.0125300213485146E-2</v>
      </c>
      <c r="D1169" s="1233">
        <f>MAX(SUM(D828,N828),SUM(D828))</f>
        <v>2.4994361768368618E-2</v>
      </c>
      <c r="E1169" s="1233">
        <f>MAX(SUM(E828,O828),SUM(E828))</f>
        <v>6.0258338373954806E-2</v>
      </c>
      <c r="F1169" s="1233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4" t="str">
        <f t="shared" ref="M1169:M1175" si="330">IF(OR(SUM((C1169&gt;C$1109),(D1169&gt;C$1109),(E1169&gt;C$1109),(F1169&gt;C$1109))&gt;1,C1169&gt;C$1109*2,D1169&gt;C$1109*2,E1169&gt;C$1109*2,F1169&gt;C$1109*2),"yes","")</f>
        <v>yes</v>
      </c>
      <c r="N1169" s="1241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35" t="str">
        <f>A854</f>
        <v>Labour: Land clearing, construction, herding, slaughtering</v>
      </c>
      <c r="B1170" s="829"/>
      <c r="C1170" s="1233">
        <f t="shared" ref="C1170:F1172" si="331">MAX(SUM(C854,M854),SUM(C854))</f>
        <v>0</v>
      </c>
      <c r="D1170" s="1233">
        <f t="shared" si="331"/>
        <v>0</v>
      </c>
      <c r="E1170" s="1233">
        <f t="shared" si="331"/>
        <v>0</v>
      </c>
      <c r="F1170" s="1233">
        <f t="shared" si="331"/>
        <v>0</v>
      </c>
      <c r="G1170" s="829"/>
      <c r="H1170" s="46"/>
      <c r="I1170" s="46"/>
      <c r="J1170" s="46"/>
      <c r="K1170" s="46"/>
      <c r="L1170" s="44"/>
      <c r="M1170" s="1224" t="str">
        <f t="shared" si="330"/>
        <v/>
      </c>
      <c r="N1170" s="1241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35" t="str">
        <f>A855</f>
        <v>Labour: Weeding</v>
      </c>
      <c r="B1171" s="829"/>
      <c r="C1171" s="1233">
        <f t="shared" si="331"/>
        <v>0</v>
      </c>
      <c r="D1171" s="1233">
        <f t="shared" si="331"/>
        <v>0</v>
      </c>
      <c r="E1171" s="1233">
        <f t="shared" si="331"/>
        <v>0</v>
      </c>
      <c r="F1171" s="1233">
        <f t="shared" si="331"/>
        <v>0</v>
      </c>
      <c r="G1171" s="829"/>
      <c r="H1171" s="46"/>
      <c r="I1171" s="46"/>
      <c r="J1171" s="46"/>
      <c r="K1171" s="46"/>
      <c r="L1171" s="44"/>
      <c r="M1171" s="1224" t="str">
        <f t="shared" si="330"/>
        <v/>
      </c>
      <c r="N1171" s="1241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35" t="str">
        <f>A856</f>
        <v>Labour: Harvesting</v>
      </c>
      <c r="B1172" s="829"/>
      <c r="C1172" s="1233">
        <f t="shared" si="331"/>
        <v>0</v>
      </c>
      <c r="D1172" s="1233">
        <f t="shared" si="331"/>
        <v>0</v>
      </c>
      <c r="E1172" s="1233">
        <f t="shared" si="331"/>
        <v>0</v>
      </c>
      <c r="F1172" s="1233">
        <f t="shared" si="331"/>
        <v>0</v>
      </c>
      <c r="G1172" s="829"/>
      <c r="H1172" s="46"/>
      <c r="I1172" s="46"/>
      <c r="J1172" s="46"/>
      <c r="K1172" s="46"/>
      <c r="L1172" s="44"/>
      <c r="M1172" s="1224" t="str">
        <f t="shared" si="330"/>
        <v/>
      </c>
      <c r="N1172" s="1241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35" t="str">
        <f>A896</f>
        <v>Gifts/remittances: cereal</v>
      </c>
      <c r="B1173" s="829"/>
      <c r="C1173" s="1233">
        <f t="shared" ref="C1173:F1175" si="332">MAX(SUM(C896,M896),SUM(C896))</f>
        <v>0</v>
      </c>
      <c r="D1173" s="1233">
        <f t="shared" si="332"/>
        <v>0</v>
      </c>
      <c r="E1173" s="1233">
        <f t="shared" si="332"/>
        <v>0</v>
      </c>
      <c r="F1173" s="1233">
        <f t="shared" si="332"/>
        <v>0</v>
      </c>
      <c r="G1173" s="829"/>
      <c r="H1173" s="46"/>
      <c r="I1173" s="46"/>
      <c r="J1173" s="46"/>
      <c r="K1173" s="46"/>
      <c r="L1173" s="44"/>
      <c r="M1173" s="1224" t="str">
        <f t="shared" si="330"/>
        <v/>
      </c>
      <c r="N1173" s="1241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35" t="str">
        <f>A897</f>
        <v>Gifts/remittances: sugar</v>
      </c>
      <c r="B1174" s="829"/>
      <c r="C1174" s="1233">
        <f t="shared" si="332"/>
        <v>0</v>
      </c>
      <c r="D1174" s="1233">
        <f t="shared" si="332"/>
        <v>0</v>
      </c>
      <c r="E1174" s="1233">
        <f t="shared" si="332"/>
        <v>0</v>
      </c>
      <c r="F1174" s="1233">
        <f t="shared" si="332"/>
        <v>0</v>
      </c>
      <c r="G1174" s="829"/>
      <c r="H1174" s="46"/>
      <c r="I1174" s="46"/>
      <c r="J1174" s="46"/>
      <c r="K1174" s="46"/>
      <c r="L1174" s="44"/>
      <c r="M1174" s="1224" t="str">
        <f t="shared" si="330"/>
        <v/>
      </c>
      <c r="N1174" s="1241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35" t="str">
        <f>A898</f>
        <v>Gifts/remittances: Other</v>
      </c>
      <c r="B1175" s="829"/>
      <c r="C1175" s="1233">
        <f t="shared" si="332"/>
        <v>0</v>
      </c>
      <c r="D1175" s="1233">
        <f t="shared" si="332"/>
        <v>0</v>
      </c>
      <c r="E1175" s="1233">
        <f t="shared" si="332"/>
        <v>0</v>
      </c>
      <c r="F1175" s="1233">
        <f t="shared" si="332"/>
        <v>0</v>
      </c>
      <c r="G1175" s="829"/>
      <c r="H1175" s="46"/>
      <c r="I1175" s="46"/>
      <c r="J1175" s="46"/>
      <c r="K1175" s="46"/>
      <c r="L1175" s="44"/>
      <c r="M1175" s="1224" t="str">
        <f t="shared" si="330"/>
        <v/>
      </c>
      <c r="N1175" s="1241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37" t="s">
        <v>318</v>
      </c>
      <c r="B1176" s="829"/>
      <c r="C1176" s="1233"/>
      <c r="D1176" s="1233"/>
      <c r="E1176" s="1233"/>
      <c r="F1176" s="1233"/>
      <c r="G1176" s="829"/>
      <c r="H1176" s="828"/>
      <c r="I1176" s="46"/>
      <c r="J1176" s="46"/>
      <c r="K1176" s="828"/>
      <c r="L1176" s="829"/>
      <c r="M1176" s="1243" t="s">
        <v>554</v>
      </c>
      <c r="N1176" s="1240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3">
        <f t="shared" ref="C1177:F1179" si="333">IF(C$1111=0,0,MAX(SUM(C916,M916)/C$1111,SUM(C916)/C$1111))</f>
        <v>0</v>
      </c>
      <c r="D1177" s="1233">
        <f t="shared" si="333"/>
        <v>0</v>
      </c>
      <c r="E1177" s="1233">
        <f t="shared" si="333"/>
        <v>0</v>
      </c>
      <c r="F1177" s="1233">
        <f t="shared" si="333"/>
        <v>0</v>
      </c>
      <c r="G1177" s="829"/>
      <c r="H1177" s="46"/>
      <c r="I1177" s="46"/>
      <c r="J1177" s="46"/>
      <c r="K1177" s="828"/>
      <c r="L1177" s="829"/>
      <c r="M1177" s="1224" t="str">
        <f t="shared" ref="M1177:M1201" si="334">IF(OR(SUM((C1177&gt;C$1109),(D1177&gt;C$1109),(E1177&gt;C$1109),(F1177&gt;C$1109))&gt;1,C1177&gt;C$1109*2,D1177&gt;C$1109*2,E1177&gt;C$1109*2,F1177&gt;C$1109*2),"yes","")</f>
        <v/>
      </c>
      <c r="N1177" s="1224" t="str">
        <f t="shared" ref="N1177:N1201" si="335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3">
        <f t="shared" si="333"/>
        <v>0</v>
      </c>
      <c r="D1178" s="1233">
        <f t="shared" si="333"/>
        <v>0</v>
      </c>
      <c r="E1178" s="1233">
        <f t="shared" si="333"/>
        <v>0</v>
      </c>
      <c r="F1178" s="1233">
        <f t="shared" si="333"/>
        <v>0</v>
      </c>
      <c r="G1178" s="829"/>
      <c r="H1178" s="46"/>
      <c r="I1178" s="46"/>
      <c r="J1178" s="46"/>
      <c r="K1178" s="828"/>
      <c r="L1178" s="829"/>
      <c r="M1178" s="1224" t="str">
        <f t="shared" si="334"/>
        <v/>
      </c>
      <c r="N1178" s="1224" t="str">
        <f t="shared" si="335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3">
        <f t="shared" si="333"/>
        <v>0</v>
      </c>
      <c r="D1179" s="1233">
        <f t="shared" si="333"/>
        <v>0</v>
      </c>
      <c r="E1179" s="1233">
        <f t="shared" si="333"/>
        <v>0</v>
      </c>
      <c r="F1179" s="1233">
        <f t="shared" si="333"/>
        <v>0</v>
      </c>
      <c r="G1179" s="829"/>
      <c r="H1179" s="46"/>
      <c r="I1179" s="46"/>
      <c r="J1179" s="46"/>
      <c r="K1179" s="828"/>
      <c r="L1179" s="829"/>
      <c r="M1179" s="1224" t="str">
        <f t="shared" si="334"/>
        <v/>
      </c>
      <c r="N1179" s="1224" t="str">
        <f t="shared" si="335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ref="A1180:A1189" si="336">A920</f>
        <v>Camel sales - export: no. sold</v>
      </c>
      <c r="B1180" s="829"/>
      <c r="C1180" s="1233">
        <f t="shared" ref="C1180:C1189" si="337">IF(C$1111=0,0,MAX(SUM(C920,M920)/C$1111,SUM(C920)/C$1111))</f>
        <v>0</v>
      </c>
      <c r="D1180" s="1233">
        <f t="shared" ref="D1180:D1189" si="338">IF(D$1111=0,0,MAX(SUM(D920,N920)/D$1111,SUM(D920)/D$1111))</f>
        <v>0</v>
      </c>
      <c r="E1180" s="1233">
        <f t="shared" ref="E1180:E1189" si="339">IF(E$1111=0,0,MAX(SUM(E920,O920)/E$1111,SUM(E920)/E$1111))</f>
        <v>0</v>
      </c>
      <c r="F1180" s="1233">
        <f t="shared" ref="F1180:F1189" si="340"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4" t="str">
        <f t="shared" si="334"/>
        <v/>
      </c>
      <c r="N1180" s="1224" t="str">
        <f t="shared" si="335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336"/>
        <v>Camel sales - local: no. sold</v>
      </c>
      <c r="B1181" s="829"/>
      <c r="C1181" s="1233">
        <f t="shared" si="337"/>
        <v>0</v>
      </c>
      <c r="D1181" s="1233">
        <f t="shared" si="338"/>
        <v>0</v>
      </c>
      <c r="E1181" s="1233">
        <f t="shared" si="339"/>
        <v>0</v>
      </c>
      <c r="F1181" s="1233">
        <f t="shared" si="340"/>
        <v>0</v>
      </c>
      <c r="G1181" s="829"/>
      <c r="H1181" s="46"/>
      <c r="I1181" s="46"/>
      <c r="J1181" s="46"/>
      <c r="K1181" s="828"/>
      <c r="L1181" s="829"/>
      <c r="M1181" s="1224" t="str">
        <f t="shared" si="334"/>
        <v/>
      </c>
      <c r="N1181" s="1224" t="str">
        <f t="shared" si="335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336"/>
        <v>Fattened Ox sales: no. sold</v>
      </c>
      <c r="B1182" s="829"/>
      <c r="C1182" s="1233">
        <f t="shared" si="337"/>
        <v>0</v>
      </c>
      <c r="D1182" s="1233">
        <f t="shared" si="338"/>
        <v>0</v>
      </c>
      <c r="E1182" s="1233">
        <f t="shared" si="339"/>
        <v>0</v>
      </c>
      <c r="F1182" s="1233">
        <f t="shared" si="340"/>
        <v>0</v>
      </c>
      <c r="G1182" s="829"/>
      <c r="H1182" s="46"/>
      <c r="I1182" s="46"/>
      <c r="J1182" s="46"/>
      <c r="K1182" s="828"/>
      <c r="L1182" s="829"/>
      <c r="M1182" s="1224" t="str">
        <f t="shared" si="334"/>
        <v/>
      </c>
      <c r="N1182" s="1224" t="str">
        <f t="shared" si="335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336"/>
        <v>Cattle sales - export: no. sold</v>
      </c>
      <c r="B1183" s="829"/>
      <c r="C1183" s="1233">
        <f t="shared" si="337"/>
        <v>0</v>
      </c>
      <c r="D1183" s="1233">
        <f t="shared" si="338"/>
        <v>0</v>
      </c>
      <c r="E1183" s="1233">
        <f t="shared" si="339"/>
        <v>0</v>
      </c>
      <c r="F1183" s="1233">
        <f t="shared" si="340"/>
        <v>0</v>
      </c>
      <c r="G1183" s="829"/>
      <c r="H1183" s="46"/>
      <c r="I1183" s="46"/>
      <c r="J1183" s="46"/>
      <c r="K1183" s="828"/>
      <c r="L1183" s="829"/>
      <c r="M1183" s="1224" t="str">
        <f t="shared" si="334"/>
        <v/>
      </c>
      <c r="N1183" s="1224" t="str">
        <f t="shared" si="335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336"/>
        <v>Cattle sales - local: no. sold</v>
      </c>
      <c r="B1184" s="829"/>
      <c r="C1184" s="1233">
        <f t="shared" si="337"/>
        <v>0</v>
      </c>
      <c r="D1184" s="1233">
        <f t="shared" si="338"/>
        <v>0.7962675747198007</v>
      </c>
      <c r="E1184" s="1233">
        <f t="shared" si="339"/>
        <v>2.1570846468599894</v>
      </c>
      <c r="F1184" s="1233">
        <f t="shared" si="340"/>
        <v>2.636530414072229</v>
      </c>
      <c r="G1184" s="829"/>
      <c r="H1184" s="46"/>
      <c r="I1184" s="46"/>
      <c r="J1184" s="46"/>
      <c r="K1184" s="828"/>
      <c r="L1184" s="829"/>
      <c r="M1184" s="1224" t="str">
        <f t="shared" si="334"/>
        <v>yes</v>
      </c>
      <c r="N1184" s="1224" t="str">
        <f t="shared" si="335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336"/>
        <v>Goat sales - export: no. sold</v>
      </c>
      <c r="B1185" s="829"/>
      <c r="C1185" s="1233">
        <f t="shared" si="337"/>
        <v>0</v>
      </c>
      <c r="D1185" s="1233">
        <f t="shared" si="338"/>
        <v>0</v>
      </c>
      <c r="E1185" s="1233">
        <f t="shared" si="339"/>
        <v>0</v>
      </c>
      <c r="F1185" s="1233">
        <f t="shared" si="340"/>
        <v>0</v>
      </c>
      <c r="G1185" s="829"/>
      <c r="H1185" s="46"/>
      <c r="I1185" s="46"/>
      <c r="J1185" s="46"/>
      <c r="K1185" s="828"/>
      <c r="L1185" s="829"/>
      <c r="M1185" s="1224" t="str">
        <f t="shared" si="334"/>
        <v/>
      </c>
      <c r="N1185" s="1224" t="str">
        <f t="shared" si="335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336"/>
        <v>Goat sales - local: no. sold</v>
      </c>
      <c r="B1186" s="829"/>
      <c r="C1186" s="1233">
        <f t="shared" si="337"/>
        <v>0.151670014232343</v>
      </c>
      <c r="D1186" s="1233">
        <f t="shared" si="338"/>
        <v>0.35389669987546701</v>
      </c>
      <c r="E1186" s="1233">
        <f t="shared" si="339"/>
        <v>1.3481779042874933</v>
      </c>
      <c r="F1186" s="1233">
        <f t="shared" si="340"/>
        <v>1.2386384495641345</v>
      </c>
      <c r="G1186" s="829"/>
      <c r="H1186" s="46"/>
      <c r="I1186" s="46"/>
      <c r="J1186" s="46"/>
      <c r="K1186" s="828"/>
      <c r="L1186" s="829"/>
      <c r="M1186" s="1224" t="str">
        <f t="shared" si="334"/>
        <v>yes</v>
      </c>
      <c r="N1186" s="1224" t="str">
        <f t="shared" si="335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 t="shared" si="336"/>
        <v>Sheep sales - export: no. sold</v>
      </c>
      <c r="B1187" s="829"/>
      <c r="C1187" s="1233">
        <f t="shared" si="337"/>
        <v>0</v>
      </c>
      <c r="D1187" s="1233">
        <f t="shared" si="338"/>
        <v>0</v>
      </c>
      <c r="E1187" s="1233">
        <f t="shared" si="339"/>
        <v>0</v>
      </c>
      <c r="F1187" s="1233">
        <f t="shared" si="340"/>
        <v>0</v>
      </c>
      <c r="G1187" s="829"/>
      <c r="H1187" s="46"/>
      <c r="I1187" s="46"/>
      <c r="J1187" s="46"/>
      <c r="K1187" s="828"/>
      <c r="L1187" s="829"/>
      <c r="M1187" s="1224" t="str">
        <f t="shared" si="334"/>
        <v/>
      </c>
      <c r="N1187" s="1224" t="str">
        <f t="shared" si="335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 t="shared" si="336"/>
        <v>Sheep sales - local: no. sold</v>
      </c>
      <c r="B1188" s="829"/>
      <c r="C1188" s="1233">
        <f t="shared" si="337"/>
        <v>0</v>
      </c>
      <c r="D1188" s="1233">
        <f t="shared" si="338"/>
        <v>0</v>
      </c>
      <c r="E1188" s="1233">
        <f t="shared" si="339"/>
        <v>0.21570846468599894</v>
      </c>
      <c r="F1188" s="1233">
        <f t="shared" si="340"/>
        <v>0.28311735990037357</v>
      </c>
      <c r="G1188" s="829"/>
      <c r="H1188" s="46"/>
      <c r="I1188" s="46"/>
      <c r="J1188" s="46"/>
      <c r="K1188" s="828"/>
      <c r="L1188" s="829"/>
      <c r="M1188" s="1224" t="str">
        <f t="shared" si="334"/>
        <v>yes</v>
      </c>
      <c r="N1188" s="1224" t="str">
        <f t="shared" si="335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 t="shared" si="336"/>
        <v>Chicken sales: no. sold</v>
      </c>
      <c r="B1189" s="829"/>
      <c r="C1189" s="1233">
        <f t="shared" si="337"/>
        <v>0</v>
      </c>
      <c r="D1189" s="1233">
        <f t="shared" si="338"/>
        <v>0</v>
      </c>
      <c r="E1189" s="1233">
        <f t="shared" si="339"/>
        <v>0.17526312755737414</v>
      </c>
      <c r="F1189" s="1233">
        <f t="shared" si="340"/>
        <v>0</v>
      </c>
      <c r="G1189" s="829"/>
      <c r="H1189" s="46"/>
      <c r="I1189" s="46"/>
      <c r="J1189" s="46"/>
      <c r="K1189" s="828"/>
      <c r="L1189" s="829"/>
      <c r="M1189" s="1224" t="str">
        <f t="shared" si="334"/>
        <v>yes</v>
      </c>
      <c r="N1189" s="1224" t="str">
        <f t="shared" si="335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3">
        <f t="shared" ref="C1190:F1192" si="341">IF(C$1111=0,0,MAX(SUM(C965,M965)/C$1111,SUM(C965)/C$1111))</f>
        <v>0.10246152072584949</v>
      </c>
      <c r="D1190" s="1233">
        <f t="shared" si="341"/>
        <v>0.32558496388542962</v>
      </c>
      <c r="E1190" s="1233">
        <f t="shared" si="341"/>
        <v>0</v>
      </c>
      <c r="F1190" s="1233">
        <f t="shared" si="341"/>
        <v>0</v>
      </c>
      <c r="G1190" s="829"/>
      <c r="H1190" s="46"/>
      <c r="I1190" s="46"/>
      <c r="J1190" s="46"/>
      <c r="K1190" s="828"/>
      <c r="L1190" s="829"/>
      <c r="M1190" s="1224" t="str">
        <f t="shared" si="334"/>
        <v>yes</v>
      </c>
      <c r="N1190" s="1224" t="str">
        <f t="shared" si="335"/>
        <v>yes</v>
      </c>
      <c r="O1190" s="829"/>
      <c r="P1190" s="829"/>
      <c r="Q1190" s="124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3">
        <f t="shared" si="341"/>
        <v>0.12672872300302437</v>
      </c>
      <c r="D1191" s="1233">
        <f t="shared" si="341"/>
        <v>0</v>
      </c>
      <c r="E1191" s="1233">
        <f t="shared" si="341"/>
        <v>0</v>
      </c>
      <c r="F1191" s="1233">
        <f t="shared" si="341"/>
        <v>0</v>
      </c>
      <c r="G1191" s="829"/>
      <c r="H1191" s="46"/>
      <c r="I1191" s="46"/>
      <c r="J1191" s="46"/>
      <c r="K1191" s="828"/>
      <c r="L1191" s="829"/>
      <c r="M1191" s="1224" t="str">
        <f t="shared" si="334"/>
        <v>yes</v>
      </c>
      <c r="N1191" s="1224" t="str">
        <f t="shared" si="335"/>
        <v>yes</v>
      </c>
      <c r="O1191" s="829"/>
      <c r="P1191" s="829"/>
      <c r="Q1191" s="124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3">
        <f t="shared" si="341"/>
        <v>0.64712539405799685</v>
      </c>
      <c r="D1192" s="1233">
        <f t="shared" si="341"/>
        <v>0.25952424657534245</v>
      </c>
      <c r="E1192" s="1233">
        <f t="shared" si="341"/>
        <v>0</v>
      </c>
      <c r="F1192" s="1233">
        <f t="shared" si="341"/>
        <v>0</v>
      </c>
      <c r="G1192" s="829"/>
      <c r="H1192" s="46"/>
      <c r="I1192" s="46"/>
      <c r="J1192" s="46"/>
      <c r="K1192" s="828"/>
      <c r="L1192" s="829"/>
      <c r="M1192" s="1224" t="str">
        <f t="shared" si="334"/>
        <v>yes</v>
      </c>
      <c r="N1192" s="1224" t="str">
        <f t="shared" si="335"/>
        <v>yes</v>
      </c>
      <c r="O1192" s="829"/>
      <c r="P1192" s="829"/>
      <c r="Q1192" s="1245"/>
      <c r="R1192" s="439"/>
      <c r="S1192" s="46"/>
      <c r="T1192" s="46"/>
      <c r="U1192" s="1049">
        <v>1192</v>
      </c>
      <c r="V1192" s="46"/>
    </row>
    <row r="1193" spans="1:22" ht="15.75" customHeight="1">
      <c r="A1193" s="1242" t="str">
        <f>A857</f>
        <v>Labour migration: no. people per HH</v>
      </c>
      <c r="B1193" s="829"/>
      <c r="C1193" s="1233">
        <f>IF(C$1111=0,0,MAX((SUM(C857,M857)+SUM(C969,M969)/C$1111),(SUM(C857)+SUM(C969)/C$1111)))</f>
        <v>0</v>
      </c>
      <c r="D1193" s="1233">
        <f>IF(D$1111=0,0,MAX((SUM(D857,N857)+SUM(D969,N969)/D$1111),(SUM(D857)+SUM(D969)/D$1111)))</f>
        <v>0</v>
      </c>
      <c r="E1193" s="1233">
        <f>IF(E$1111=0,0,MAX((SUM(E857,O857)+SUM(E969,O969)/E$1111),(SUM(E857)+SUM(E969)/E$1111)))</f>
        <v>2.5885015762319874</v>
      </c>
      <c r="F1193" s="1233">
        <f>IF(F$1111=0,0,MAX((SUM(F857,P857)+SUM(F969,P969)/F$1111),(SUM(F857)+SUM(F969)/F$1111)))</f>
        <v>8.9181968368617675</v>
      </c>
      <c r="G1193" s="829"/>
      <c r="H1193" s="1234">
        <f>IF(C$1111=0,0,MAX(SUM(C969,M969)/C$1111,SUM(C969)/C$1111))</f>
        <v>0</v>
      </c>
      <c r="I1193" s="1234">
        <f>IF(D$1111=0,0,MAX(SUM(D969,N969)/D$1111,SUM(D969)/D$1111))</f>
        <v>0</v>
      </c>
      <c r="J1193" s="1234">
        <f>IF(E$1111=0,0,MAX(SUM(E969,O969)/E$1111,SUM(E969)/E$1111))</f>
        <v>2.5885015762319874</v>
      </c>
      <c r="K1193" s="1234">
        <f>IF(F$1111=0,0,MAX(SUM(F969,P969)/F$1111,SUM(F969)/F$1111))</f>
        <v>8.9181968368617675</v>
      </c>
      <c r="L1193" s="44"/>
      <c r="M1193" s="1224" t="str">
        <f t="shared" si="334"/>
        <v>yes</v>
      </c>
      <c r="N1193" s="1224" t="str">
        <f t="shared" si="335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3">
        <f>IF(C$1111=0,0,MAX(SUM(C970,M970)/C$1111,SUM(C970)/C$1111))</f>
        <v>0</v>
      </c>
      <c r="D1194" s="1233">
        <f>IF(D$1111=0,0,MAX(SUM(D970,N970)/D$1111,SUM(D970)/D$1111))</f>
        <v>0</v>
      </c>
      <c r="E1194" s="1233">
        <f>IF(E$1111=0,0,MAX(SUM(E970,O970)/E$1111,SUM(E970)/E$1111))</f>
        <v>0</v>
      </c>
      <c r="F1194" s="1233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4" t="str">
        <f t="shared" si="334"/>
        <v/>
      </c>
      <c r="N1194" s="1224" t="str">
        <f t="shared" si="335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3">
        <f t="shared" ref="C1195:F1196" si="342">IF(C$1111=0,0,MAX(SUM(C972,M972)/C$1111,SUM(C972)/C$1111))</f>
        <v>0</v>
      </c>
      <c r="D1195" s="1233">
        <f t="shared" si="342"/>
        <v>0</v>
      </c>
      <c r="E1195" s="1233">
        <f t="shared" si="342"/>
        <v>0</v>
      </c>
      <c r="F1195" s="1233">
        <f t="shared" si="342"/>
        <v>0</v>
      </c>
      <c r="G1195" s="829"/>
      <c r="H1195" s="46"/>
      <c r="I1195" s="46"/>
      <c r="J1195" s="46"/>
      <c r="K1195" s="828"/>
      <c r="L1195" s="829"/>
      <c r="M1195" s="1224" t="str">
        <f t="shared" si="334"/>
        <v/>
      </c>
      <c r="N1195" s="1224" t="str">
        <f t="shared" si="335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3">
        <f t="shared" si="342"/>
        <v>0</v>
      </c>
      <c r="D1196" s="1233">
        <f t="shared" si="342"/>
        <v>0</v>
      </c>
      <c r="E1196" s="1233">
        <f t="shared" si="342"/>
        <v>0</v>
      </c>
      <c r="F1196" s="1233">
        <f t="shared" si="342"/>
        <v>0</v>
      </c>
      <c r="G1196" s="829"/>
      <c r="H1196" s="46"/>
      <c r="I1196" s="46"/>
      <c r="J1196" s="46"/>
      <c r="K1196" s="828"/>
      <c r="L1196" s="829"/>
      <c r="M1196" s="1224" t="str">
        <f t="shared" si="334"/>
        <v/>
      </c>
      <c r="N1196" s="1224" t="str">
        <f t="shared" si="335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3">
        <f>IF(C$1111=0,0,MAX(SUM(C975,M975)/C$1111,SUM(C975)/C$1111))</f>
        <v>0</v>
      </c>
      <c r="D1197" s="1233">
        <f>IF(D$1111=0,0,MAX(SUM(D975,N975)/D$1111,SUM(D975)/D$1111))</f>
        <v>0</v>
      </c>
      <c r="E1197" s="1233">
        <f>IF(E$1111=0,0,MAX(SUM(E975,O975)/E$1111,SUM(E975)/E$1111))</f>
        <v>0</v>
      </c>
      <c r="F1197" s="1233">
        <f>IF(F$1111=0,0,MAX(SUM(F975,P975)/F$1111,SUM(F975)/F$1111))</f>
        <v>7.3964410273972598</v>
      </c>
      <c r="G1197" s="829"/>
      <c r="H1197" s="46"/>
      <c r="I1197" s="46"/>
      <c r="J1197" s="46"/>
      <c r="K1197" s="828"/>
      <c r="L1197" s="829"/>
      <c r="M1197" s="1224" t="str">
        <f t="shared" si="334"/>
        <v>yes</v>
      </c>
      <c r="N1197" s="1224" t="str">
        <f t="shared" si="335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3">
        <f>IF(C$1111=0,0,MAX(SUM(C977,M977)/C$1111,SUM(C977)/C$1111))</f>
        <v>2.7260157224693118</v>
      </c>
      <c r="D1198" s="1233">
        <f>IF(D$1111=0,0,MAX(SUM(D977,N977)/D$1111,SUM(D977)/D$1111))</f>
        <v>2.5976017770859277</v>
      </c>
      <c r="E1198" s="1233">
        <f>IF(E$1111=0,0,MAX(SUM(E977,O977)/E$1111,SUM(E977)/E$1111))</f>
        <v>1.0273115630670699</v>
      </c>
      <c r="F1198" s="1233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4" t="str">
        <f t="shared" si="334"/>
        <v>yes</v>
      </c>
      <c r="N1198" s="1224" t="str">
        <f t="shared" si="335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3">
        <f>IF(C$1111=0,0,MAX(SUM(C979,M979)/C$1111,SUM(C979)/C$1111))</f>
        <v>0</v>
      </c>
      <c r="D1199" s="1233">
        <f>IF(D$1111=0,0,MAX(SUM(D979,N979)/D$1111,SUM(D979)/D$1111))</f>
        <v>1.759574391780822</v>
      </c>
      <c r="E1199" s="1233">
        <f>IF(E$1111=0,0,MAX(SUM(E979,O979)/E$1111,SUM(E979)/E$1111))</f>
        <v>0</v>
      </c>
      <c r="F1199" s="1233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4" t="str">
        <f t="shared" si="334"/>
        <v>yes</v>
      </c>
      <c r="N1199" s="1224" t="str">
        <f t="shared" si="335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3">
        <f>IF(C$1111=0,0,MAX(SUM(C981,M981)/C$1111,SUM(C981)/C$1111))</f>
        <v>0</v>
      </c>
      <c r="D1200" s="1233">
        <f>IF(D$1111=0,0,MAX(SUM(D981,N981)/D$1111,SUM(D981)/D$1111))</f>
        <v>0</v>
      </c>
      <c r="E1200" s="1233">
        <f>IF(E$1111=0,0,MAX(SUM(E981,O981)/E$1111,SUM(E981)/E$1111))</f>
        <v>0</v>
      </c>
      <c r="F1200" s="1233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4" t="str">
        <f t="shared" si="334"/>
        <v>yes</v>
      </c>
      <c r="N1200" s="1224" t="str">
        <f t="shared" si="335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3">
        <f>IF(C$1111=0,0,MAX(SUM(C983,M983)/C$1111,SUM(C983)/C$1111))</f>
        <v>0</v>
      </c>
      <c r="D1201" s="1233">
        <f>IF(D$1111=0,0,MAX(SUM(D983,N983)/D$1111,SUM(D983)/D$1111))</f>
        <v>0</v>
      </c>
      <c r="E1201" s="1233">
        <f>IF(E$1111=0,0,MAX(SUM(E983,O983)/E$1111,SUM(E983)/E$1111))</f>
        <v>1.6178134851449921</v>
      </c>
      <c r="F1201" s="1233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4" t="str">
        <f t="shared" si="334"/>
        <v>yes</v>
      </c>
      <c r="N1201" s="1224" t="str">
        <f t="shared" si="335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6"/>
      <c r="D1" s="846"/>
      <c r="E1" s="846"/>
      <c r="F1" s="846"/>
      <c r="G1" s="1250"/>
      <c r="H1" s="1250"/>
      <c r="I1" s="439"/>
      <c r="J1" s="439"/>
      <c r="K1" s="439"/>
      <c r="L1" s="439"/>
      <c r="M1" s="439"/>
    </row>
    <row r="2" spans="1:13" ht="14" customHeight="1" thickBot="1">
      <c r="A2" s="1251" t="s">
        <v>555</v>
      </c>
      <c r="B2" s="1252"/>
      <c r="C2" s="1253"/>
      <c r="D2" s="1253"/>
      <c r="E2" s="1253"/>
      <c r="F2" s="1253"/>
      <c r="G2" s="1250"/>
      <c r="H2" s="1250"/>
      <c r="I2" s="439"/>
      <c r="J2" s="439"/>
      <c r="K2" s="439"/>
      <c r="L2" s="439"/>
      <c r="M2" s="439"/>
    </row>
    <row r="3" spans="1:13" ht="14" customHeight="1" thickBot="1">
      <c r="A3" s="1254"/>
      <c r="B3" s="1028"/>
      <c r="C3" s="1028" t="s">
        <v>489</v>
      </c>
      <c r="D3" s="1029"/>
      <c r="E3" s="1029"/>
      <c r="F3" s="1029"/>
      <c r="G3" s="1250"/>
      <c r="H3" s="1250"/>
      <c r="I3" s="439"/>
      <c r="J3" s="439"/>
      <c r="K3" s="439"/>
      <c r="L3" s="439"/>
      <c r="M3" s="439"/>
    </row>
    <row r="4" spans="1:13" ht="12.75" customHeight="1">
      <c r="A4" s="125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0"/>
      <c r="H4" s="1250"/>
      <c r="I4" s="439"/>
      <c r="J4" s="439"/>
      <c r="K4" s="439"/>
      <c r="L4" s="439"/>
      <c r="M4" s="439"/>
    </row>
    <row r="5" spans="1:13" ht="12.75" customHeight="1">
      <c r="A5" s="1256" t="s">
        <v>556</v>
      </c>
      <c r="B5" s="1257"/>
      <c r="C5" s="1138"/>
      <c r="D5" s="1138"/>
      <c r="E5" s="1138"/>
      <c r="F5" s="1138"/>
      <c r="G5" s="1250"/>
      <c r="H5" s="1250"/>
      <c r="I5" s="439"/>
      <c r="J5" s="439"/>
      <c r="K5" s="439"/>
      <c r="L5" s="439"/>
      <c r="M5" s="439"/>
    </row>
    <row r="6" spans="1:13" ht="12.75" customHeight="1">
      <c r="A6" s="1258" t="s">
        <v>557</v>
      </c>
      <c r="B6" s="1252"/>
      <c r="C6" s="1253"/>
      <c r="D6" s="1253"/>
      <c r="E6" s="1253"/>
      <c r="F6" s="1253"/>
      <c r="G6" s="1250"/>
      <c r="H6" s="1250"/>
      <c r="I6" s="439"/>
      <c r="J6" s="439"/>
      <c r="K6" s="439"/>
      <c r="L6" s="439"/>
      <c r="M6" s="439"/>
    </row>
    <row r="7" spans="1:13" ht="12.75" customHeight="1">
      <c r="A7" s="1259" t="s">
        <v>558</v>
      </c>
      <c r="B7" s="1260"/>
      <c r="C7" s="1229"/>
      <c r="D7" s="1229"/>
      <c r="E7" s="1229"/>
      <c r="F7" s="1229"/>
      <c r="G7" s="1250"/>
      <c r="H7" s="1250"/>
      <c r="I7" s="439"/>
      <c r="J7" s="439"/>
      <c r="K7" s="439"/>
      <c r="L7" s="439"/>
      <c r="M7" s="439"/>
    </row>
    <row r="8" spans="1:13" ht="12.75" customHeight="1">
      <c r="A8" s="1256" t="s">
        <v>559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9"/>
      <c r="J8" s="439"/>
      <c r="K8" s="439"/>
      <c r="L8" s="439"/>
      <c r="M8" s="439"/>
    </row>
    <row r="9" spans="1:13" ht="12.75" customHeight="1">
      <c r="A9" s="1258" t="s">
        <v>560</v>
      </c>
      <c r="B9" s="1252"/>
      <c r="C9" s="1253"/>
      <c r="D9" s="1253"/>
      <c r="E9" s="1253"/>
      <c r="F9" s="1253"/>
      <c r="G9" s="1250"/>
      <c r="H9" s="1250"/>
      <c r="I9" s="439"/>
      <c r="J9" s="439"/>
      <c r="K9" s="439"/>
      <c r="L9" s="439"/>
      <c r="M9" s="439"/>
    </row>
    <row r="10" spans="1:13" ht="12.75" customHeight="1">
      <c r="A10" s="1259" t="s">
        <v>561</v>
      </c>
      <c r="B10" s="1260"/>
      <c r="C10" s="1229"/>
      <c r="D10" s="1229"/>
      <c r="E10" s="1229"/>
      <c r="F10" s="1229"/>
      <c r="G10" s="1250"/>
      <c r="H10" s="1250"/>
      <c r="I10" s="439"/>
      <c r="J10" s="439"/>
      <c r="K10" s="439"/>
      <c r="L10" s="439"/>
      <c r="M10" s="439"/>
    </row>
    <row r="11" spans="1:13" ht="12.75" customHeight="1">
      <c r="A11" s="1256" t="s">
        <v>562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9"/>
      <c r="J11" s="439"/>
      <c r="K11" s="439"/>
      <c r="L11" s="439"/>
      <c r="M11" s="439"/>
    </row>
    <row r="12" spans="1:13" ht="12.75" customHeight="1">
      <c r="A12" s="1256" t="s">
        <v>559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9"/>
      <c r="J12" s="439"/>
      <c r="K12" s="439"/>
      <c r="L12" s="439"/>
      <c r="M12" s="439"/>
    </row>
    <row r="13" spans="1:13" ht="12.75" customHeight="1">
      <c r="A13" s="1259" t="s">
        <v>563</v>
      </c>
      <c r="B13" s="1260"/>
      <c r="C13" s="1229"/>
      <c r="D13" s="1229"/>
      <c r="E13" s="1229"/>
      <c r="F13" s="1229"/>
      <c r="G13" s="1250"/>
      <c r="H13" s="1250"/>
      <c r="I13" s="439"/>
      <c r="J13" s="439"/>
      <c r="K13" s="439"/>
      <c r="L13" s="439"/>
      <c r="M13" s="439"/>
    </row>
    <row r="14" spans="1:13" ht="12.75" customHeight="1">
      <c r="A14" s="1256" t="s">
        <v>562</v>
      </c>
      <c r="B14" s="1257"/>
      <c r="C14" s="1261">
        <f>[1]ExpFactors!$C$14</f>
        <v>0.17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9"/>
      <c r="J14" s="439"/>
      <c r="K14" s="439"/>
      <c r="L14" s="439"/>
      <c r="M14" s="439"/>
    </row>
    <row r="15" spans="1:13" ht="12.75" customHeight="1">
      <c r="A15" s="1256" t="s">
        <v>559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9"/>
      <c r="J15" s="439"/>
      <c r="K15" s="439"/>
      <c r="L15" s="439"/>
      <c r="M15" s="439"/>
    </row>
    <row r="16" spans="1:13" ht="12.75" customHeight="1">
      <c r="A16" s="1259" t="s">
        <v>564</v>
      </c>
      <c r="B16" s="1260"/>
      <c r="C16" s="1229"/>
      <c r="D16" s="1229"/>
      <c r="E16" s="1229"/>
      <c r="F16" s="1229"/>
      <c r="G16" s="1250"/>
      <c r="H16" s="1250"/>
      <c r="I16" s="439"/>
      <c r="J16" s="439"/>
      <c r="K16" s="439"/>
      <c r="L16" s="439"/>
      <c r="M16" s="439"/>
    </row>
    <row r="17" spans="1:13" ht="12.75" customHeight="1">
      <c r="A17" s="1256" t="s">
        <v>562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9"/>
      <c r="J17" s="439"/>
      <c r="K17" s="439"/>
      <c r="L17" s="439"/>
      <c r="M17" s="439"/>
    </row>
    <row r="18" spans="1:13" ht="12.75" customHeight="1">
      <c r="A18" s="1256" t="s">
        <v>559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9"/>
      <c r="J18" s="439"/>
      <c r="K18" s="439"/>
      <c r="L18" s="439"/>
      <c r="M18" s="439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9"/>
      <c r="J19" s="439"/>
      <c r="K19" s="439"/>
      <c r="L19" s="439"/>
      <c r="M19" s="439"/>
    </row>
    <row r="20" spans="1:13" ht="12.75" customHeight="1">
      <c r="A20" s="1259" t="s">
        <v>565</v>
      </c>
      <c r="B20" s="1262"/>
      <c r="C20" s="1227"/>
      <c r="D20" s="1227"/>
      <c r="E20" s="1227"/>
      <c r="F20" s="1227"/>
      <c r="G20" s="1250"/>
      <c r="H20" s="1250"/>
      <c r="I20" s="439"/>
      <c r="J20" s="439"/>
      <c r="K20" s="439"/>
      <c r="L20" s="439"/>
      <c r="M20" s="439"/>
    </row>
    <row r="21" spans="1:13" ht="12.75" customHeight="1">
      <c r="A21" s="1256" t="s">
        <v>566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9"/>
      <c r="J21" s="439"/>
      <c r="K21" s="439"/>
      <c r="L21" s="439"/>
      <c r="M21" s="439"/>
    </row>
    <row r="22" spans="1:13" ht="12.75" customHeight="1">
      <c r="A22" s="1259" t="s">
        <v>567</v>
      </c>
      <c r="B22" s="1262"/>
      <c r="C22" s="1227"/>
      <c r="D22" s="1227"/>
      <c r="E22" s="1227"/>
      <c r="F22" s="1227"/>
      <c r="G22" s="1250"/>
      <c r="H22" s="1250"/>
      <c r="I22" s="439"/>
      <c r="J22" s="439"/>
      <c r="K22" s="439"/>
      <c r="L22" s="439"/>
      <c r="M22" s="439"/>
    </row>
    <row r="23" spans="1:13" ht="12.75" customHeight="1">
      <c r="A23" s="1256" t="s">
        <v>568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9"/>
      <c r="J23" s="439"/>
      <c r="K23" s="439"/>
      <c r="L23" s="439"/>
      <c r="M23" s="439"/>
    </row>
    <row r="24" spans="1:13" ht="12.75" customHeight="1">
      <c r="A24" s="1256" t="s">
        <v>569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9"/>
      <c r="J24" s="439"/>
      <c r="K24" s="439"/>
      <c r="L24" s="439"/>
      <c r="M24" s="439"/>
    </row>
    <row r="25" spans="1:13" ht="12.75" customHeight="1">
      <c r="A25" s="1256" t="s">
        <v>570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9"/>
      <c r="J25" s="439"/>
      <c r="K25" s="439"/>
      <c r="L25" s="439"/>
      <c r="M25" s="439"/>
    </row>
    <row r="26" spans="1:13" ht="12.75" customHeight="1">
      <c r="A26" s="1258" t="s">
        <v>571</v>
      </c>
      <c r="B26" s="1263"/>
      <c r="C26" s="1264"/>
      <c r="D26" s="1264"/>
      <c r="E26" s="1264"/>
      <c r="F26" s="1264"/>
      <c r="G26" s="1250"/>
      <c r="H26" s="1250"/>
      <c r="I26" s="439"/>
      <c r="J26" s="439"/>
      <c r="K26" s="439"/>
      <c r="L26" s="439"/>
      <c r="M26" s="439"/>
    </row>
    <row r="27" spans="1:13" ht="12.75" customHeight="1">
      <c r="A27" s="1259" t="s">
        <v>572</v>
      </c>
      <c r="B27" s="1262"/>
      <c r="C27" s="1227"/>
      <c r="D27" s="1227"/>
      <c r="E27" s="1227"/>
      <c r="F27" s="1227"/>
      <c r="G27" s="1250"/>
      <c r="H27" s="1250"/>
      <c r="I27" s="439"/>
      <c r="J27" s="439"/>
      <c r="K27" s="439"/>
      <c r="L27" s="439"/>
      <c r="M27" s="439"/>
    </row>
    <row r="28" spans="1:13" ht="12.75" customHeight="1">
      <c r="A28" s="1256" t="s">
        <v>573</v>
      </c>
      <c r="B28" s="1257"/>
      <c r="C28" s="1261">
        <f>[1]ExpFactors!C28</f>
        <v>1</v>
      </c>
      <c r="D28" s="1261">
        <f>[1]ExpFactors!D28</f>
        <v>1</v>
      </c>
      <c r="E28" s="1261">
        <f>[1]ExpFactors!E28</f>
        <v>1</v>
      </c>
      <c r="F28" s="1261">
        <f>[1]ExpFactors!F28</f>
        <v>1</v>
      </c>
      <c r="G28" s="1250"/>
      <c r="H28" s="1250"/>
      <c r="I28" s="439"/>
      <c r="J28" s="439"/>
      <c r="K28" s="439"/>
      <c r="L28" s="439"/>
      <c r="M28" s="439"/>
    </row>
    <row r="29" spans="1:13" ht="12.75" customHeight="1">
      <c r="A29" s="1259" t="s">
        <v>574</v>
      </c>
      <c r="B29" s="1260"/>
      <c r="C29" s="1229"/>
      <c r="D29" s="1229"/>
      <c r="E29" s="1229"/>
      <c r="F29" s="1229"/>
      <c r="G29" s="1250"/>
      <c r="H29" s="1250"/>
      <c r="I29" s="439"/>
      <c r="J29" s="439"/>
      <c r="K29" s="439"/>
      <c r="L29" s="439"/>
      <c r="M29" s="439"/>
    </row>
    <row r="30" spans="1:13" ht="12.75" customHeight="1">
      <c r="A30" s="1256" t="s">
        <v>573</v>
      </c>
      <c r="B30" s="1257"/>
      <c r="C30" s="1261">
        <f>[1]ExpFactors!C30</f>
        <v>1</v>
      </c>
      <c r="D30" s="1261">
        <f>[1]ExpFactors!D30</f>
        <v>1</v>
      </c>
      <c r="E30" s="1261">
        <f>[1]ExpFactors!E30</f>
        <v>1</v>
      </c>
      <c r="F30" s="1261">
        <f>[1]ExpFactors!F30</f>
        <v>1</v>
      </c>
      <c r="G30" s="1250"/>
      <c r="H30" s="1250"/>
      <c r="I30" s="439"/>
      <c r="J30" s="439"/>
      <c r="K30" s="439"/>
      <c r="L30" s="439"/>
      <c r="M30" s="439"/>
    </row>
    <row r="31" spans="1:13" ht="12.75" customHeight="1">
      <c r="A31" s="1259" t="s">
        <v>575</v>
      </c>
      <c r="B31" s="1260"/>
      <c r="C31" s="1229"/>
      <c r="D31" s="1229"/>
      <c r="E31" s="1229"/>
      <c r="F31" s="1229"/>
      <c r="G31" s="1250"/>
      <c r="H31" s="1250"/>
      <c r="I31" s="439"/>
      <c r="J31" s="439"/>
      <c r="K31" s="439"/>
      <c r="L31" s="439"/>
      <c r="M31" s="439"/>
    </row>
    <row r="32" spans="1:13" ht="12.75" customHeight="1">
      <c r="A32" s="1256" t="s">
        <v>573</v>
      </c>
      <c r="B32" s="1257"/>
      <c r="C32" s="1261">
        <f>[1]ExpFactors!C32</f>
        <v>1</v>
      </c>
      <c r="D32" s="1261">
        <f>[1]ExpFactors!D32</f>
        <v>1</v>
      </c>
      <c r="E32" s="1261">
        <f>[1]ExpFactors!E32</f>
        <v>1</v>
      </c>
      <c r="F32" s="1261">
        <f>[1]ExpFactors!F32</f>
        <v>1</v>
      </c>
      <c r="G32" s="1250"/>
      <c r="H32" s="1250"/>
      <c r="I32" s="439"/>
      <c r="J32" s="439"/>
      <c r="K32" s="439"/>
      <c r="L32" s="439"/>
      <c r="M32" s="439"/>
    </row>
    <row r="33" spans="1:13" ht="12.75" customHeight="1">
      <c r="A33" s="1259" t="s">
        <v>576</v>
      </c>
      <c r="B33" s="1262"/>
      <c r="C33" s="1227"/>
      <c r="D33" s="1227"/>
      <c r="E33" s="1227"/>
      <c r="F33" s="1227"/>
      <c r="G33" s="1250"/>
      <c r="H33" s="1250"/>
      <c r="I33" s="439"/>
      <c r="J33" s="439"/>
      <c r="K33" s="439"/>
      <c r="L33" s="439"/>
      <c r="M33" s="439"/>
    </row>
    <row r="34" spans="1:13" ht="12.75" customHeight="1">
      <c r="A34" s="1256" t="s">
        <v>573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9"/>
      <c r="J34" s="439"/>
      <c r="K34" s="439"/>
      <c r="L34" s="439"/>
      <c r="M34" s="439"/>
    </row>
    <row r="35" spans="1:13" ht="12.75" customHeight="1">
      <c r="A35" s="1259" t="s">
        <v>577</v>
      </c>
      <c r="B35" s="1262"/>
      <c r="C35" s="1227"/>
      <c r="D35" s="1227"/>
      <c r="E35" s="1227"/>
      <c r="F35" s="1227"/>
      <c r="G35" s="1250"/>
      <c r="H35" s="1250"/>
      <c r="I35" s="439"/>
      <c r="J35" s="439"/>
      <c r="K35" s="439"/>
      <c r="L35" s="439"/>
      <c r="M35" s="439"/>
    </row>
    <row r="36" spans="1:13" ht="12.75" customHeight="1">
      <c r="A36" s="1265" t="s">
        <v>573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9"/>
      <c r="J36" s="439"/>
      <c r="K36" s="439"/>
      <c r="L36" s="439"/>
      <c r="M36" s="439"/>
    </row>
    <row r="37" spans="1:13" ht="12.75" customHeight="1">
      <c r="A37" s="1259" t="s">
        <v>578</v>
      </c>
      <c r="B37" s="1260"/>
      <c r="C37" s="1229"/>
      <c r="D37" s="1229"/>
      <c r="E37" s="1229"/>
      <c r="F37" s="1229"/>
      <c r="G37" s="1250"/>
      <c r="H37" s="1250"/>
      <c r="I37" s="439"/>
      <c r="J37" s="439"/>
      <c r="K37" s="439"/>
      <c r="L37" s="439"/>
      <c r="M37" s="439"/>
    </row>
    <row r="38" spans="1:13" ht="12.75" customHeight="1">
      <c r="A38" s="1256" t="s">
        <v>573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9"/>
      <c r="J38" s="439"/>
      <c r="K38" s="439"/>
      <c r="L38" s="439"/>
      <c r="M38" s="439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9"/>
      <c r="J39" s="439"/>
      <c r="K39" s="439"/>
      <c r="L39" s="439"/>
      <c r="M39" s="439"/>
    </row>
    <row r="40" spans="1:13" ht="12.75" customHeight="1">
      <c r="A40" s="1269" t="s">
        <v>579</v>
      </c>
      <c r="B40" s="1270"/>
      <c r="C40" s="1271"/>
      <c r="D40" s="1271"/>
      <c r="E40" s="1271"/>
      <c r="F40" s="1271"/>
      <c r="G40" s="1250"/>
      <c r="H40" s="1250"/>
      <c r="I40" s="439"/>
      <c r="J40" s="439"/>
      <c r="K40" s="439"/>
      <c r="L40" s="439"/>
      <c r="M40" s="439"/>
    </row>
    <row r="41" spans="1:13" ht="12.75" customHeight="1">
      <c r="A41" s="1256" t="s">
        <v>580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9"/>
      <c r="J41" s="439"/>
      <c r="K41" s="439"/>
      <c r="L41" s="439"/>
      <c r="M41" s="439"/>
    </row>
    <row r="42" spans="1:13" ht="12.75" customHeight="1">
      <c r="A42" s="1269" t="s">
        <v>581</v>
      </c>
      <c r="B42" s="1270"/>
      <c r="C42" s="1763" t="s">
        <v>582</v>
      </c>
      <c r="D42" s="1763"/>
      <c r="E42" s="1763"/>
      <c r="F42" s="1763"/>
      <c r="G42" s="1378" t="s">
        <v>583</v>
      </c>
      <c r="H42" s="1379" t="str">
        <f>[1]ExpFactors!$H$42</f>
        <v>Additional Price (per kg)</v>
      </c>
      <c r="I42" s="846" t="s">
        <v>584</v>
      </c>
      <c r="J42" s="439"/>
      <c r="K42" s="439"/>
      <c r="L42" s="439"/>
      <c r="M42" s="439"/>
    </row>
    <row r="43" spans="1:13" ht="12.75" customHeight="1">
      <c r="A43" s="1380" t="str">
        <f>[1]ExpFactors!A43</f>
        <v>aerated cold drinks</v>
      </c>
      <c r="B43" s="1380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80">
        <f>[1]ExpFactors!G43</f>
        <v>15.097764823310053</v>
      </c>
      <c r="H43" s="1380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0" t="str">
        <f>[1]ExpFactors!A44</f>
        <v>fresh milk</v>
      </c>
      <c r="B44" s="1380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80">
        <f>[1]ExpFactors!G44</f>
        <v>5.0182428361931644</v>
      </c>
      <c r="H44" s="1380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0" t="str">
        <f>[1]ExpFactors!A45</f>
        <v>large eggs</v>
      </c>
      <c r="B45" s="1380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80">
        <f>[1]ExpFactors!G45</f>
        <v>3.2296498915049598</v>
      </c>
      <c r="H45" s="1380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0" t="str">
        <f>[1]ExpFactors!A46</f>
        <v>poultry</v>
      </c>
      <c r="B46" s="1380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80">
        <f>[1]ExpFactors!G46</f>
        <v>23.277979521106722</v>
      </c>
      <c r="H46" s="1380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0" t="str">
        <f>[1]ExpFactors!A47</f>
        <v>beef</v>
      </c>
      <c r="B47" s="1380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80">
        <f>[1]ExpFactors!G47</f>
        <v>3.422857748289259</v>
      </c>
      <c r="H47" s="1380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0" t="str">
        <f>[1]ExpFactors!A48</f>
        <v>boerewors</v>
      </c>
      <c r="B48" s="1380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80">
        <f>[1]ExpFactors!G48</f>
        <v>1.2877077588640731</v>
      </c>
      <c r="H48" s="1380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0" t="str">
        <f>[1]ExpFactors!A49</f>
        <v>canned pilchards</v>
      </c>
      <c r="B49" s="1380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80">
        <f>[1]ExpFactors!G49</f>
        <v>1.7019755315306107</v>
      </c>
      <c r="H49" s="1380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0" t="str">
        <f>[1]ExpFactors!A50</f>
        <v>brown bread</v>
      </c>
      <c r="B50" s="1380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80">
        <f>[1]ExpFactors!G50</f>
        <v>48.111095341127744</v>
      </c>
      <c r="H50" s="1380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0" t="str">
        <f>[1]ExpFactors!A51</f>
        <v>white bread</v>
      </c>
      <c r="B51" s="1380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80">
        <f>[1]ExpFactors!G51</f>
        <v>11.46176077901352</v>
      </c>
      <c r="H51" s="1380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0" t="str">
        <f>[1]ExpFactors!A52</f>
        <v>rice</v>
      </c>
      <c r="B52" s="1380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80">
        <f>[1]ExpFactors!G52</f>
        <v>9.0465251594020764</v>
      </c>
      <c r="H52" s="1380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0" t="str">
        <f>[1]ExpFactors!A53</f>
        <v>oil</v>
      </c>
      <c r="B53" s="1380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80">
        <f>[1]ExpFactors!G53</f>
        <v>5.9006737924708803</v>
      </c>
      <c r="H53" s="1380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0" t="str">
        <f>[1]ExpFactors!A54</f>
        <v>potatoes</v>
      </c>
      <c r="B54" s="1380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80">
        <f>[1]ExpFactors!G54</f>
        <v>7.0068213155372616</v>
      </c>
      <c r="H54" s="1380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0" t="str">
        <f>[1]ExpFactors!A55</f>
        <v>tomatoes fresh</v>
      </c>
      <c r="B55" s="1380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80">
        <f>[1]ExpFactors!G55</f>
        <v>4.5666758866590351</v>
      </c>
      <c r="H55" s="1380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0" t="str">
        <f>[1]ExpFactors!A56</f>
        <v>onions</v>
      </c>
      <c r="B56" s="1380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80">
        <f>[1]ExpFactors!G56</f>
        <v>4.0646674694661451</v>
      </c>
      <c r="H56" s="1380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0" t="str">
        <f>[1]ExpFactors!A57</f>
        <v>bananas</v>
      </c>
      <c r="B57" s="1380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80">
        <f>[1]ExpFactors!G57</f>
        <v>4.2626014535135806</v>
      </c>
      <c r="H57" s="1380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0" t="str">
        <f>[1]ExpFactors!A58</f>
        <v>cabbage fresh</v>
      </c>
      <c r="B58" s="1380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80">
        <f>[1]ExpFactors!G58</f>
        <v>5.8132806588658408</v>
      </c>
      <c r="H58" s="1380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0" t="str">
        <f>[1]ExpFactors!A59</f>
        <v>burger</v>
      </c>
      <c r="B59" s="1380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80">
        <f>[1]ExpFactors!G59</f>
        <v>5.1994358127158691</v>
      </c>
      <c r="H59" s="1380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0" t="str">
        <f>[1]ExpFactors!A60</f>
        <v>powder soup</v>
      </c>
      <c r="B60" s="1380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80">
        <f>[1]ExpFactors!G60</f>
        <v>0.42652200065282131</v>
      </c>
      <c r="H60" s="1380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0" t="str">
        <f>[1]ExpFactors!A61</f>
        <v>brown sugar</v>
      </c>
      <c r="B61" s="1380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80">
        <f>[1]ExpFactors!G61</f>
        <v>3.8845953635327595</v>
      </c>
      <c r="H61" s="1380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0" t="str">
        <f>[1]ExpFactors!A62</f>
        <v>white sugar</v>
      </c>
      <c r="B62" s="1380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80">
        <f>[1]ExpFactors!G62</f>
        <v>2.5259899689339371</v>
      </c>
      <c r="H62" s="1380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0" t="str">
        <f>[1]ExpFactors!A63</f>
        <v>atchaar</v>
      </c>
      <c r="B63" s="1380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80">
        <f>[1]ExpFactors!G63</f>
        <v>0.56701528463800854</v>
      </c>
      <c r="H63" s="1380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0" t="str">
        <f>[1]ExpFactors!A64</f>
        <v>whiteners (cremora)</v>
      </c>
      <c r="B64" s="1380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80">
        <f>[1]ExpFactors!G64</f>
        <v>1.0350447070172715</v>
      </c>
      <c r="H64" s="1380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0" t="str">
        <f>[1]ExpFactors!A65</f>
        <v>dark green vegetables</v>
      </c>
      <c r="B65" s="1380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80">
        <f>[1]ExpFactors!G65</f>
        <v>0</v>
      </c>
      <c r="H65" s="1380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0" t="str">
        <f>[1]ExpFactors!A66</f>
        <v>carrots</v>
      </c>
      <c r="B66" s="1380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80">
        <f>[1]ExpFactors!G66</f>
        <v>0</v>
      </c>
      <c r="H66" s="1380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0" t="str">
        <f>[1]ExpFactors!A67</f>
        <v>butternut</v>
      </c>
      <c r="B67" s="1380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80">
        <f>[1]ExpFactors!G67</f>
        <v>0</v>
      </c>
      <c r="H67" s="1380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0" t="str">
        <f>[1]ExpFactors!A68</f>
        <v>fruit (oranges)</v>
      </c>
      <c r="B68" s="1380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80">
        <f>[1]ExpFactors!G68</f>
        <v>0</v>
      </c>
      <c r="H68" s="1380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0" t="str">
        <f>[1]ExpFactors!A69</f>
        <v>other items</v>
      </c>
      <c r="B69" s="1380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80">
        <f>[1]ExpFactors!G69</f>
        <v>0</v>
      </c>
      <c r="H69" s="1380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76" t="s">
        <v>378</v>
      </c>
      <c r="B70" s="1277"/>
      <c r="C70" s="1763" t="s">
        <v>582</v>
      </c>
      <c r="D70" s="1763"/>
      <c r="E70" s="1763"/>
      <c r="F70" s="1763"/>
      <c r="G70" s="1378" t="s">
        <v>583</v>
      </c>
      <c r="H70" s="1379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0" t="str">
        <f>[1]ExpFactors!A71</f>
        <v>tea/coffee</v>
      </c>
      <c r="B71" s="1380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40</v>
      </c>
      <c r="H71" s="1380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0" t="str">
        <f>[1]ExpFactors!A72</f>
        <v>salt</v>
      </c>
      <c r="B72" s="1380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15</v>
      </c>
      <c r="H72" s="1380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0" t="str">
        <f>[1]ExpFactors!A73</f>
        <v>soap</v>
      </c>
      <c r="B73" s="1380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100</v>
      </c>
      <c r="H73" s="1380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0" t="str">
        <f>[1]ExpFactors!A74</f>
        <v>kerosene</v>
      </c>
      <c r="B74" s="1380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100</v>
      </c>
      <c r="H74" s="1380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0" t="str">
        <f>[1]ExpFactors!A75</f>
        <v>grinding</v>
      </c>
      <c r="B75" s="1380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80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0" t="str">
        <f>[1]ExpFactors!A76</f>
        <v>firewood</v>
      </c>
      <c r="B76" s="1380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200</v>
      </c>
      <c r="H76" s="1380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0" t="str">
        <f>[1]ExpFactors!A77</f>
        <v>utensils</v>
      </c>
      <c r="B77" s="1380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80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0" t="str">
        <f>[1]ExpFactors!A78</f>
        <v>clothes</v>
      </c>
      <c r="B78" s="1380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300</v>
      </c>
      <c r="H78" s="1380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0" t="str">
        <f>[1]ExpFactors!A79</f>
        <v>transport</v>
      </c>
      <c r="B79" s="1380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88</v>
      </c>
      <c r="H79" s="1380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0" t="str">
        <f>[1]ExpFactors!A80</f>
        <v>Communication</v>
      </c>
      <c r="B80" s="1380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60</v>
      </c>
      <c r="H80" s="1380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0" t="str">
        <f>[1]ExpFactors!A81</f>
        <v>gifts</v>
      </c>
      <c r="B81" s="1380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80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0" t="str">
        <f>[1]ExpFactors!A82</f>
        <v>Matches</v>
      </c>
      <c r="B82" s="1380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7.5</v>
      </c>
      <c r="H82" s="1380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76" t="s">
        <v>719</v>
      </c>
      <c r="B83" s="1277"/>
      <c r="C83" s="1763" t="s">
        <v>582</v>
      </c>
      <c r="D83" s="1763"/>
      <c r="E83" s="1763"/>
      <c r="F83" s="1763"/>
      <c r="G83" s="1378" t="str">
        <f>[1]ExpFactors!$G$83</f>
        <v>Addition</v>
      </c>
      <c r="H83" s="1379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0" t="str">
        <f>[1]ExpFactors!A84</f>
        <v>Lower Bound Poverty Line</v>
      </c>
      <c r="B84" s="1380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616.83333333333348</v>
      </c>
      <c r="H84" s="1380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0" t="str">
        <f>[1]ExpFactors!A85</f>
        <v>Upper Bound Poverty Line</v>
      </c>
      <c r="B85" s="1380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3468</v>
      </c>
      <c r="H85" s="1380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76" t="s">
        <v>720</v>
      </c>
      <c r="B86" s="1277"/>
      <c r="C86" s="1763" t="s">
        <v>582</v>
      </c>
      <c r="D86" s="1763"/>
      <c r="E86" s="1763"/>
      <c r="F86" s="1763"/>
      <c r="G86" s="1378" t="str">
        <f>[1]ExpFactors!$G$83</f>
        <v>Addition</v>
      </c>
      <c r="H86" s="1379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56" t="s">
        <v>586</v>
      </c>
      <c r="B87" s="1380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80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56" t="s">
        <v>585</v>
      </c>
      <c r="B88" s="1380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80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76" t="s">
        <v>56</v>
      </c>
      <c r="B89" s="1277"/>
      <c r="C89" s="1763" t="s">
        <v>582</v>
      </c>
      <c r="D89" s="1763"/>
      <c r="E89" s="1763"/>
      <c r="F89" s="1763"/>
      <c r="G89" s="1378" t="s">
        <v>583</v>
      </c>
      <c r="H89" s="1379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56" t="s">
        <v>587</v>
      </c>
      <c r="B90" s="1380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16.666666666666668</v>
      </c>
      <c r="H90" s="1380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65" t="s">
        <v>588</v>
      </c>
      <c r="B91" s="1380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80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76" t="s">
        <v>589</v>
      </c>
      <c r="B92" s="1277"/>
      <c r="C92" s="1763" t="s">
        <v>582</v>
      </c>
      <c r="D92" s="1763"/>
      <c r="E92" s="1763"/>
      <c r="F92" s="1763"/>
      <c r="G92" s="1378" t="s">
        <v>583</v>
      </c>
      <c r="H92" s="1379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78" t="s">
        <v>590</v>
      </c>
      <c r="B93" s="1380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150</v>
      </c>
      <c r="H93" s="1380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78" t="s">
        <v>591</v>
      </c>
      <c r="B94" s="1380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70</v>
      </c>
      <c r="H94" s="1380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76" t="s">
        <v>592</v>
      </c>
      <c r="B95" s="1277"/>
      <c r="C95" s="1763" t="s">
        <v>582</v>
      </c>
      <c r="D95" s="1763"/>
      <c r="E95" s="1763"/>
      <c r="F95" s="1763"/>
      <c r="G95" s="1378" t="s">
        <v>583</v>
      </c>
      <c r="H95" s="1379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78" t="s">
        <v>593</v>
      </c>
      <c r="B96" s="1380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80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56" t="s">
        <v>594</v>
      </c>
      <c r="B97" s="1380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80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78" t="s">
        <v>595</v>
      </c>
      <c r="B98" s="1380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80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78" t="s">
        <v>596</v>
      </c>
      <c r="B99" s="1380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80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78" t="s">
        <v>597</v>
      </c>
      <c r="B100" s="1380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80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78" t="s">
        <v>598</v>
      </c>
      <c r="B101" s="1380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80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78" t="s">
        <v>599</v>
      </c>
      <c r="B102" s="1380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80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78" t="s">
        <v>600</v>
      </c>
      <c r="B103" s="1380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80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56" t="s">
        <v>601</v>
      </c>
      <c r="B104" s="1380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80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56" t="s">
        <v>602</v>
      </c>
      <c r="B105" s="1380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80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0"/>
      <c r="H106" s="125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0"/>
      <c r="H107" s="125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0"/>
      <c r="H108" s="125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0"/>
      <c r="H109" s="125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0"/>
      <c r="H110" s="125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0"/>
      <c r="H111" s="125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0"/>
      <c r="H112" s="125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603</v>
      </c>
      <c r="C2" s="1281"/>
    </row>
    <row r="3" spans="2:3" ht="15" customHeight="1">
      <c r="B3" s="1280" t="s">
        <v>604</v>
      </c>
      <c r="C3" s="1281" t="s">
        <v>610</v>
      </c>
    </row>
    <row r="4" spans="2:3" ht="15" customHeight="1">
      <c r="B4" s="1280" t="s">
        <v>605</v>
      </c>
      <c r="C4" s="1281" t="s">
        <v>609</v>
      </c>
    </row>
    <row r="5" spans="2:3" ht="36" customHeight="1">
      <c r="B5" s="1280" t="s">
        <v>606</v>
      </c>
      <c r="C5" s="1281"/>
    </row>
    <row r="6" spans="2:3" ht="15" customHeight="1">
      <c r="B6" s="1280" t="s">
        <v>607</v>
      </c>
      <c r="C6" s="1281" t="s">
        <v>611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27" customFormat="1" ht="13" thickBot="1">
      <c r="A1" s="1617" t="s">
        <v>807</v>
      </c>
      <c r="B1" s="1765" t="s">
        <v>938</v>
      </c>
      <c r="C1" s="1765"/>
      <c r="D1" s="1765"/>
      <c r="E1" s="1765"/>
      <c r="F1" s="1765"/>
      <c r="G1" s="1765"/>
      <c r="H1" s="1765"/>
      <c r="I1" s="1765"/>
      <c r="J1" s="1765"/>
      <c r="K1" s="1765"/>
      <c r="L1" s="1765"/>
      <c r="M1" s="1765"/>
      <c r="N1" s="1765" t="s">
        <v>939</v>
      </c>
      <c r="O1" s="1765"/>
      <c r="P1" s="1765"/>
      <c r="Q1" s="1765"/>
      <c r="R1" s="1765"/>
      <c r="S1" s="1765"/>
      <c r="T1" s="1765"/>
      <c r="U1" s="1765"/>
      <c r="V1" s="1765"/>
      <c r="W1" s="1765"/>
      <c r="X1" s="1765"/>
      <c r="Y1" s="1765"/>
      <c r="Z1" s="1765" t="s">
        <v>938</v>
      </c>
      <c r="AA1" s="1765"/>
      <c r="AB1" s="1765"/>
      <c r="AC1" s="1765"/>
      <c r="AD1" s="1765"/>
      <c r="AE1" s="1765"/>
      <c r="AF1" s="1765"/>
      <c r="AG1" s="1765"/>
      <c r="AH1" s="1765"/>
      <c r="AI1" s="1765"/>
      <c r="AJ1" s="1765"/>
      <c r="AK1" s="1765"/>
      <c r="AL1" s="1765" t="s">
        <v>940</v>
      </c>
      <c r="AM1" s="1765"/>
      <c r="AN1" s="1765"/>
      <c r="AO1" s="1765"/>
      <c r="AP1" s="1765"/>
      <c r="AQ1" s="1765"/>
      <c r="AR1" s="1765"/>
      <c r="AS1" s="1765"/>
      <c r="AT1" s="1765"/>
      <c r="AU1" s="1765"/>
      <c r="AV1" s="1765"/>
      <c r="AW1" s="1765"/>
      <c r="AX1" s="1765" t="s">
        <v>940</v>
      </c>
      <c r="AY1" s="1765"/>
      <c r="AZ1" s="1765"/>
      <c r="BA1" s="1765"/>
      <c r="BB1" s="1765"/>
      <c r="BC1" s="1765"/>
      <c r="BD1" s="1765"/>
      <c r="BE1" s="1765"/>
      <c r="BF1" s="1765"/>
      <c r="BG1" s="1765"/>
      <c r="BH1" s="1765"/>
      <c r="BI1" s="1765"/>
      <c r="BJ1" s="1764" t="s">
        <v>940</v>
      </c>
      <c r="BK1" s="1764"/>
      <c r="BL1" s="1764"/>
      <c r="BM1" s="1764"/>
      <c r="BN1" s="1764"/>
      <c r="BO1" s="1764"/>
      <c r="BP1" s="1764"/>
      <c r="BQ1" s="1764"/>
      <c r="BR1" s="1764"/>
      <c r="BS1" s="1764"/>
      <c r="BT1" s="1764"/>
      <c r="BU1" s="1764"/>
      <c r="BV1" s="1765" t="s">
        <v>940</v>
      </c>
      <c r="BW1" s="1765"/>
      <c r="BX1" s="1765"/>
      <c r="BY1" s="1765"/>
      <c r="BZ1" s="1765"/>
      <c r="CA1" s="1765"/>
      <c r="CB1" s="1765"/>
      <c r="CC1" s="1765"/>
      <c r="CD1" s="1765"/>
      <c r="CE1" s="1765"/>
      <c r="CF1" s="1765"/>
      <c r="CG1" s="1765"/>
      <c r="CH1" s="1765" t="s">
        <v>941</v>
      </c>
      <c r="CI1" s="1765"/>
      <c r="CJ1" s="1765"/>
      <c r="CK1" s="1765"/>
      <c r="CL1" s="1765"/>
      <c r="CM1" s="1765"/>
      <c r="CN1" s="1765"/>
      <c r="CO1" s="1765"/>
      <c r="CP1" s="1765"/>
      <c r="CQ1" s="1765"/>
      <c r="CR1" s="1765"/>
      <c r="CS1" s="1765"/>
      <c r="CT1" s="1765" t="s">
        <v>940</v>
      </c>
      <c r="CU1" s="1765"/>
      <c r="CV1" s="1765"/>
      <c r="CW1" s="1765"/>
      <c r="CX1" s="1765"/>
      <c r="CY1" s="1765"/>
      <c r="CZ1" s="1765"/>
      <c r="DA1" s="1765"/>
      <c r="DB1" s="1765"/>
      <c r="DC1" s="1765"/>
      <c r="DD1" s="1765"/>
      <c r="DE1" s="1765"/>
      <c r="DF1" s="1765" t="s">
        <v>940</v>
      </c>
      <c r="DG1" s="1765"/>
      <c r="DH1" s="1765"/>
      <c r="DI1" s="1765"/>
      <c r="DJ1" s="1765"/>
      <c r="DK1" s="1765"/>
      <c r="DL1" s="1765"/>
      <c r="DM1" s="1765"/>
      <c r="DN1" s="1765"/>
      <c r="DO1" s="1765"/>
      <c r="DP1" s="1765"/>
      <c r="DQ1" s="1765"/>
      <c r="DR1" s="1617"/>
      <c r="DS1" s="1617"/>
      <c r="DT1" s="1617"/>
      <c r="DU1" s="1617"/>
      <c r="DV1" s="1617"/>
      <c r="DW1" s="1617"/>
      <c r="DX1" s="1617"/>
      <c r="DY1" s="1617"/>
      <c r="DZ1" s="1617"/>
      <c r="EA1" s="1617"/>
      <c r="EB1" s="1617"/>
      <c r="EC1" s="1617"/>
    </row>
    <row r="2" spans="1:133" ht="13" thickBot="1">
      <c r="A2" s="1507" t="s">
        <v>42</v>
      </c>
      <c r="B2" s="1765" t="s">
        <v>896</v>
      </c>
      <c r="C2" s="1765"/>
      <c r="D2" s="1765"/>
      <c r="E2" s="1765"/>
      <c r="F2" s="1765"/>
      <c r="G2" s="1765"/>
      <c r="H2" s="1765"/>
      <c r="I2" s="1765"/>
      <c r="J2" s="1765"/>
      <c r="K2" s="1765"/>
      <c r="L2" s="1765"/>
      <c r="M2" s="1765"/>
      <c r="N2" s="1765" t="s">
        <v>898</v>
      </c>
      <c r="O2" s="1765"/>
      <c r="P2" s="1765"/>
      <c r="Q2" s="1765"/>
      <c r="R2" s="1765"/>
      <c r="S2" s="1765"/>
      <c r="T2" s="1765"/>
      <c r="U2" s="1765"/>
      <c r="V2" s="1765"/>
      <c r="W2" s="1765"/>
      <c r="X2" s="1765"/>
      <c r="Y2" s="1765"/>
      <c r="Z2" s="1765" t="s">
        <v>898</v>
      </c>
      <c r="AA2" s="1765"/>
      <c r="AB2" s="1765"/>
      <c r="AC2" s="1765"/>
      <c r="AD2" s="1765"/>
      <c r="AE2" s="1765"/>
      <c r="AF2" s="1765"/>
      <c r="AG2" s="1765"/>
      <c r="AH2" s="1765"/>
      <c r="AI2" s="1765"/>
      <c r="AJ2" s="1765"/>
      <c r="AK2" s="1765"/>
      <c r="AL2" s="1765" t="s">
        <v>905</v>
      </c>
      <c r="AM2" s="1765"/>
      <c r="AN2" s="1765"/>
      <c r="AO2" s="1765"/>
      <c r="AP2" s="1765"/>
      <c r="AQ2" s="1765"/>
      <c r="AR2" s="1765"/>
      <c r="AS2" s="1765"/>
      <c r="AT2" s="1765"/>
      <c r="AU2" s="1765"/>
      <c r="AV2" s="1765"/>
      <c r="AW2" s="1765"/>
      <c r="AX2" s="1765" t="s">
        <v>905</v>
      </c>
      <c r="AY2" s="1765"/>
      <c r="AZ2" s="1765"/>
      <c r="BA2" s="1765"/>
      <c r="BB2" s="1765"/>
      <c r="BC2" s="1765"/>
      <c r="BD2" s="1765"/>
      <c r="BE2" s="1765"/>
      <c r="BF2" s="1765"/>
      <c r="BG2" s="1765"/>
      <c r="BH2" s="1765"/>
      <c r="BI2" s="1765"/>
      <c r="BJ2" s="1764" t="s">
        <v>907</v>
      </c>
      <c r="BK2" s="1764"/>
      <c r="BL2" s="1764"/>
      <c r="BM2" s="1764"/>
      <c r="BN2" s="1764"/>
      <c r="BO2" s="1764"/>
      <c r="BP2" s="1764"/>
      <c r="BQ2" s="1764"/>
      <c r="BR2" s="1764"/>
      <c r="BS2" s="1764"/>
      <c r="BT2" s="1764"/>
      <c r="BU2" s="1764"/>
      <c r="BV2" s="1765" t="s">
        <v>905</v>
      </c>
      <c r="BW2" s="1765"/>
      <c r="BX2" s="1765"/>
      <c r="BY2" s="1765"/>
      <c r="BZ2" s="1765"/>
      <c r="CA2" s="1765"/>
      <c r="CB2" s="1765"/>
      <c r="CC2" s="1765"/>
      <c r="CD2" s="1765"/>
      <c r="CE2" s="1765"/>
      <c r="CF2" s="1765"/>
      <c r="CG2" s="1765"/>
      <c r="CH2" s="1765" t="s">
        <v>907</v>
      </c>
      <c r="CI2" s="1765"/>
      <c r="CJ2" s="1765"/>
      <c r="CK2" s="1765"/>
      <c r="CL2" s="1765"/>
      <c r="CM2" s="1765"/>
      <c r="CN2" s="1765"/>
      <c r="CO2" s="1765"/>
      <c r="CP2" s="1765"/>
      <c r="CQ2" s="1765"/>
      <c r="CR2" s="1765"/>
      <c r="CS2" s="1765"/>
      <c r="CT2" s="1765" t="s">
        <v>907</v>
      </c>
      <c r="CU2" s="1765"/>
      <c r="CV2" s="1765"/>
      <c r="CW2" s="1765"/>
      <c r="CX2" s="1765"/>
      <c r="CY2" s="1765"/>
      <c r="CZ2" s="1765"/>
      <c r="DA2" s="1765"/>
      <c r="DB2" s="1765"/>
      <c r="DC2" s="1765"/>
      <c r="DD2" s="1765"/>
      <c r="DE2" s="1765"/>
      <c r="DF2" s="1765" t="s">
        <v>907</v>
      </c>
      <c r="DG2" s="1765"/>
      <c r="DH2" s="1765"/>
      <c r="DI2" s="1765"/>
      <c r="DJ2" s="1765"/>
      <c r="DK2" s="1765"/>
      <c r="DL2" s="1765"/>
      <c r="DM2" s="1765"/>
      <c r="DN2" s="1765"/>
      <c r="DO2" s="1765"/>
      <c r="DP2" s="1765"/>
      <c r="DQ2" s="1765"/>
      <c r="DR2" s="1617"/>
      <c r="DS2" s="1617"/>
      <c r="DT2" s="1617"/>
      <c r="DU2" s="1617"/>
      <c r="DV2" s="1617"/>
      <c r="DW2" s="1617"/>
      <c r="DX2" s="1617"/>
      <c r="DY2" s="1617"/>
      <c r="DZ2" s="1617"/>
      <c r="EA2" s="1617"/>
      <c r="EB2" s="1617"/>
      <c r="EC2" s="1617"/>
    </row>
    <row r="3" spans="1:133" ht="13" thickBot="1">
      <c r="A3" s="1444" t="s">
        <v>756</v>
      </c>
      <c r="B3" s="1765" t="s">
        <v>897</v>
      </c>
      <c r="C3" s="1765"/>
      <c r="D3" s="1765"/>
      <c r="E3" s="1765"/>
      <c r="F3" s="1765"/>
      <c r="G3" s="1765"/>
      <c r="H3" s="1765"/>
      <c r="I3" s="1765"/>
      <c r="J3" s="1765"/>
      <c r="K3" s="1765"/>
      <c r="L3" s="1765"/>
      <c r="M3" s="1765"/>
      <c r="N3" s="1765" t="s">
        <v>899</v>
      </c>
      <c r="O3" s="1765"/>
      <c r="P3" s="1765"/>
      <c r="Q3" s="1765"/>
      <c r="R3" s="1765"/>
      <c r="S3" s="1765"/>
      <c r="T3" s="1765"/>
      <c r="U3" s="1765"/>
      <c r="V3" s="1765"/>
      <c r="W3" s="1765"/>
      <c r="X3" s="1765"/>
      <c r="Y3" s="1765"/>
      <c r="Z3" s="1765" t="s">
        <v>942</v>
      </c>
      <c r="AA3" s="1765"/>
      <c r="AB3" s="1765"/>
      <c r="AC3" s="1765"/>
      <c r="AD3" s="1765"/>
      <c r="AE3" s="1765"/>
      <c r="AF3" s="1765"/>
      <c r="AG3" s="1765"/>
      <c r="AH3" s="1765"/>
      <c r="AI3" s="1765"/>
      <c r="AJ3" s="1765"/>
      <c r="AK3" s="1765"/>
      <c r="AL3" s="1765" t="s">
        <v>902</v>
      </c>
      <c r="AM3" s="1765"/>
      <c r="AN3" s="1765"/>
      <c r="AO3" s="1765"/>
      <c r="AP3" s="1765"/>
      <c r="AQ3" s="1765"/>
      <c r="AR3" s="1765"/>
      <c r="AS3" s="1765"/>
      <c r="AT3" s="1765"/>
      <c r="AU3" s="1765"/>
      <c r="AV3" s="1765"/>
      <c r="AW3" s="1765"/>
      <c r="AX3" s="1765" t="s">
        <v>904</v>
      </c>
      <c r="AY3" s="1765"/>
      <c r="AZ3" s="1765"/>
      <c r="BA3" s="1765"/>
      <c r="BB3" s="1765"/>
      <c r="BC3" s="1765"/>
      <c r="BD3" s="1765"/>
      <c r="BE3" s="1765"/>
      <c r="BF3" s="1765"/>
      <c r="BG3" s="1765"/>
      <c r="BH3" s="1765"/>
      <c r="BI3" s="1765"/>
      <c r="BJ3" s="1766" t="s">
        <v>943</v>
      </c>
      <c r="BK3" s="1767"/>
      <c r="BL3" s="1767"/>
      <c r="BM3" s="1767"/>
      <c r="BN3" s="1767"/>
      <c r="BO3" s="1767"/>
      <c r="BP3" s="1767"/>
      <c r="BQ3" s="1767"/>
      <c r="BR3" s="1767"/>
      <c r="BS3" s="1767"/>
      <c r="BT3" s="1767"/>
      <c r="BU3" s="1768"/>
      <c r="BV3" s="1765" t="s">
        <v>944</v>
      </c>
      <c r="BW3" s="1765"/>
      <c r="BX3" s="1765"/>
      <c r="BY3" s="1765"/>
      <c r="BZ3" s="1765"/>
      <c r="CA3" s="1765"/>
      <c r="CB3" s="1765"/>
      <c r="CC3" s="1765"/>
      <c r="CD3" s="1765"/>
      <c r="CE3" s="1765"/>
      <c r="CF3" s="1765"/>
      <c r="CG3" s="1765"/>
      <c r="CH3" s="1765" t="s">
        <v>945</v>
      </c>
      <c r="CI3" s="1765"/>
      <c r="CJ3" s="1765"/>
      <c r="CK3" s="1765"/>
      <c r="CL3" s="1765"/>
      <c r="CM3" s="1765"/>
      <c r="CN3" s="1765"/>
      <c r="CO3" s="1765"/>
      <c r="CP3" s="1765"/>
      <c r="CQ3" s="1765"/>
      <c r="CR3" s="1765"/>
      <c r="CS3" s="1765"/>
      <c r="CT3" s="1765" t="s">
        <v>946</v>
      </c>
      <c r="CU3" s="1765"/>
      <c r="CV3" s="1765"/>
      <c r="CW3" s="1765"/>
      <c r="CX3" s="1765"/>
      <c r="CY3" s="1765"/>
      <c r="CZ3" s="1765"/>
      <c r="DA3" s="1765"/>
      <c r="DB3" s="1765"/>
      <c r="DC3" s="1765"/>
      <c r="DD3" s="1765"/>
      <c r="DE3" s="1765"/>
      <c r="DF3" s="1765" t="s">
        <v>947</v>
      </c>
      <c r="DG3" s="1765"/>
      <c r="DH3" s="1765"/>
      <c r="DI3" s="1765"/>
      <c r="DJ3" s="1765"/>
      <c r="DK3" s="1765"/>
      <c r="DL3" s="1765"/>
      <c r="DM3" s="1765"/>
      <c r="DN3" s="1765"/>
      <c r="DO3" s="1765"/>
      <c r="DP3" s="1765"/>
      <c r="DQ3" s="1765"/>
      <c r="DR3" s="1765" t="s">
        <v>757</v>
      </c>
      <c r="DS3" s="1765"/>
      <c r="DT3" s="1765"/>
      <c r="DU3" s="1765"/>
      <c r="DV3" s="1765"/>
      <c r="DW3" s="1765"/>
      <c r="DX3" s="1765"/>
      <c r="DY3" s="1765"/>
      <c r="DZ3" s="1765"/>
      <c r="EA3" s="1765"/>
      <c r="EB3" s="1765"/>
      <c r="EC3" s="1765"/>
    </row>
    <row r="4" spans="1:133">
      <c r="A4" s="1445" t="s">
        <v>758</v>
      </c>
      <c r="B4" s="1446">
        <v>4</v>
      </c>
      <c r="C4" s="1447">
        <v>5</v>
      </c>
      <c r="D4" s="1447">
        <v>6</v>
      </c>
      <c r="E4" s="1447">
        <v>7</v>
      </c>
      <c r="F4" s="1447">
        <v>8</v>
      </c>
      <c r="G4" s="1447">
        <v>9</v>
      </c>
      <c r="H4" s="1447">
        <v>10</v>
      </c>
      <c r="I4" s="1447">
        <v>11</v>
      </c>
      <c r="J4" s="1447">
        <v>12</v>
      </c>
      <c r="K4" s="1447">
        <v>1</v>
      </c>
      <c r="L4" s="1447">
        <v>2</v>
      </c>
      <c r="M4" s="1447">
        <v>3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618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618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618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618">
        <v>4</v>
      </c>
      <c r="BK4" s="1619">
        <v>5</v>
      </c>
      <c r="BL4" s="1619">
        <v>6</v>
      </c>
      <c r="BM4" s="1619">
        <v>7</v>
      </c>
      <c r="BN4" s="1619">
        <v>8</v>
      </c>
      <c r="BO4" s="1619">
        <v>9</v>
      </c>
      <c r="BP4" s="1619">
        <v>10</v>
      </c>
      <c r="BQ4" s="1619">
        <v>11</v>
      </c>
      <c r="BR4" s="1619">
        <v>12</v>
      </c>
      <c r="BS4" s="1619">
        <v>1</v>
      </c>
      <c r="BT4" s="1619">
        <v>2</v>
      </c>
      <c r="BU4" s="1620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621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621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621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759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622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622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622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622"/>
      <c r="BK5" s="1622"/>
      <c r="BL5" s="1622"/>
      <c r="BM5" s="1622"/>
      <c r="BN5" s="1622"/>
      <c r="BO5" s="1622"/>
      <c r="BP5" s="1622"/>
      <c r="BQ5" s="1622"/>
      <c r="BR5" s="1622"/>
      <c r="BS5" s="1622"/>
      <c r="BT5" s="1622"/>
      <c r="BU5" s="1623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624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624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624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760</v>
      </c>
      <c r="B6" s="1453"/>
      <c r="C6" s="1454"/>
      <c r="D6" s="1454">
        <v>1</v>
      </c>
      <c r="E6" s="1454"/>
      <c r="F6" s="1454"/>
      <c r="G6" s="1454"/>
      <c r="H6" s="1454"/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>
        <v>1</v>
      </c>
      <c r="T6" s="1454">
        <v>1</v>
      </c>
      <c r="U6" s="1454">
        <v>1</v>
      </c>
      <c r="V6" s="1454">
        <v>1</v>
      </c>
      <c r="W6" s="1454">
        <v>1</v>
      </c>
      <c r="X6" s="1454">
        <v>1</v>
      </c>
      <c r="Y6" s="1455">
        <v>1</v>
      </c>
      <c r="Z6" s="1625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625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625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625"/>
      <c r="BK6" s="1626"/>
      <c r="BL6" s="1626"/>
      <c r="BM6" s="1626"/>
      <c r="BN6" s="1626"/>
      <c r="BO6" s="1626"/>
      <c r="BP6" s="1626"/>
      <c r="BQ6" s="1626"/>
      <c r="BR6" s="1626"/>
      <c r="BS6" s="1626"/>
      <c r="BT6" s="1626"/>
      <c r="BU6" s="1627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628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628"/>
      <c r="CU6" s="1457"/>
      <c r="CV6" s="1457">
        <v>1</v>
      </c>
      <c r="CW6" s="1457">
        <v>1</v>
      </c>
      <c r="CX6" s="1457"/>
      <c r="CY6" s="1457"/>
      <c r="CZ6" s="1457">
        <v>1</v>
      </c>
      <c r="DA6" s="1457">
        <v>1</v>
      </c>
      <c r="DB6" s="1457">
        <v>1</v>
      </c>
      <c r="DC6" s="1457">
        <v>1</v>
      </c>
      <c r="DD6" s="1457">
        <v>1</v>
      </c>
      <c r="DE6" s="1458">
        <v>1</v>
      </c>
      <c r="DF6" s="1628"/>
      <c r="DG6" s="1457"/>
      <c r="DH6" s="1457"/>
      <c r="DI6" s="1457"/>
      <c r="DJ6" s="1457"/>
      <c r="DK6" s="1457">
        <v>1</v>
      </c>
      <c r="DL6" s="1457">
        <v>1</v>
      </c>
      <c r="DM6" s="1457">
        <v>1</v>
      </c>
      <c r="DN6" s="1457">
        <v>1</v>
      </c>
      <c r="DO6" s="1457">
        <v>1</v>
      </c>
      <c r="DP6" s="1457">
        <v>1</v>
      </c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2</v>
      </c>
      <c r="DU6" s="1457">
        <f t="shared" si="0"/>
        <v>1</v>
      </c>
      <c r="DV6" s="1457">
        <f t="shared" si="0"/>
        <v>0</v>
      </c>
      <c r="DW6" s="1457">
        <f t="shared" si="0"/>
        <v>2</v>
      </c>
      <c r="DX6" s="1457">
        <f t="shared" si="0"/>
        <v>3</v>
      </c>
      <c r="DY6" s="1457">
        <f t="shared" si="0"/>
        <v>3</v>
      </c>
      <c r="DZ6" s="1457">
        <f t="shared" si="0"/>
        <v>3</v>
      </c>
      <c r="EA6" s="1457">
        <f t="shared" si="0"/>
        <v>3</v>
      </c>
      <c r="EB6" s="1457">
        <f t="shared" si="0"/>
        <v>3</v>
      </c>
      <c r="EC6" s="1458">
        <f t="shared" si="0"/>
        <v>2</v>
      </c>
    </row>
    <row r="7" spans="1:133">
      <c r="A7" s="1452" t="s">
        <v>761</v>
      </c>
      <c r="B7" s="1453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625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625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625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625"/>
      <c r="BK7" s="1626"/>
      <c r="BL7" s="1626"/>
      <c r="BM7" s="1626"/>
      <c r="BN7" s="1626"/>
      <c r="BO7" s="1626"/>
      <c r="BP7" s="1626"/>
      <c r="BQ7" s="1626"/>
      <c r="BR7" s="1626"/>
      <c r="BS7" s="1626"/>
      <c r="BT7" s="1626"/>
      <c r="BU7" s="1627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628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628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628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762</v>
      </c>
      <c r="B8" s="1453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5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625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625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625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625"/>
      <c r="BK8" s="1626"/>
      <c r="BL8" s="1626"/>
      <c r="BM8" s="1626"/>
      <c r="BN8" s="1626"/>
      <c r="BO8" s="1626"/>
      <c r="BP8" s="1626"/>
      <c r="BQ8" s="1626"/>
      <c r="BR8" s="1626"/>
      <c r="BS8" s="1626"/>
      <c r="BT8" s="1626"/>
      <c r="BU8" s="1627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628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628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628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0</v>
      </c>
      <c r="DW8" s="1457">
        <f t="shared" si="0"/>
        <v>0</v>
      </c>
      <c r="DX8" s="1457">
        <f t="shared" si="0"/>
        <v>0</v>
      </c>
      <c r="DY8" s="1457">
        <f t="shared" si="0"/>
        <v>0</v>
      </c>
      <c r="DZ8" s="1457">
        <f t="shared" si="0"/>
        <v>0</v>
      </c>
      <c r="EA8" s="1457">
        <f t="shared" si="0"/>
        <v>0</v>
      </c>
      <c r="EB8" s="1457">
        <f t="shared" si="0"/>
        <v>0</v>
      </c>
      <c r="EC8" s="1458">
        <f t="shared" si="0"/>
        <v>0</v>
      </c>
    </row>
    <row r="9" spans="1:133">
      <c r="A9" s="1448" t="s">
        <v>763</v>
      </c>
      <c r="B9" s="1449"/>
      <c r="C9" s="1450"/>
      <c r="D9" s="1450"/>
      <c r="E9" s="1450"/>
      <c r="F9" s="1450"/>
      <c r="G9" s="1450"/>
      <c r="H9" s="1450"/>
      <c r="I9" s="1450"/>
      <c r="J9" s="1450"/>
      <c r="K9" s="1450"/>
      <c r="L9" s="1450"/>
      <c r="M9" s="1450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622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622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622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622"/>
      <c r="BK9" s="1622"/>
      <c r="BL9" s="1622"/>
      <c r="BM9" s="1622"/>
      <c r="BN9" s="1622"/>
      <c r="BO9" s="1622"/>
      <c r="BP9" s="1622"/>
      <c r="BQ9" s="1622"/>
      <c r="BR9" s="1622"/>
      <c r="BS9" s="1622"/>
      <c r="BT9" s="1622"/>
      <c r="BU9" s="1623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624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624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624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764</v>
      </c>
      <c r="B10" s="1453"/>
      <c r="C10" s="1454"/>
      <c r="D10" s="1454"/>
      <c r="E10" s="1454"/>
      <c r="F10" s="1454"/>
      <c r="G10" s="1454">
        <v>1</v>
      </c>
      <c r="H10" s="1454">
        <v>1</v>
      </c>
      <c r="I10" s="1454"/>
      <c r="J10" s="1454">
        <v>1</v>
      </c>
      <c r="K10" s="1454"/>
      <c r="L10" s="1454"/>
      <c r="M10" s="1455"/>
      <c r="N10" s="1453"/>
      <c r="O10" s="1454"/>
      <c r="P10" s="1454"/>
      <c r="Q10" s="1454"/>
      <c r="R10" s="1454"/>
      <c r="S10" s="1454">
        <v>1</v>
      </c>
      <c r="T10" s="1454">
        <v>1</v>
      </c>
      <c r="U10" s="1454">
        <v>1</v>
      </c>
      <c r="V10" s="1454"/>
      <c r="W10" s="1454"/>
      <c r="X10" s="1454"/>
      <c r="Y10" s="1455"/>
      <c r="Z10" s="1625"/>
      <c r="AA10" s="1454"/>
      <c r="AB10" s="1454"/>
      <c r="AC10" s="1454"/>
      <c r="AD10" s="1454"/>
      <c r="AE10" s="1454"/>
      <c r="AF10" s="1454">
        <v>1</v>
      </c>
      <c r="AG10" s="1454"/>
      <c r="AH10" s="1454"/>
      <c r="AI10" s="1454"/>
      <c r="AJ10" s="1454"/>
      <c r="AK10" s="1455"/>
      <c r="AL10" s="1625"/>
      <c r="AM10" s="1454"/>
      <c r="AN10" s="1454"/>
      <c r="AO10" s="1454"/>
      <c r="AP10" s="1454"/>
      <c r="AQ10" s="1454">
        <v>1</v>
      </c>
      <c r="AR10" s="1454">
        <v>1</v>
      </c>
      <c r="AS10" s="1454"/>
      <c r="AT10" s="1454"/>
      <c r="AU10" s="1454"/>
      <c r="AV10" s="1454"/>
      <c r="AW10" s="1455"/>
      <c r="AX10" s="1625"/>
      <c r="AY10" s="1454"/>
      <c r="AZ10" s="1454"/>
      <c r="BA10" s="1454"/>
      <c r="BB10" s="1454"/>
      <c r="BC10" s="1454">
        <v>1</v>
      </c>
      <c r="BD10" s="1454">
        <v>1</v>
      </c>
      <c r="BE10" s="1454">
        <v>1</v>
      </c>
      <c r="BF10" s="1454"/>
      <c r="BG10" s="1454"/>
      <c r="BH10" s="1454"/>
      <c r="BI10" s="1455"/>
      <c r="BJ10" s="1625"/>
      <c r="BK10" s="1626"/>
      <c r="BL10" s="1626"/>
      <c r="BM10" s="1626"/>
      <c r="BN10" s="1626"/>
      <c r="BO10" s="1626"/>
      <c r="BP10" s="1626">
        <v>1</v>
      </c>
      <c r="BQ10" s="1626">
        <v>1</v>
      </c>
      <c r="BR10" s="1626">
        <v>1</v>
      </c>
      <c r="BS10" s="1626"/>
      <c r="BT10" s="1626"/>
      <c r="BU10" s="1627"/>
      <c r="BV10" s="1453"/>
      <c r="BW10" s="1454"/>
      <c r="BX10" s="1454"/>
      <c r="BY10" s="1454"/>
      <c r="BZ10" s="1454"/>
      <c r="CA10" s="1454">
        <v>1</v>
      </c>
      <c r="CB10" s="1454">
        <v>1</v>
      </c>
      <c r="CC10" s="1454">
        <v>1</v>
      </c>
      <c r="CD10" s="1454"/>
      <c r="CE10" s="1454"/>
      <c r="CF10" s="1454"/>
      <c r="CG10" s="1455"/>
      <c r="CH10" s="1628"/>
      <c r="CI10" s="1454"/>
      <c r="CJ10" s="1454"/>
      <c r="CK10" s="1454"/>
      <c r="CL10" s="1454"/>
      <c r="CM10" s="1454">
        <v>1</v>
      </c>
      <c r="CN10" s="1454">
        <v>1</v>
      </c>
      <c r="CO10" s="1454">
        <v>1</v>
      </c>
      <c r="CP10" s="1454"/>
      <c r="CQ10" s="1454"/>
      <c r="CR10" s="1454"/>
      <c r="CS10" s="1455"/>
      <c r="CT10" s="1628"/>
      <c r="CU10" s="1454"/>
      <c r="CV10" s="1454"/>
      <c r="CW10" s="1454"/>
      <c r="CX10" s="1454"/>
      <c r="CY10" s="1454"/>
      <c r="CZ10" s="1454">
        <v>1</v>
      </c>
      <c r="DA10" s="1454"/>
      <c r="DB10" s="1454"/>
      <c r="DC10" s="1454"/>
      <c r="DD10" s="1454"/>
      <c r="DE10" s="1455"/>
      <c r="DF10" s="1628"/>
      <c r="DG10" s="1454"/>
      <c r="DH10" s="1454"/>
      <c r="DI10" s="1454"/>
      <c r="DJ10" s="1454"/>
      <c r="DK10" s="1454">
        <v>1</v>
      </c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0</v>
      </c>
      <c r="DV10" s="1457">
        <f t="shared" si="1"/>
        <v>0</v>
      </c>
      <c r="DW10" s="1457">
        <f t="shared" si="1"/>
        <v>7</v>
      </c>
      <c r="DX10" s="1457">
        <f t="shared" si="1"/>
        <v>9</v>
      </c>
      <c r="DY10" s="1457">
        <f t="shared" si="1"/>
        <v>5</v>
      </c>
      <c r="DZ10" s="1457">
        <f t="shared" si="1"/>
        <v>2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765</v>
      </c>
      <c r="B11" s="1461"/>
      <c r="C11" s="1462"/>
      <c r="D11" s="1462"/>
      <c r="E11" s="1462"/>
      <c r="F11" s="1462"/>
      <c r="G11" s="1462"/>
      <c r="H11" s="1462">
        <v>1</v>
      </c>
      <c r="I11" s="1462">
        <v>1</v>
      </c>
      <c r="J11" s="1462">
        <v>1</v>
      </c>
      <c r="K11" s="1462"/>
      <c r="L11" s="1462"/>
      <c r="M11" s="1463"/>
      <c r="N11" s="1461"/>
      <c r="O11" s="1462"/>
      <c r="P11" s="1462"/>
      <c r="Q11" s="1462"/>
      <c r="R11" s="1462"/>
      <c r="S11" s="1462"/>
      <c r="T11" s="1462"/>
      <c r="U11" s="1462"/>
      <c r="V11" s="1462">
        <v>1</v>
      </c>
      <c r="W11" s="1462">
        <v>1</v>
      </c>
      <c r="X11" s="1462"/>
      <c r="Y11" s="1463"/>
      <c r="Z11" s="1625"/>
      <c r="AA11" s="1462"/>
      <c r="AB11" s="1462"/>
      <c r="AC11" s="1462"/>
      <c r="AD11" s="1462"/>
      <c r="AE11" s="1462"/>
      <c r="AF11" s="1462"/>
      <c r="AG11" s="1462">
        <v>1</v>
      </c>
      <c r="AH11" s="1462">
        <v>1</v>
      </c>
      <c r="AI11" s="1462">
        <v>1</v>
      </c>
      <c r="AJ11" s="1462"/>
      <c r="AK11" s="1463"/>
      <c r="AL11" s="1625"/>
      <c r="AM11" s="1462"/>
      <c r="AN11" s="1462"/>
      <c r="AO11" s="1462"/>
      <c r="AP11" s="1462"/>
      <c r="AQ11" s="1462"/>
      <c r="AR11" s="1462"/>
      <c r="AS11" s="1462">
        <v>1</v>
      </c>
      <c r="AT11" s="1462">
        <v>1</v>
      </c>
      <c r="AU11" s="1462">
        <v>1</v>
      </c>
      <c r="AV11" s="1462"/>
      <c r="AW11" s="1463"/>
      <c r="AX11" s="1625"/>
      <c r="AY11" s="1462"/>
      <c r="AZ11" s="1462"/>
      <c r="BA11" s="1462"/>
      <c r="BB11" s="1462"/>
      <c r="BC11" s="1462"/>
      <c r="BD11" s="1462">
        <v>1</v>
      </c>
      <c r="BE11" s="1462">
        <v>1</v>
      </c>
      <c r="BF11" s="1462">
        <v>1</v>
      </c>
      <c r="BG11" s="1462"/>
      <c r="BH11" s="1462"/>
      <c r="BI11" s="1463"/>
      <c r="BJ11" s="1625"/>
      <c r="BK11" s="1626"/>
      <c r="BL11" s="1626"/>
      <c r="BM11" s="1626"/>
      <c r="BN11" s="1626"/>
      <c r="BO11" s="1626"/>
      <c r="BP11" s="1626"/>
      <c r="BQ11" s="1626"/>
      <c r="BR11" s="1626">
        <v>1</v>
      </c>
      <c r="BS11" s="1626">
        <v>1</v>
      </c>
      <c r="BT11" s="1626"/>
      <c r="BU11" s="1627"/>
      <c r="BV11" s="1461"/>
      <c r="BW11" s="1462"/>
      <c r="BX11" s="1462"/>
      <c r="BY11" s="1462"/>
      <c r="BZ11" s="1462"/>
      <c r="CA11" s="1462"/>
      <c r="CB11" s="1462">
        <v>1</v>
      </c>
      <c r="CC11" s="1462">
        <v>1</v>
      </c>
      <c r="CD11" s="1462">
        <v>1</v>
      </c>
      <c r="CE11" s="1462"/>
      <c r="CF11" s="1462"/>
      <c r="CG11" s="1463"/>
      <c r="CH11" s="1629"/>
      <c r="CI11" s="1462"/>
      <c r="CJ11" s="1462"/>
      <c r="CK11" s="1462"/>
      <c r="CL11" s="1462"/>
      <c r="CM11" s="1462"/>
      <c r="CN11" s="1462">
        <v>1</v>
      </c>
      <c r="CO11" s="1462">
        <v>1</v>
      </c>
      <c r="CP11" s="1462">
        <v>1</v>
      </c>
      <c r="CQ11" s="1462"/>
      <c r="CR11" s="1462"/>
      <c r="CS11" s="1463"/>
      <c r="CT11" s="1629"/>
      <c r="CU11" s="1462"/>
      <c r="CV11" s="1462"/>
      <c r="CW11" s="1462"/>
      <c r="CX11" s="1462"/>
      <c r="CY11" s="1462"/>
      <c r="CZ11" s="1462"/>
      <c r="DA11" s="1462">
        <v>1</v>
      </c>
      <c r="DB11" s="1462">
        <v>1</v>
      </c>
      <c r="DC11" s="1462"/>
      <c r="DD11" s="1462"/>
      <c r="DE11" s="1463"/>
      <c r="DF11" s="1629"/>
      <c r="DG11" s="1462"/>
      <c r="DH11" s="1462"/>
      <c r="DI11" s="1462"/>
      <c r="DJ11" s="1462"/>
      <c r="DK11" s="1462"/>
      <c r="DL11" s="1462">
        <v>1</v>
      </c>
      <c r="DM11" s="1462"/>
      <c r="DN11" s="1462">
        <v>1</v>
      </c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0</v>
      </c>
      <c r="DV11" s="1457">
        <f t="shared" si="1"/>
        <v>0</v>
      </c>
      <c r="DW11" s="1457">
        <f t="shared" si="1"/>
        <v>0</v>
      </c>
      <c r="DX11" s="1457">
        <f t="shared" si="1"/>
        <v>5</v>
      </c>
      <c r="DY11" s="1457">
        <f t="shared" si="1"/>
        <v>7</v>
      </c>
      <c r="DZ11" s="1457">
        <f t="shared" si="1"/>
        <v>10</v>
      </c>
      <c r="EA11" s="1457">
        <f t="shared" si="1"/>
        <v>4</v>
      </c>
      <c r="EB11" s="1457">
        <f t="shared" si="1"/>
        <v>0</v>
      </c>
      <c r="EC11" s="1458">
        <f t="shared" si="1"/>
        <v>0</v>
      </c>
    </row>
    <row r="12" spans="1:133">
      <c r="A12" s="1460" t="s">
        <v>766</v>
      </c>
      <c r="B12" s="1461"/>
      <c r="C12" s="1462"/>
      <c r="D12" s="1462"/>
      <c r="E12" s="1462"/>
      <c r="F12" s="1462"/>
      <c r="G12" s="1462"/>
      <c r="H12" s="1462"/>
      <c r="I12" s="1462">
        <v>1</v>
      </c>
      <c r="J12" s="1462">
        <v>1</v>
      </c>
      <c r="K12" s="1462">
        <v>1</v>
      </c>
      <c r="L12" s="1462"/>
      <c r="M12" s="1463"/>
      <c r="N12" s="1461"/>
      <c r="O12" s="1462"/>
      <c r="P12" s="1462"/>
      <c r="Q12" s="1462"/>
      <c r="R12" s="1462"/>
      <c r="S12" s="1462"/>
      <c r="T12" s="1462"/>
      <c r="U12" s="1462"/>
      <c r="V12" s="1462">
        <v>1</v>
      </c>
      <c r="W12" s="1462">
        <v>1</v>
      </c>
      <c r="X12" s="1462"/>
      <c r="Y12" s="1463"/>
      <c r="Z12" s="1625"/>
      <c r="AA12" s="1462"/>
      <c r="AB12" s="1462"/>
      <c r="AC12" s="1462"/>
      <c r="AD12" s="1462"/>
      <c r="AE12" s="1462"/>
      <c r="AF12" s="1462"/>
      <c r="AG12" s="1462"/>
      <c r="AH12" s="1462">
        <v>1</v>
      </c>
      <c r="AI12" s="1462">
        <v>1</v>
      </c>
      <c r="AJ12" s="1462">
        <v>1</v>
      </c>
      <c r="AK12" s="1463"/>
      <c r="AL12" s="1625"/>
      <c r="AM12" s="1462"/>
      <c r="AN12" s="1462"/>
      <c r="AO12" s="1462"/>
      <c r="AP12" s="1462"/>
      <c r="AQ12" s="1462"/>
      <c r="AR12" s="1462"/>
      <c r="AS12" s="1462">
        <v>1</v>
      </c>
      <c r="AT12" s="1462">
        <v>1</v>
      </c>
      <c r="AU12" s="1462">
        <v>1</v>
      </c>
      <c r="AV12" s="1462">
        <v>1</v>
      </c>
      <c r="AW12" s="1463"/>
      <c r="AX12" s="1625"/>
      <c r="AY12" s="1462"/>
      <c r="AZ12" s="1462"/>
      <c r="BA12" s="1462"/>
      <c r="BB12" s="1462"/>
      <c r="BC12" s="1462"/>
      <c r="BD12" s="1462"/>
      <c r="BE12" s="1462"/>
      <c r="BF12" s="1462">
        <v>1</v>
      </c>
      <c r="BG12" s="1462">
        <v>1</v>
      </c>
      <c r="BH12" s="1462">
        <v>1</v>
      </c>
      <c r="BI12" s="1463"/>
      <c r="BJ12" s="1625"/>
      <c r="BK12" s="1626"/>
      <c r="BL12" s="1626"/>
      <c r="BM12" s="1626"/>
      <c r="BN12" s="1626"/>
      <c r="BO12" s="1626"/>
      <c r="BP12" s="1626"/>
      <c r="BQ12" s="1626"/>
      <c r="BR12" s="1626">
        <v>1</v>
      </c>
      <c r="BS12" s="1626">
        <v>1</v>
      </c>
      <c r="BT12" s="1626"/>
      <c r="BU12" s="1627"/>
      <c r="BV12" s="1461"/>
      <c r="BW12" s="1462"/>
      <c r="BX12" s="1462"/>
      <c r="BY12" s="1462"/>
      <c r="BZ12" s="1462"/>
      <c r="CA12" s="1462"/>
      <c r="CB12" s="1462"/>
      <c r="CC12" s="1462">
        <v>1</v>
      </c>
      <c r="CD12" s="1462">
        <v>1</v>
      </c>
      <c r="CE12" s="1462"/>
      <c r="CF12" s="1462"/>
      <c r="CG12" s="1463"/>
      <c r="CH12" s="1629"/>
      <c r="CI12" s="1462"/>
      <c r="CJ12" s="1462"/>
      <c r="CK12" s="1462"/>
      <c r="CL12" s="1462"/>
      <c r="CM12" s="1462"/>
      <c r="CN12" s="1462">
        <v>1</v>
      </c>
      <c r="CO12" s="1462">
        <v>1</v>
      </c>
      <c r="CP12" s="1462">
        <v>1</v>
      </c>
      <c r="CQ12" s="1462"/>
      <c r="CR12" s="1462"/>
      <c r="CS12" s="1463"/>
      <c r="CT12" s="1629"/>
      <c r="CU12" s="1462"/>
      <c r="CV12" s="1462"/>
      <c r="CW12" s="1462"/>
      <c r="CX12" s="1462"/>
      <c r="CY12" s="1462"/>
      <c r="CZ12" s="1462"/>
      <c r="DA12" s="1462"/>
      <c r="DB12" s="1462">
        <v>1</v>
      </c>
      <c r="DC12" s="1462"/>
      <c r="DD12" s="1462"/>
      <c r="DE12" s="1463"/>
      <c r="DF12" s="1629"/>
      <c r="DG12" s="1462"/>
      <c r="DH12" s="1462"/>
      <c r="DI12" s="1462"/>
      <c r="DJ12" s="1462"/>
      <c r="DK12" s="1462"/>
      <c r="DL12" s="1462"/>
      <c r="DM12" s="1462"/>
      <c r="DN12" s="1462">
        <v>1</v>
      </c>
      <c r="DO12" s="1462">
        <v>1</v>
      </c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4</v>
      </c>
      <c r="DZ12" s="1457">
        <f t="shared" si="1"/>
        <v>10</v>
      </c>
      <c r="EA12" s="1457">
        <f t="shared" si="1"/>
        <v>7</v>
      </c>
      <c r="EB12" s="1457">
        <f t="shared" si="1"/>
        <v>3</v>
      </c>
      <c r="EC12" s="1458">
        <f t="shared" si="1"/>
        <v>0</v>
      </c>
    </row>
    <row r="13" spans="1:133">
      <c r="A13" s="1460" t="s">
        <v>767</v>
      </c>
      <c r="B13" s="1461">
        <v>1</v>
      </c>
      <c r="C13" s="1462"/>
      <c r="D13" s="1462"/>
      <c r="E13" s="1462"/>
      <c r="F13" s="1462"/>
      <c r="G13" s="1462"/>
      <c r="H13" s="1462"/>
      <c r="I13" s="1462"/>
      <c r="J13" s="1462"/>
      <c r="K13" s="1462"/>
      <c r="L13" s="1462">
        <v>1</v>
      </c>
      <c r="M13" s="1463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>
        <v>1</v>
      </c>
      <c r="X13" s="1462">
        <v>1</v>
      </c>
      <c r="Y13" s="1463"/>
      <c r="Z13" s="1625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625">
        <v>1</v>
      </c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>
        <v>1</v>
      </c>
      <c r="AX13" s="1625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>
        <v>1</v>
      </c>
      <c r="BJ13" s="1625">
        <v>1</v>
      </c>
      <c r="BK13" s="1626"/>
      <c r="BL13" s="1626"/>
      <c r="BM13" s="1626"/>
      <c r="BN13" s="1626"/>
      <c r="BO13" s="1626"/>
      <c r="BP13" s="1626"/>
      <c r="BQ13" s="1626"/>
      <c r="BR13" s="1626"/>
      <c r="BS13" s="1626"/>
      <c r="BT13" s="1626"/>
      <c r="BU13" s="1627">
        <v>1</v>
      </c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629">
        <v>1</v>
      </c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>
        <v>1</v>
      </c>
      <c r="CT13" s="1629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>
        <v>1</v>
      </c>
      <c r="DF13" s="1629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4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2</v>
      </c>
      <c r="EC13" s="1458">
        <f t="shared" si="1"/>
        <v>6</v>
      </c>
    </row>
    <row r="14" spans="1:133">
      <c r="A14" s="1460" t="s">
        <v>768</v>
      </c>
      <c r="B14" s="1461"/>
      <c r="C14" s="1462">
        <v>1</v>
      </c>
      <c r="D14" s="1462">
        <v>1</v>
      </c>
      <c r="E14" s="1462"/>
      <c r="F14" s="1462"/>
      <c r="G14" s="1462"/>
      <c r="H14" s="1462"/>
      <c r="I14" s="1462"/>
      <c r="J14" s="1462"/>
      <c r="K14" s="1462"/>
      <c r="L14" s="1462"/>
      <c r="M14" s="1463"/>
      <c r="N14" s="1461"/>
      <c r="O14" s="1462">
        <v>1</v>
      </c>
      <c r="P14" s="1462">
        <v>1</v>
      </c>
      <c r="Q14" s="1462"/>
      <c r="R14" s="1462"/>
      <c r="S14" s="1462"/>
      <c r="T14" s="1462"/>
      <c r="U14" s="1462"/>
      <c r="V14" s="1462"/>
      <c r="W14" s="1462"/>
      <c r="X14" s="1462"/>
      <c r="Y14" s="1463"/>
      <c r="Z14" s="1625">
        <v>1</v>
      </c>
      <c r="AA14" s="1462">
        <v>1</v>
      </c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625"/>
      <c r="AM14" s="1462">
        <v>1</v>
      </c>
      <c r="AN14" s="1462">
        <v>1</v>
      </c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625"/>
      <c r="AY14" s="1462">
        <v>1</v>
      </c>
      <c r="AZ14" s="1462">
        <v>1</v>
      </c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625"/>
      <c r="BK14" s="1626">
        <v>1</v>
      </c>
      <c r="BL14" s="1626">
        <v>1</v>
      </c>
      <c r="BM14" s="1626"/>
      <c r="BN14" s="1626"/>
      <c r="BO14" s="1626"/>
      <c r="BP14" s="1626"/>
      <c r="BQ14" s="1626"/>
      <c r="BR14" s="1626"/>
      <c r="BS14" s="1626"/>
      <c r="BT14" s="1626"/>
      <c r="BU14" s="1627"/>
      <c r="BV14" s="1461"/>
      <c r="BW14" s="1462">
        <v>1</v>
      </c>
      <c r="BX14" s="1462">
        <v>1</v>
      </c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629"/>
      <c r="CI14" s="1462">
        <v>1</v>
      </c>
      <c r="CJ14" s="1462">
        <v>1</v>
      </c>
      <c r="CK14" s="1462">
        <v>1</v>
      </c>
      <c r="CL14" s="1462"/>
      <c r="CM14" s="1462"/>
      <c r="CN14" s="1462"/>
      <c r="CO14" s="1462"/>
      <c r="CP14" s="1462"/>
      <c r="CQ14" s="1462"/>
      <c r="CR14" s="1462"/>
      <c r="CS14" s="1463"/>
      <c r="CT14" s="1629"/>
      <c r="CU14" s="1462">
        <v>1</v>
      </c>
      <c r="CV14" s="1462">
        <v>1</v>
      </c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629">
        <v>1</v>
      </c>
      <c r="DG14" s="1462">
        <v>1</v>
      </c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2</v>
      </c>
      <c r="DS14" s="1457">
        <f t="shared" si="1"/>
        <v>10</v>
      </c>
      <c r="DT14" s="1457">
        <f t="shared" si="1"/>
        <v>8</v>
      </c>
      <c r="DU14" s="1457">
        <f t="shared" si="1"/>
        <v>1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769</v>
      </c>
      <c r="B15" s="1461"/>
      <c r="C15" s="1462"/>
      <c r="D15" s="1462"/>
      <c r="E15" s="1462"/>
      <c r="F15" s="1462"/>
      <c r="G15" s="1462"/>
      <c r="H15" s="1462"/>
      <c r="I15" s="1462"/>
      <c r="J15" s="1462"/>
      <c r="K15" s="1462"/>
      <c r="L15" s="1462"/>
      <c r="M15" s="1463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625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625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625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625"/>
      <c r="BK15" s="1626"/>
      <c r="BL15" s="1626"/>
      <c r="BM15" s="1626"/>
      <c r="BN15" s="1626"/>
      <c r="BO15" s="1626"/>
      <c r="BP15" s="1626"/>
      <c r="BQ15" s="1626"/>
      <c r="BR15" s="1626"/>
      <c r="BS15" s="1626"/>
      <c r="BT15" s="1626"/>
      <c r="BU15" s="1627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629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629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629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630" t="s">
        <v>821</v>
      </c>
      <c r="B16" s="1631"/>
      <c r="C16" s="1623"/>
      <c r="D16" s="1623"/>
      <c r="E16" s="1623"/>
      <c r="F16" s="1623"/>
      <c r="G16" s="1623"/>
      <c r="H16" s="1623"/>
      <c r="I16" s="1623"/>
      <c r="J16" s="1623"/>
      <c r="K16" s="1623"/>
      <c r="L16" s="1623"/>
      <c r="M16" s="1623"/>
      <c r="N16" s="1623"/>
      <c r="O16" s="1623"/>
      <c r="P16" s="1623"/>
      <c r="Q16" s="1623"/>
      <c r="R16" s="1623"/>
      <c r="S16" s="1623"/>
      <c r="T16" s="1623"/>
      <c r="U16" s="1623"/>
      <c r="V16" s="1623"/>
      <c r="W16" s="1623"/>
      <c r="X16" s="1623"/>
      <c r="Y16" s="1623"/>
      <c r="Z16" s="1623"/>
      <c r="AA16" s="1623"/>
      <c r="AB16" s="1623"/>
      <c r="AC16" s="1623"/>
      <c r="AD16" s="1623"/>
      <c r="AE16" s="1623"/>
      <c r="AF16" s="1623"/>
      <c r="AG16" s="1623"/>
      <c r="AH16" s="1623"/>
      <c r="AI16" s="1623"/>
      <c r="AJ16" s="1623"/>
      <c r="AK16" s="1623"/>
      <c r="AL16" s="1623"/>
      <c r="AM16" s="1623"/>
      <c r="AN16" s="1623"/>
      <c r="AO16" s="1623"/>
      <c r="AP16" s="1623"/>
      <c r="AQ16" s="1623"/>
      <c r="AR16" s="1623"/>
      <c r="AS16" s="1623"/>
      <c r="AT16" s="1623"/>
      <c r="AU16" s="1623"/>
      <c r="AV16" s="1623"/>
      <c r="AW16" s="1623"/>
      <c r="AX16" s="1623"/>
      <c r="AY16" s="1623"/>
      <c r="AZ16" s="1623"/>
      <c r="BA16" s="1623"/>
      <c r="BB16" s="1623"/>
      <c r="BC16" s="1623"/>
      <c r="BD16" s="1623"/>
      <c r="BE16" s="1623"/>
      <c r="BF16" s="1623"/>
      <c r="BG16" s="1623"/>
      <c r="BH16" s="1623"/>
      <c r="BI16" s="1623"/>
      <c r="BJ16" s="1623"/>
      <c r="BK16" s="1623"/>
      <c r="BL16" s="1623"/>
      <c r="BM16" s="1623"/>
      <c r="BN16" s="1623"/>
      <c r="BO16" s="1623"/>
      <c r="BP16" s="1623"/>
      <c r="BQ16" s="1623"/>
      <c r="BR16" s="1623"/>
      <c r="BS16" s="1623"/>
      <c r="BT16" s="1623"/>
      <c r="BU16" s="1623"/>
      <c r="BV16" s="1623"/>
      <c r="BW16" s="1623"/>
      <c r="BX16" s="1623"/>
      <c r="BY16" s="1623"/>
      <c r="BZ16" s="1623"/>
      <c r="CA16" s="1623"/>
      <c r="CB16" s="1623"/>
      <c r="CC16" s="1623"/>
      <c r="CD16" s="1623"/>
      <c r="CE16" s="1623"/>
      <c r="CF16" s="1623"/>
      <c r="CG16" s="1623"/>
      <c r="CH16" s="1623"/>
      <c r="CI16" s="1623"/>
      <c r="CJ16" s="1623"/>
      <c r="CK16" s="1623"/>
      <c r="CL16" s="1623"/>
      <c r="CM16" s="1623"/>
      <c r="CN16" s="1623"/>
      <c r="CO16" s="1623"/>
      <c r="CP16" s="1623"/>
      <c r="CQ16" s="1623"/>
      <c r="CR16" s="1623"/>
      <c r="CS16" s="1623"/>
      <c r="CT16" s="1623"/>
      <c r="CU16" s="1623"/>
      <c r="CV16" s="1623"/>
      <c r="CW16" s="1623"/>
      <c r="CX16" s="1623"/>
      <c r="CY16" s="1623"/>
      <c r="CZ16" s="1623"/>
      <c r="DA16" s="1623"/>
      <c r="DB16" s="1623"/>
      <c r="DC16" s="1623"/>
      <c r="DD16" s="1623"/>
      <c r="DE16" s="1623"/>
      <c r="DF16" s="1623"/>
      <c r="DG16" s="1623"/>
      <c r="DH16" s="1623"/>
      <c r="DI16" s="1623"/>
      <c r="DJ16" s="1623"/>
      <c r="DK16" s="1623"/>
      <c r="DL16" s="1623"/>
      <c r="DM16" s="1623"/>
      <c r="DN16" s="1623"/>
      <c r="DO16" s="1623"/>
      <c r="DP16" s="1623"/>
      <c r="DQ16" s="1623"/>
      <c r="DR16" s="1623"/>
      <c r="DS16" s="1623"/>
      <c r="DT16" s="1623"/>
      <c r="DU16" s="1623"/>
      <c r="DV16" s="1623"/>
      <c r="DW16" s="1623"/>
      <c r="DX16" s="1623"/>
      <c r="DY16" s="1623"/>
      <c r="DZ16" s="1623"/>
      <c r="EA16" s="1623"/>
      <c r="EB16" s="1623"/>
      <c r="EC16" s="1632"/>
    </row>
    <row r="17" spans="1:133">
      <c r="A17" s="1460" t="s">
        <v>764</v>
      </c>
      <c r="B17" s="1453"/>
      <c r="C17" s="1454"/>
      <c r="D17" s="1454"/>
      <c r="E17" s="1454"/>
      <c r="F17" s="1454"/>
      <c r="G17" s="1454"/>
      <c r="H17" s="1454"/>
      <c r="I17" s="1454">
        <v>1</v>
      </c>
      <c r="J17" s="1454"/>
      <c r="K17" s="1454"/>
      <c r="L17" s="1454"/>
      <c r="M17" s="1455"/>
      <c r="N17" s="1453"/>
      <c r="O17" s="1454"/>
      <c r="P17" s="1454"/>
      <c r="Q17" s="1454"/>
      <c r="R17" s="1454"/>
      <c r="S17" s="1454"/>
      <c r="T17" s="1454"/>
      <c r="U17" s="1454">
        <v>1</v>
      </c>
      <c r="V17" s="1454"/>
      <c r="W17" s="1454"/>
      <c r="X17" s="1454"/>
      <c r="Y17" s="1455"/>
      <c r="Z17" s="1625"/>
      <c r="AA17" s="1454"/>
      <c r="AB17" s="1454"/>
      <c r="AC17" s="1454"/>
      <c r="AD17" s="1454"/>
      <c r="AE17" s="1454"/>
      <c r="AF17" s="1454">
        <v>1</v>
      </c>
      <c r="AG17" s="1454"/>
      <c r="AH17" s="1454">
        <v>1</v>
      </c>
      <c r="AI17" s="1454"/>
      <c r="AJ17" s="1454"/>
      <c r="AK17" s="1455"/>
      <c r="AL17" s="1625"/>
      <c r="AM17" s="1454"/>
      <c r="AN17" s="1454"/>
      <c r="AO17" s="1454"/>
      <c r="AP17" s="1454"/>
      <c r="AQ17" s="1454"/>
      <c r="AR17" s="1454"/>
      <c r="AS17" s="1454">
        <v>1</v>
      </c>
      <c r="AT17" s="1454">
        <v>1</v>
      </c>
      <c r="AU17" s="1454"/>
      <c r="AV17" s="1454"/>
      <c r="AW17" s="1455"/>
      <c r="AX17" s="1625"/>
      <c r="AY17" s="1454"/>
      <c r="AZ17" s="1454"/>
      <c r="BA17" s="1454"/>
      <c r="BB17" s="1454"/>
      <c r="BC17" s="1454"/>
      <c r="BD17" s="1454"/>
      <c r="BE17" s="1454">
        <v>1</v>
      </c>
      <c r="BF17" s="1454">
        <v>1</v>
      </c>
      <c r="BG17" s="1454"/>
      <c r="BH17" s="1454"/>
      <c r="BI17" s="1455"/>
      <c r="BJ17" s="1625"/>
      <c r="BK17" s="1626"/>
      <c r="BL17" s="1626"/>
      <c r="BM17" s="1626"/>
      <c r="BN17" s="1626"/>
      <c r="BO17" s="1626"/>
      <c r="BP17" s="1626"/>
      <c r="BQ17" s="1626">
        <v>1</v>
      </c>
      <c r="BR17" s="1626"/>
      <c r="BS17" s="1626"/>
      <c r="BT17" s="1626"/>
      <c r="BU17" s="1627"/>
      <c r="BV17" s="1453"/>
      <c r="BW17" s="1454"/>
      <c r="BX17" s="1454"/>
      <c r="BY17" s="1454"/>
      <c r="BZ17" s="1454"/>
      <c r="CA17" s="1454"/>
      <c r="CB17" s="1454"/>
      <c r="CC17" s="1454">
        <v>1</v>
      </c>
      <c r="CD17" s="1454"/>
      <c r="CE17" s="1454"/>
      <c r="CF17" s="1454"/>
      <c r="CG17" s="1455"/>
      <c r="CH17" s="1628"/>
      <c r="CI17" s="1454"/>
      <c r="CJ17" s="1454"/>
      <c r="CK17" s="1454"/>
      <c r="CL17" s="1454"/>
      <c r="CM17" s="1454"/>
      <c r="CN17" s="1454"/>
      <c r="CO17" s="1454"/>
      <c r="CP17" s="1454"/>
      <c r="CQ17" s="1454">
        <v>1</v>
      </c>
      <c r="CR17" s="1454"/>
      <c r="CS17" s="1455"/>
      <c r="CT17" s="1628"/>
      <c r="CU17" s="1454"/>
      <c r="CV17" s="1454"/>
      <c r="CW17" s="1454"/>
      <c r="CX17" s="1454"/>
      <c r="CY17" s="1454"/>
      <c r="CZ17" s="1454">
        <v>1</v>
      </c>
      <c r="DA17" s="1454">
        <v>1</v>
      </c>
      <c r="DB17" s="1454"/>
      <c r="DC17" s="1454"/>
      <c r="DD17" s="1454"/>
      <c r="DE17" s="1455"/>
      <c r="DF17" s="1628"/>
      <c r="DG17" s="1454"/>
      <c r="DH17" s="1454"/>
      <c r="DI17" s="1454"/>
      <c r="DJ17" s="1454"/>
      <c r="DK17" s="1454"/>
      <c r="DL17" s="1454"/>
      <c r="DM17" s="1454">
        <v>1</v>
      </c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2</v>
      </c>
      <c r="DY17" s="1457">
        <f t="shared" si="2"/>
        <v>8</v>
      </c>
      <c r="DZ17" s="1457">
        <f t="shared" si="2"/>
        <v>3</v>
      </c>
      <c r="EA17" s="1457">
        <f t="shared" si="2"/>
        <v>1</v>
      </c>
      <c r="EB17" s="1457">
        <f t="shared" si="2"/>
        <v>0</v>
      </c>
      <c r="EC17" s="1458">
        <f t="shared" si="2"/>
        <v>0</v>
      </c>
    </row>
    <row r="18" spans="1:133">
      <c r="A18" s="1460" t="s">
        <v>765</v>
      </c>
      <c r="B18" s="1461"/>
      <c r="C18" s="1462"/>
      <c r="D18" s="1462"/>
      <c r="E18" s="1462"/>
      <c r="F18" s="1462"/>
      <c r="G18" s="1462"/>
      <c r="H18" s="1462"/>
      <c r="I18" s="1462"/>
      <c r="J18" s="1462">
        <v>1</v>
      </c>
      <c r="K18" s="1462">
        <v>1</v>
      </c>
      <c r="L18" s="1462">
        <v>1</v>
      </c>
      <c r="M18" s="1463"/>
      <c r="N18" s="1461"/>
      <c r="O18" s="1462"/>
      <c r="P18" s="1462"/>
      <c r="Q18" s="1462"/>
      <c r="R18" s="1462"/>
      <c r="S18" s="1462"/>
      <c r="T18" s="1462"/>
      <c r="U18" s="1462"/>
      <c r="V18" s="1462">
        <v>1</v>
      </c>
      <c r="W18" s="1462">
        <v>1</v>
      </c>
      <c r="X18" s="1462"/>
      <c r="Y18" s="1463"/>
      <c r="Z18" s="1625"/>
      <c r="AA18" s="1462"/>
      <c r="AB18" s="1462"/>
      <c r="AC18" s="1462"/>
      <c r="AD18" s="1462"/>
      <c r="AE18" s="1462"/>
      <c r="AF18" s="1462"/>
      <c r="AG18" s="1462"/>
      <c r="AH18" s="1462">
        <v>1</v>
      </c>
      <c r="AI18" s="1462">
        <v>1</v>
      </c>
      <c r="AJ18" s="1462"/>
      <c r="AK18" s="1463"/>
      <c r="AL18" s="1625"/>
      <c r="AM18" s="1462"/>
      <c r="AN18" s="1462"/>
      <c r="AO18" s="1462"/>
      <c r="AP18" s="1462"/>
      <c r="AQ18" s="1462"/>
      <c r="AR18" s="1462"/>
      <c r="AS18" s="1462"/>
      <c r="AT18" s="1462">
        <v>1</v>
      </c>
      <c r="AU18" s="1462">
        <v>1</v>
      </c>
      <c r="AV18" s="1462"/>
      <c r="AW18" s="1463"/>
      <c r="AX18" s="1625"/>
      <c r="AY18" s="1462"/>
      <c r="AZ18" s="1462"/>
      <c r="BA18" s="1462"/>
      <c r="BB18" s="1462"/>
      <c r="BC18" s="1462"/>
      <c r="BD18" s="1462"/>
      <c r="BE18" s="1462"/>
      <c r="BF18" s="1462">
        <v>1</v>
      </c>
      <c r="BG18" s="1462">
        <v>1</v>
      </c>
      <c r="BH18" s="1462"/>
      <c r="BI18" s="1463"/>
      <c r="BJ18" s="1625"/>
      <c r="BK18" s="1626"/>
      <c r="BL18" s="1626"/>
      <c r="BM18" s="1626"/>
      <c r="BN18" s="1626"/>
      <c r="BO18" s="1626"/>
      <c r="BP18" s="1626"/>
      <c r="BQ18" s="1626"/>
      <c r="BR18" s="1626">
        <v>1</v>
      </c>
      <c r="BS18" s="1626">
        <v>1</v>
      </c>
      <c r="BT18" s="1626"/>
      <c r="BU18" s="1627"/>
      <c r="BV18" s="1461"/>
      <c r="BW18" s="1462"/>
      <c r="BX18" s="1462"/>
      <c r="BY18" s="1462"/>
      <c r="BZ18" s="1462"/>
      <c r="CA18" s="1462"/>
      <c r="CB18" s="1462"/>
      <c r="CC18" s="1462"/>
      <c r="CD18" s="1462">
        <v>1</v>
      </c>
      <c r="CE18" s="1462">
        <v>1</v>
      </c>
      <c r="CF18" s="1462"/>
      <c r="CG18" s="1463"/>
      <c r="CH18" s="1629"/>
      <c r="CI18" s="1462"/>
      <c r="CJ18" s="1462"/>
      <c r="CK18" s="1462"/>
      <c r="CL18" s="1462"/>
      <c r="CM18" s="1462"/>
      <c r="CN18" s="1462"/>
      <c r="CO18" s="1462"/>
      <c r="CP18" s="1462"/>
      <c r="CQ18" s="1462">
        <v>1</v>
      </c>
      <c r="CR18" s="1462">
        <v>1</v>
      </c>
      <c r="CS18" s="1463"/>
      <c r="CT18" s="1629"/>
      <c r="CU18" s="1462"/>
      <c r="CV18" s="1462"/>
      <c r="CW18" s="1462"/>
      <c r="CX18" s="1462"/>
      <c r="CY18" s="1462"/>
      <c r="CZ18" s="1462"/>
      <c r="DA18" s="1462"/>
      <c r="DB18" s="1462">
        <v>1</v>
      </c>
      <c r="DC18" s="1462">
        <v>1</v>
      </c>
      <c r="DD18" s="1462"/>
      <c r="DE18" s="1463"/>
      <c r="DF18" s="1629"/>
      <c r="DG18" s="1462"/>
      <c r="DH18" s="1462"/>
      <c r="DI18" s="1462"/>
      <c r="DJ18" s="1462"/>
      <c r="DK18" s="1462"/>
      <c r="DL18" s="1462"/>
      <c r="DM18" s="1462"/>
      <c r="DN18" s="1462">
        <v>1</v>
      </c>
      <c r="DO18" s="1462">
        <v>1</v>
      </c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9</v>
      </c>
      <c r="EA18" s="1457">
        <f t="shared" si="2"/>
        <v>10</v>
      </c>
      <c r="EB18" s="1457">
        <f t="shared" si="2"/>
        <v>2</v>
      </c>
      <c r="EC18" s="1458">
        <f t="shared" si="2"/>
        <v>0</v>
      </c>
    </row>
    <row r="19" spans="1:133">
      <c r="A19" s="1460" t="s">
        <v>766</v>
      </c>
      <c r="B19" s="1461"/>
      <c r="C19" s="1462"/>
      <c r="D19" s="1462"/>
      <c r="E19" s="1462"/>
      <c r="F19" s="1462"/>
      <c r="G19" s="1462"/>
      <c r="H19" s="1462"/>
      <c r="I19" s="1462"/>
      <c r="J19" s="1462"/>
      <c r="K19" s="1462">
        <v>1</v>
      </c>
      <c r="L19" s="1462">
        <v>1</v>
      </c>
      <c r="M19" s="1463">
        <v>1</v>
      </c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>
        <v>1</v>
      </c>
      <c r="Y19" s="1463"/>
      <c r="Z19" s="1625"/>
      <c r="AA19" s="1462"/>
      <c r="AB19" s="1462"/>
      <c r="AC19" s="1462"/>
      <c r="AD19" s="1462"/>
      <c r="AE19" s="1462"/>
      <c r="AF19" s="1462"/>
      <c r="AG19" s="1462"/>
      <c r="AH19" s="1462"/>
      <c r="AI19" s="1462">
        <v>1</v>
      </c>
      <c r="AJ19" s="1462">
        <v>1</v>
      </c>
      <c r="AK19" s="1463"/>
      <c r="AL19" s="1625"/>
      <c r="AM19" s="1462"/>
      <c r="AN19" s="1462"/>
      <c r="AO19" s="1462"/>
      <c r="AP19" s="1462"/>
      <c r="AQ19" s="1462"/>
      <c r="AR19" s="1462"/>
      <c r="AS19" s="1462"/>
      <c r="AT19" s="1462"/>
      <c r="AU19" s="1462">
        <v>1</v>
      </c>
      <c r="AV19" s="1462">
        <v>1</v>
      </c>
      <c r="AW19" s="1463"/>
      <c r="AX19" s="1625"/>
      <c r="AY19" s="1462"/>
      <c r="AZ19" s="1462"/>
      <c r="BA19" s="1462"/>
      <c r="BB19" s="1462"/>
      <c r="BC19" s="1462"/>
      <c r="BD19" s="1462"/>
      <c r="BE19" s="1462"/>
      <c r="BF19" s="1462"/>
      <c r="BG19" s="1462">
        <v>1</v>
      </c>
      <c r="BH19" s="1462">
        <v>1</v>
      </c>
      <c r="BI19" s="1463"/>
      <c r="BJ19" s="1625"/>
      <c r="BK19" s="1626"/>
      <c r="BL19" s="1626"/>
      <c r="BM19" s="1626"/>
      <c r="BN19" s="1626"/>
      <c r="BO19" s="1626"/>
      <c r="BP19" s="1626"/>
      <c r="BQ19" s="1626"/>
      <c r="BR19" s="1626"/>
      <c r="BS19" s="1626">
        <v>1</v>
      </c>
      <c r="BT19" s="1626">
        <v>1</v>
      </c>
      <c r="BU19" s="1627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>
        <v>1</v>
      </c>
      <c r="CG19" s="1463"/>
      <c r="CH19" s="1629"/>
      <c r="CI19" s="1462"/>
      <c r="CJ19" s="1462"/>
      <c r="CK19" s="1462"/>
      <c r="CL19" s="1462"/>
      <c r="CM19" s="1462"/>
      <c r="CN19" s="1462"/>
      <c r="CO19" s="1462"/>
      <c r="CP19" s="1462"/>
      <c r="CQ19" s="1462">
        <v>1</v>
      </c>
      <c r="CR19" s="1462">
        <v>1</v>
      </c>
      <c r="CS19" s="1463"/>
      <c r="CT19" s="1629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>
        <v>1</v>
      </c>
      <c r="DE19" s="1463"/>
      <c r="DF19" s="1629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>
        <v>1</v>
      </c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6</v>
      </c>
      <c r="EB19" s="1457">
        <f t="shared" si="2"/>
        <v>10</v>
      </c>
      <c r="EC19" s="1458">
        <f t="shared" si="2"/>
        <v>1</v>
      </c>
    </row>
    <row r="20" spans="1:133">
      <c r="A20" s="1460" t="s">
        <v>767</v>
      </c>
      <c r="B20" s="1461"/>
      <c r="C20" s="1462"/>
      <c r="D20" s="1462"/>
      <c r="E20" s="1462"/>
      <c r="F20" s="1462"/>
      <c r="G20" s="1462"/>
      <c r="H20" s="1462"/>
      <c r="I20" s="1462"/>
      <c r="J20" s="1462"/>
      <c r="K20" s="146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>
        <v>1</v>
      </c>
      <c r="X20" s="1462">
        <v>1</v>
      </c>
      <c r="Y20" s="1463"/>
      <c r="Z20" s="1625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625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625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625"/>
      <c r="BK20" s="1626"/>
      <c r="BL20" s="1626"/>
      <c r="BM20" s="1626"/>
      <c r="BN20" s="1626"/>
      <c r="BO20" s="1626"/>
      <c r="BP20" s="1626"/>
      <c r="BQ20" s="1626"/>
      <c r="BR20" s="1626"/>
      <c r="BS20" s="1626"/>
      <c r="BT20" s="1626"/>
      <c r="BU20" s="1627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629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>
        <v>1</v>
      </c>
      <c r="CT20" s="1629">
        <v>1</v>
      </c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629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1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1</v>
      </c>
      <c r="EB20" s="1457">
        <f t="shared" si="2"/>
        <v>1</v>
      </c>
      <c r="EC20" s="1458">
        <f t="shared" si="2"/>
        <v>1</v>
      </c>
    </row>
    <row r="21" spans="1:133">
      <c r="A21" s="1460" t="s">
        <v>768</v>
      </c>
      <c r="B21" s="1461"/>
      <c r="C21" s="1462">
        <v>1</v>
      </c>
      <c r="D21" s="1462">
        <v>1</v>
      </c>
      <c r="E21" s="1462">
        <v>1</v>
      </c>
      <c r="F21" s="1462"/>
      <c r="G21" s="1462"/>
      <c r="H21" s="1462"/>
      <c r="I21" s="1462"/>
      <c r="J21" s="1462"/>
      <c r="K21" s="1462"/>
      <c r="L21" s="1462"/>
      <c r="M21" s="1463"/>
      <c r="N21" s="1461"/>
      <c r="O21" s="1462">
        <v>1</v>
      </c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625"/>
      <c r="AA21" s="1462">
        <v>1</v>
      </c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625">
        <v>1</v>
      </c>
      <c r="AM21" s="1462">
        <v>1</v>
      </c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625">
        <v>1</v>
      </c>
      <c r="AY21" s="1462">
        <v>1</v>
      </c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625">
        <v>1</v>
      </c>
      <c r="BK21" s="1626">
        <v>1</v>
      </c>
      <c r="BL21" s="1626"/>
      <c r="BM21" s="1626"/>
      <c r="BN21" s="1626"/>
      <c r="BO21" s="1626"/>
      <c r="BP21" s="1626"/>
      <c r="BQ21" s="1626"/>
      <c r="BR21" s="1626"/>
      <c r="BS21" s="1626"/>
      <c r="BT21" s="1626"/>
      <c r="BU21" s="1627"/>
      <c r="BV21" s="1461">
        <v>1</v>
      </c>
      <c r="BW21" s="1462">
        <v>1</v>
      </c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629">
        <v>1</v>
      </c>
      <c r="CI21" s="1462">
        <v>1</v>
      </c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629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629"/>
      <c r="DG21" s="1462">
        <v>1</v>
      </c>
      <c r="DH21" s="1462">
        <v>1</v>
      </c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5</v>
      </c>
      <c r="DS21" s="1457">
        <f t="shared" si="2"/>
        <v>9</v>
      </c>
      <c r="DT21" s="1457">
        <f t="shared" si="2"/>
        <v>2</v>
      </c>
      <c r="DU21" s="1457">
        <f t="shared" si="2"/>
        <v>1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769</v>
      </c>
      <c r="B22" s="1461"/>
      <c r="C22" s="1462"/>
      <c r="D22" s="1462"/>
      <c r="E22" s="1462"/>
      <c r="F22" s="1462"/>
      <c r="G22" s="1462"/>
      <c r="H22" s="1462"/>
      <c r="I22" s="1462"/>
      <c r="J22" s="1462"/>
      <c r="K22" s="146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625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625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625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625"/>
      <c r="BK22" s="1626"/>
      <c r="BL22" s="1626"/>
      <c r="BM22" s="1626"/>
      <c r="BN22" s="1626"/>
      <c r="BO22" s="1626"/>
      <c r="BP22" s="1626"/>
      <c r="BQ22" s="1626"/>
      <c r="BR22" s="1626"/>
      <c r="BS22" s="1626"/>
      <c r="BT22" s="1626"/>
      <c r="BU22" s="1627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629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629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629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0</v>
      </c>
      <c r="DU22" s="1457">
        <f t="shared" si="2"/>
        <v>0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633" t="s">
        <v>948</v>
      </c>
      <c r="B23" s="1634"/>
      <c r="C23" s="1622"/>
      <c r="D23" s="1622"/>
      <c r="E23" s="1622"/>
      <c r="F23" s="1622"/>
      <c r="G23" s="1622"/>
      <c r="H23" s="1622"/>
      <c r="I23" s="1622"/>
      <c r="J23" s="1622"/>
      <c r="K23" s="1622"/>
      <c r="L23" s="1622"/>
      <c r="M23" s="1622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2"/>
      <c r="AY23" s="1622"/>
      <c r="AZ23" s="1622"/>
      <c r="BA23" s="1622"/>
      <c r="BB23" s="1622"/>
      <c r="BC23" s="1622"/>
      <c r="BD23" s="1622"/>
      <c r="BE23" s="1622"/>
      <c r="BF23" s="1622"/>
      <c r="BG23" s="1622"/>
      <c r="BH23" s="1622"/>
      <c r="BI23" s="1622"/>
      <c r="BJ23" s="1622"/>
      <c r="BK23" s="1622"/>
      <c r="BL23" s="1622"/>
      <c r="BM23" s="1622"/>
      <c r="BN23" s="1622"/>
      <c r="BO23" s="1622"/>
      <c r="BP23" s="1622"/>
      <c r="BQ23" s="1622"/>
      <c r="BR23" s="1622"/>
      <c r="BS23" s="1622"/>
      <c r="BT23" s="1622"/>
      <c r="BU23" s="1623"/>
      <c r="BV23" s="1622"/>
      <c r="BW23" s="1622"/>
      <c r="BX23" s="1622"/>
      <c r="BY23" s="1622"/>
      <c r="BZ23" s="1622"/>
      <c r="CA23" s="1622"/>
      <c r="CB23" s="1622"/>
      <c r="CC23" s="1622"/>
      <c r="CD23" s="1622"/>
      <c r="CE23" s="1622"/>
      <c r="CF23" s="1622"/>
      <c r="CG23" s="1622"/>
      <c r="CH23" s="1623"/>
      <c r="CI23" s="1622"/>
      <c r="CJ23" s="1622"/>
      <c r="CK23" s="1622"/>
      <c r="CL23" s="1622"/>
      <c r="CM23" s="1622"/>
      <c r="CN23" s="1622"/>
      <c r="CO23" s="1622"/>
      <c r="CP23" s="1622"/>
      <c r="CQ23" s="1622"/>
      <c r="CR23" s="1622"/>
      <c r="CS23" s="1622"/>
      <c r="CT23" s="1623"/>
      <c r="CU23" s="1622"/>
      <c r="CV23" s="1622"/>
      <c r="CW23" s="1622"/>
      <c r="CX23" s="1622"/>
      <c r="CY23" s="1622"/>
      <c r="CZ23" s="1622"/>
      <c r="DA23" s="1622"/>
      <c r="DB23" s="1622"/>
      <c r="DC23" s="1622"/>
      <c r="DD23" s="1622"/>
      <c r="DE23" s="1622"/>
      <c r="DF23" s="1623"/>
      <c r="DG23" s="1622"/>
      <c r="DH23" s="1622"/>
      <c r="DI23" s="1622"/>
      <c r="DJ23" s="1622"/>
      <c r="DK23" s="1622"/>
      <c r="DL23" s="1622"/>
      <c r="DM23" s="1622"/>
      <c r="DN23" s="1622"/>
      <c r="DO23" s="1622"/>
      <c r="DP23" s="1622"/>
      <c r="DQ23" s="1622"/>
      <c r="DR23" s="1622"/>
      <c r="DS23" s="1622"/>
      <c r="DT23" s="1622"/>
      <c r="DU23" s="1622"/>
      <c r="DV23" s="1622"/>
      <c r="DW23" s="1622"/>
      <c r="DX23" s="1622"/>
      <c r="DY23" s="1622"/>
      <c r="DZ23" s="1622"/>
      <c r="EA23" s="1622"/>
      <c r="EB23" s="1622"/>
      <c r="EC23" s="1635"/>
    </row>
    <row r="24" spans="1:133">
      <c r="A24" s="1460" t="s">
        <v>764</v>
      </c>
      <c r="B24" s="1453"/>
      <c r="C24" s="1454"/>
      <c r="D24" s="1454"/>
      <c r="E24" s="1454"/>
      <c r="F24" s="1454"/>
      <c r="G24" s="1454">
        <v>1</v>
      </c>
      <c r="H24" s="1454"/>
      <c r="I24" s="1454"/>
      <c r="J24" s="1454"/>
      <c r="K24" s="1454"/>
      <c r="L24" s="1454"/>
      <c r="M24" s="1455"/>
      <c r="N24" s="1453"/>
      <c r="O24" s="1454"/>
      <c r="P24" s="1454">
        <v>1</v>
      </c>
      <c r="Q24" s="1454"/>
      <c r="R24" s="1454"/>
      <c r="S24" s="1454"/>
      <c r="T24" s="1454"/>
      <c r="U24" s="1454"/>
      <c r="V24" s="1454"/>
      <c r="W24" s="1454"/>
      <c r="X24" s="1454"/>
      <c r="Y24" s="1455"/>
      <c r="Z24" s="1625"/>
      <c r="AA24" s="1454"/>
      <c r="AB24" s="1454"/>
      <c r="AC24" s="1454">
        <v>1</v>
      </c>
      <c r="AD24" s="1454"/>
      <c r="AE24" s="1454"/>
      <c r="AF24" s="1454"/>
      <c r="AG24" s="1454"/>
      <c r="AH24" s="1454"/>
      <c r="AI24" s="1454"/>
      <c r="AJ24" s="1454"/>
      <c r="AK24" s="1455"/>
      <c r="AL24" s="1625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625"/>
      <c r="AY24" s="1454"/>
      <c r="AZ24" s="1454"/>
      <c r="BA24" s="1454">
        <v>1</v>
      </c>
      <c r="BB24" s="1454"/>
      <c r="BC24" s="1454"/>
      <c r="BD24" s="1454"/>
      <c r="BE24" s="1454"/>
      <c r="BF24" s="1454"/>
      <c r="BG24" s="1454"/>
      <c r="BH24" s="1454"/>
      <c r="BI24" s="1455"/>
      <c r="BJ24" s="1625"/>
      <c r="BK24" s="1626"/>
      <c r="BL24" s="1626"/>
      <c r="BM24" s="1626"/>
      <c r="BN24" s="1626"/>
      <c r="BO24" s="1626"/>
      <c r="BP24" s="1626"/>
      <c r="BQ24" s="1626"/>
      <c r="BR24" s="1626"/>
      <c r="BS24" s="1626"/>
      <c r="BT24" s="1626"/>
      <c r="BU24" s="1627"/>
      <c r="BV24" s="1453"/>
      <c r="BW24" s="1454"/>
      <c r="BX24" s="1454">
        <v>1</v>
      </c>
      <c r="BY24" s="1454">
        <v>1</v>
      </c>
      <c r="BZ24" s="1454"/>
      <c r="CA24" s="1454"/>
      <c r="CB24" s="1454"/>
      <c r="CC24" s="1454"/>
      <c r="CD24" s="1454"/>
      <c r="CE24" s="1454"/>
      <c r="CF24" s="1454"/>
      <c r="CG24" s="1455"/>
      <c r="CH24" s="1628"/>
      <c r="CI24" s="1454"/>
      <c r="CJ24" s="1454"/>
      <c r="CK24" s="1454"/>
      <c r="CL24" s="1454">
        <v>1</v>
      </c>
      <c r="CM24" s="1454"/>
      <c r="CN24" s="1454"/>
      <c r="CO24" s="1454"/>
      <c r="CP24" s="1454"/>
      <c r="CQ24" s="1454"/>
      <c r="CR24" s="1454"/>
      <c r="CS24" s="1455"/>
      <c r="CT24" s="1628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628"/>
      <c r="DG24" s="1454"/>
      <c r="DH24" s="1454"/>
      <c r="DI24" s="1454"/>
      <c r="DJ24" s="1454"/>
      <c r="DK24" s="1454">
        <v>1</v>
      </c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2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765</v>
      </c>
      <c r="B25" s="1461"/>
      <c r="C25" s="1462"/>
      <c r="D25" s="1462"/>
      <c r="E25" s="1462"/>
      <c r="F25" s="1462"/>
      <c r="G25" s="1462"/>
      <c r="H25" s="1462">
        <v>1</v>
      </c>
      <c r="I25" s="1462">
        <v>1</v>
      </c>
      <c r="J25" s="1462">
        <v>1</v>
      </c>
      <c r="K25" s="1462"/>
      <c r="L25" s="1462"/>
      <c r="M25" s="1463"/>
      <c r="N25" s="1461"/>
      <c r="O25" s="1462"/>
      <c r="P25" s="1462"/>
      <c r="Q25" s="1462">
        <v>1</v>
      </c>
      <c r="R25" s="1462"/>
      <c r="S25" s="1462"/>
      <c r="T25" s="1462"/>
      <c r="U25" s="1462"/>
      <c r="V25" s="1462"/>
      <c r="W25" s="1462"/>
      <c r="X25" s="1462"/>
      <c r="Y25" s="1463"/>
      <c r="Z25" s="1625"/>
      <c r="AA25" s="1462"/>
      <c r="AB25" s="1462"/>
      <c r="AC25" s="1462"/>
      <c r="AD25" s="1462">
        <v>1</v>
      </c>
      <c r="AE25" s="1462">
        <v>1</v>
      </c>
      <c r="AF25" s="1462"/>
      <c r="AG25" s="1462"/>
      <c r="AH25" s="1462"/>
      <c r="AI25" s="1462"/>
      <c r="AJ25" s="1462"/>
      <c r="AK25" s="1463"/>
      <c r="AL25" s="1625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625"/>
      <c r="AY25" s="1462"/>
      <c r="AZ25" s="1462"/>
      <c r="BA25" s="1462"/>
      <c r="BB25" s="1462">
        <v>1</v>
      </c>
      <c r="BC25" s="1462">
        <v>1</v>
      </c>
      <c r="BD25" s="1462"/>
      <c r="BE25" s="1462"/>
      <c r="BF25" s="1462"/>
      <c r="BG25" s="1462"/>
      <c r="BH25" s="1462"/>
      <c r="BI25" s="1463"/>
      <c r="BJ25" s="1625"/>
      <c r="BK25" s="1626"/>
      <c r="BL25" s="1626"/>
      <c r="BM25" s="1626"/>
      <c r="BN25" s="1626"/>
      <c r="BO25" s="1626"/>
      <c r="BP25" s="1626"/>
      <c r="BQ25" s="1626"/>
      <c r="BR25" s="1626"/>
      <c r="BS25" s="1626"/>
      <c r="BT25" s="1626"/>
      <c r="BU25" s="1627"/>
      <c r="BV25" s="1461"/>
      <c r="BW25" s="1462"/>
      <c r="BX25" s="1462"/>
      <c r="BY25" s="1462"/>
      <c r="BZ25" s="1462">
        <v>1</v>
      </c>
      <c r="CA25" s="1462"/>
      <c r="CB25" s="1462"/>
      <c r="CC25" s="1462"/>
      <c r="CD25" s="1462"/>
      <c r="CE25" s="1462"/>
      <c r="CF25" s="1462"/>
      <c r="CG25" s="1463"/>
      <c r="CH25" s="1629"/>
      <c r="CI25" s="1462"/>
      <c r="CJ25" s="1462"/>
      <c r="CK25" s="1462"/>
      <c r="CL25" s="1462"/>
      <c r="CM25" s="1462">
        <v>1</v>
      </c>
      <c r="CN25" s="1462"/>
      <c r="CO25" s="1462"/>
      <c r="CP25" s="1462"/>
      <c r="CQ25" s="1462"/>
      <c r="CR25" s="1462"/>
      <c r="CS25" s="1463"/>
      <c r="CT25" s="1629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629"/>
      <c r="DG25" s="1462"/>
      <c r="DH25" s="1462"/>
      <c r="DI25" s="1462"/>
      <c r="DJ25" s="1462"/>
      <c r="DK25" s="1462"/>
      <c r="DL25" s="1462"/>
      <c r="DM25" s="1462">
        <v>1</v>
      </c>
      <c r="DN25" s="1462">
        <v>1</v>
      </c>
      <c r="DO25" s="1462"/>
      <c r="DP25" s="1462"/>
      <c r="DQ25" s="1463"/>
      <c r="DR25" s="1459"/>
      <c r="DS25" s="1457"/>
      <c r="DT25" s="1457"/>
      <c r="DU25" s="1457">
        <f t="shared" si="3"/>
        <v>1</v>
      </c>
      <c r="DV25" s="1457">
        <f t="shared" si="3"/>
        <v>3</v>
      </c>
      <c r="DW25" s="1457">
        <f t="shared" si="3"/>
        <v>3</v>
      </c>
      <c r="DX25" s="1457">
        <f t="shared" si="3"/>
        <v>1</v>
      </c>
      <c r="DY25" s="1457">
        <f t="shared" si="3"/>
        <v>2</v>
      </c>
      <c r="DZ25" s="1457">
        <f t="shared" si="3"/>
        <v>2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766</v>
      </c>
      <c r="B26" s="1461"/>
      <c r="C26" s="1462"/>
      <c r="D26" s="1462"/>
      <c r="E26" s="1462"/>
      <c r="F26" s="1462"/>
      <c r="G26" s="1462"/>
      <c r="H26" s="1462"/>
      <c r="I26" s="1462">
        <v>1</v>
      </c>
      <c r="J26" s="1462">
        <v>1</v>
      </c>
      <c r="K26" s="1462">
        <v>1</v>
      </c>
      <c r="L26" s="1462"/>
      <c r="M26" s="1463"/>
      <c r="N26" s="1461"/>
      <c r="O26" s="1462"/>
      <c r="P26" s="1462"/>
      <c r="Q26" s="1462"/>
      <c r="R26" s="1462"/>
      <c r="S26" s="1462">
        <v>1</v>
      </c>
      <c r="T26" s="1462">
        <v>1</v>
      </c>
      <c r="U26" s="1462">
        <v>1</v>
      </c>
      <c r="V26" s="1462"/>
      <c r="W26" s="1462"/>
      <c r="X26" s="1462"/>
      <c r="Y26" s="1463"/>
      <c r="Z26" s="1625"/>
      <c r="AA26" s="1462"/>
      <c r="AB26" s="1462"/>
      <c r="AC26" s="1462"/>
      <c r="AD26" s="1462"/>
      <c r="AE26" s="1462">
        <v>1</v>
      </c>
      <c r="AF26" s="1462">
        <v>1</v>
      </c>
      <c r="AG26" s="1462"/>
      <c r="AH26" s="1462"/>
      <c r="AI26" s="1462"/>
      <c r="AJ26" s="1462"/>
      <c r="AK26" s="1463"/>
      <c r="AL26" s="1625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625"/>
      <c r="AY26" s="1462"/>
      <c r="AZ26" s="1462"/>
      <c r="BA26" s="1462"/>
      <c r="BB26" s="1462"/>
      <c r="BC26" s="1462"/>
      <c r="BD26" s="1462">
        <v>1</v>
      </c>
      <c r="BE26" s="1462"/>
      <c r="BF26" s="1462"/>
      <c r="BG26" s="1462"/>
      <c r="BH26" s="1462"/>
      <c r="BI26" s="1463"/>
      <c r="BJ26" s="1625"/>
      <c r="BK26" s="1626"/>
      <c r="BL26" s="1626"/>
      <c r="BM26" s="1626"/>
      <c r="BN26" s="1626"/>
      <c r="BO26" s="1626"/>
      <c r="BP26" s="1626"/>
      <c r="BQ26" s="1626"/>
      <c r="BR26" s="1626"/>
      <c r="BS26" s="1626"/>
      <c r="BT26" s="1626"/>
      <c r="BU26" s="1627"/>
      <c r="BV26" s="1461"/>
      <c r="BW26" s="1462"/>
      <c r="BX26" s="1462"/>
      <c r="BY26" s="1462"/>
      <c r="BZ26" s="1462"/>
      <c r="CA26" s="1462"/>
      <c r="CB26" s="1462">
        <v>1</v>
      </c>
      <c r="CC26" s="1462"/>
      <c r="CD26" s="1462"/>
      <c r="CE26" s="1462"/>
      <c r="CF26" s="1462"/>
      <c r="CG26" s="1463"/>
      <c r="CH26" s="1629"/>
      <c r="CI26" s="1462"/>
      <c r="CJ26" s="1462"/>
      <c r="CK26" s="1462"/>
      <c r="CL26" s="1462"/>
      <c r="CM26" s="1462"/>
      <c r="CN26" s="1462">
        <v>1</v>
      </c>
      <c r="CO26" s="1462">
        <v>1</v>
      </c>
      <c r="CP26" s="1462"/>
      <c r="CQ26" s="1462"/>
      <c r="CR26" s="1462"/>
      <c r="CS26" s="1463"/>
      <c r="CT26" s="1629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629"/>
      <c r="DG26" s="1462"/>
      <c r="DH26" s="1462"/>
      <c r="DI26" s="1462"/>
      <c r="DJ26" s="1462"/>
      <c r="DK26" s="1462"/>
      <c r="DL26" s="1462"/>
      <c r="DM26" s="1462">
        <v>1</v>
      </c>
      <c r="DN26" s="1462">
        <v>1</v>
      </c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2</v>
      </c>
      <c r="DX26" s="1457">
        <f t="shared" si="3"/>
        <v>5</v>
      </c>
      <c r="DY26" s="1457">
        <f t="shared" si="3"/>
        <v>4</v>
      </c>
      <c r="DZ26" s="1457">
        <f t="shared" si="3"/>
        <v>2</v>
      </c>
      <c r="EA26" s="1457">
        <f t="shared" si="3"/>
        <v>1</v>
      </c>
      <c r="EB26" s="1457">
        <f t="shared" si="3"/>
        <v>0</v>
      </c>
      <c r="EC26" s="1458">
        <f t="shared" si="3"/>
        <v>0</v>
      </c>
    </row>
    <row r="27" spans="1:133">
      <c r="A27" s="1460" t="s">
        <v>767</v>
      </c>
      <c r="B27" s="1461"/>
      <c r="C27" s="1462"/>
      <c r="D27" s="1462"/>
      <c r="E27" s="1462"/>
      <c r="F27" s="1462"/>
      <c r="G27" s="1462"/>
      <c r="H27" s="1462"/>
      <c r="I27" s="1462"/>
      <c r="J27" s="1462"/>
      <c r="K27" s="146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625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625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625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625"/>
      <c r="BK27" s="1626"/>
      <c r="BL27" s="1626"/>
      <c r="BM27" s="1626"/>
      <c r="BN27" s="1626"/>
      <c r="BO27" s="1626"/>
      <c r="BP27" s="1626"/>
      <c r="BQ27" s="1626"/>
      <c r="BR27" s="1626"/>
      <c r="BS27" s="1626"/>
      <c r="BT27" s="1626"/>
      <c r="BU27" s="1627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629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629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629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768</v>
      </c>
      <c r="B28" s="1461"/>
      <c r="C28" s="1462">
        <v>1</v>
      </c>
      <c r="D28" s="1462">
        <v>1</v>
      </c>
      <c r="E28" s="1462"/>
      <c r="F28" s="1462"/>
      <c r="G28" s="1462"/>
      <c r="H28" s="1462"/>
      <c r="I28" s="1462"/>
      <c r="J28" s="1462"/>
      <c r="K28" s="1462"/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>
        <v>1</v>
      </c>
      <c r="W28" s="1462"/>
      <c r="X28" s="1462"/>
      <c r="Y28" s="1463"/>
      <c r="Z28" s="1625"/>
      <c r="AA28" s="1462"/>
      <c r="AB28" s="1462"/>
      <c r="AC28" s="1462"/>
      <c r="AD28" s="1462"/>
      <c r="AE28" s="1462"/>
      <c r="AF28" s="1462"/>
      <c r="AG28" s="1462">
        <v>1</v>
      </c>
      <c r="AH28" s="1462">
        <v>1</v>
      </c>
      <c r="AI28" s="1462"/>
      <c r="AJ28" s="1462"/>
      <c r="AK28" s="1463"/>
      <c r="AL28" s="1625"/>
      <c r="AM28" s="1462">
        <v>1</v>
      </c>
      <c r="AN28" s="1462">
        <v>1</v>
      </c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625"/>
      <c r="AY28" s="1462"/>
      <c r="AZ28" s="1462"/>
      <c r="BA28" s="1462"/>
      <c r="BB28" s="1462"/>
      <c r="BC28" s="1462"/>
      <c r="BD28" s="1462"/>
      <c r="BE28" s="1462"/>
      <c r="BF28" s="1462">
        <v>1</v>
      </c>
      <c r="BG28" s="1462"/>
      <c r="BH28" s="1462"/>
      <c r="BI28" s="1463"/>
      <c r="BJ28" s="1625"/>
      <c r="BK28" s="1626"/>
      <c r="BL28" s="1626"/>
      <c r="BM28" s="1626"/>
      <c r="BN28" s="1626"/>
      <c r="BO28" s="1626"/>
      <c r="BP28" s="1626"/>
      <c r="BQ28" s="1626"/>
      <c r="BR28" s="1626"/>
      <c r="BS28" s="1626"/>
      <c r="BT28" s="1626"/>
      <c r="BU28" s="1627"/>
      <c r="BV28" s="1461"/>
      <c r="BW28" s="1462"/>
      <c r="BX28" s="1462"/>
      <c r="BY28" s="1462"/>
      <c r="BZ28" s="1462"/>
      <c r="CA28" s="1462"/>
      <c r="CB28" s="1462"/>
      <c r="CC28" s="1462">
        <v>1</v>
      </c>
      <c r="CD28" s="1462"/>
      <c r="CE28" s="1462"/>
      <c r="CF28" s="1462"/>
      <c r="CG28" s="1463"/>
      <c r="CH28" s="1629"/>
      <c r="CI28" s="1462"/>
      <c r="CJ28" s="1462"/>
      <c r="CK28" s="1462"/>
      <c r="CL28" s="1462"/>
      <c r="CM28" s="1462"/>
      <c r="CN28" s="1462"/>
      <c r="CO28" s="1462"/>
      <c r="CP28" s="1462">
        <v>1</v>
      </c>
      <c r="CQ28" s="1462">
        <v>1</v>
      </c>
      <c r="CR28" s="1462"/>
      <c r="CS28" s="1463"/>
      <c r="CT28" s="1629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629">
        <v>1</v>
      </c>
      <c r="DG28" s="1462">
        <v>1</v>
      </c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1</v>
      </c>
      <c r="DS28" s="1457">
        <f t="shared" si="3"/>
        <v>3</v>
      </c>
      <c r="DT28" s="1457">
        <f t="shared" si="3"/>
        <v>2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2</v>
      </c>
      <c r="DZ28" s="1457">
        <f t="shared" si="3"/>
        <v>4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769</v>
      </c>
      <c r="B29" s="1461"/>
      <c r="C29" s="1462"/>
      <c r="D29" s="1462"/>
      <c r="E29" s="1462"/>
      <c r="F29" s="1462"/>
      <c r="G29" s="1462"/>
      <c r="H29" s="1462"/>
      <c r="I29" s="1462"/>
      <c r="J29" s="1462"/>
      <c r="K29" s="146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625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625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625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625"/>
      <c r="BK29" s="1626"/>
      <c r="BL29" s="1626"/>
      <c r="BM29" s="1626"/>
      <c r="BN29" s="1626"/>
      <c r="BO29" s="1626"/>
      <c r="BP29" s="1626"/>
      <c r="BQ29" s="1626"/>
      <c r="BR29" s="1626"/>
      <c r="BS29" s="1626"/>
      <c r="BT29" s="1626"/>
      <c r="BU29" s="1627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629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629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629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633" t="s">
        <v>949</v>
      </c>
      <c r="B30" s="1634"/>
      <c r="C30" s="1622"/>
      <c r="D30" s="1622"/>
      <c r="E30" s="1622"/>
      <c r="F30" s="1622"/>
      <c r="G30" s="1622"/>
      <c r="H30" s="1622"/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2"/>
      <c r="AS30" s="1622"/>
      <c r="AT30" s="1622"/>
      <c r="AU30" s="1622"/>
      <c r="AV30" s="1622"/>
      <c r="AW30" s="1622"/>
      <c r="AX30" s="1622"/>
      <c r="AY30" s="1622"/>
      <c r="AZ30" s="1622"/>
      <c r="BA30" s="1622"/>
      <c r="BB30" s="1622"/>
      <c r="BC30" s="1622"/>
      <c r="BD30" s="1622"/>
      <c r="BE30" s="1622"/>
      <c r="BF30" s="1622"/>
      <c r="BG30" s="1622"/>
      <c r="BH30" s="1622"/>
      <c r="BI30" s="1622"/>
      <c r="BJ30" s="1622"/>
      <c r="BK30" s="1622"/>
      <c r="BL30" s="1622"/>
      <c r="BM30" s="1622"/>
      <c r="BN30" s="1622"/>
      <c r="BO30" s="1622"/>
      <c r="BP30" s="1622"/>
      <c r="BQ30" s="1622"/>
      <c r="BR30" s="1622"/>
      <c r="BS30" s="1622"/>
      <c r="BT30" s="1622"/>
      <c r="BU30" s="1623"/>
      <c r="BV30" s="1622"/>
      <c r="BW30" s="1622"/>
      <c r="BX30" s="1622"/>
      <c r="BY30" s="1622"/>
      <c r="BZ30" s="1622"/>
      <c r="CA30" s="1622"/>
      <c r="CB30" s="1622"/>
      <c r="CC30" s="1622"/>
      <c r="CD30" s="1622"/>
      <c r="CE30" s="1622"/>
      <c r="CF30" s="1622"/>
      <c r="CG30" s="1622"/>
      <c r="CH30" s="1623"/>
      <c r="CI30" s="1622"/>
      <c r="CJ30" s="1622"/>
      <c r="CK30" s="1622"/>
      <c r="CL30" s="1622"/>
      <c r="CM30" s="1622"/>
      <c r="CN30" s="1622"/>
      <c r="CO30" s="1622"/>
      <c r="CP30" s="1622"/>
      <c r="CQ30" s="1622"/>
      <c r="CR30" s="1622"/>
      <c r="CS30" s="1622"/>
      <c r="CT30" s="1623"/>
      <c r="CU30" s="1622"/>
      <c r="CV30" s="1622"/>
      <c r="CW30" s="1622"/>
      <c r="CX30" s="1622"/>
      <c r="CY30" s="1622"/>
      <c r="CZ30" s="1622"/>
      <c r="DA30" s="1622"/>
      <c r="DB30" s="1622"/>
      <c r="DC30" s="1622"/>
      <c r="DD30" s="1622"/>
      <c r="DE30" s="1622"/>
      <c r="DF30" s="1623"/>
      <c r="DG30" s="1622"/>
      <c r="DH30" s="1622"/>
      <c r="DI30" s="1622"/>
      <c r="DJ30" s="1622"/>
      <c r="DK30" s="1622"/>
      <c r="DL30" s="1622"/>
      <c r="DM30" s="1622"/>
      <c r="DN30" s="1622"/>
      <c r="DO30" s="1622"/>
      <c r="DP30" s="1622"/>
      <c r="DQ30" s="1622"/>
      <c r="DR30" s="1622"/>
      <c r="DS30" s="1622"/>
      <c r="DT30" s="1622"/>
      <c r="DU30" s="1622"/>
      <c r="DV30" s="1622"/>
      <c r="DW30" s="1622"/>
      <c r="DX30" s="1622"/>
      <c r="DY30" s="1622"/>
      <c r="DZ30" s="1622"/>
      <c r="EA30" s="1622"/>
      <c r="EB30" s="1622"/>
      <c r="EC30" s="1635"/>
    </row>
    <row r="31" spans="1:133">
      <c r="A31" s="1636" t="s">
        <v>764</v>
      </c>
      <c r="B31" s="1628"/>
      <c r="C31" s="1637"/>
      <c r="D31" s="1637"/>
      <c r="E31" s="1637"/>
      <c r="F31" s="1637"/>
      <c r="G31" s="1637"/>
      <c r="H31" s="1637"/>
      <c r="I31" s="1637"/>
      <c r="J31" s="1637"/>
      <c r="K31" s="1637"/>
      <c r="L31" s="1637"/>
      <c r="M31" s="1638"/>
      <c r="N31" s="1628"/>
      <c r="O31" s="1637"/>
      <c r="P31" s="1637"/>
      <c r="Q31" s="1637"/>
      <c r="R31" s="1637"/>
      <c r="S31" s="1637"/>
      <c r="T31" s="1637"/>
      <c r="U31" s="1637"/>
      <c r="V31" s="1637"/>
      <c r="W31" s="1637"/>
      <c r="X31" s="1637">
        <v>1</v>
      </c>
      <c r="Y31" s="1638"/>
      <c r="Z31" s="1639"/>
      <c r="AA31" s="1637"/>
      <c r="AB31" s="1637"/>
      <c r="AC31" s="1637"/>
      <c r="AD31" s="1637"/>
      <c r="AE31" s="1637"/>
      <c r="AF31" s="1637"/>
      <c r="AG31" s="1637"/>
      <c r="AH31" s="1637"/>
      <c r="AI31" s="1637">
        <v>1</v>
      </c>
      <c r="AJ31" s="1637"/>
      <c r="AK31" s="1638"/>
      <c r="AL31" s="1639"/>
      <c r="AM31" s="1637"/>
      <c r="AN31" s="1637"/>
      <c r="AO31" s="1637"/>
      <c r="AP31" s="1637"/>
      <c r="AQ31" s="1637"/>
      <c r="AR31" s="1637"/>
      <c r="AS31" s="1637"/>
      <c r="AT31" s="1637"/>
      <c r="AU31" s="1637"/>
      <c r="AV31" s="1637"/>
      <c r="AW31" s="1638"/>
      <c r="AX31" s="1639"/>
      <c r="AY31" s="1637"/>
      <c r="AZ31" s="1637"/>
      <c r="BA31" s="1637"/>
      <c r="BB31" s="1637"/>
      <c r="BC31" s="1637"/>
      <c r="BD31" s="1637"/>
      <c r="BE31" s="1637"/>
      <c r="BF31" s="1637"/>
      <c r="BG31" s="1637"/>
      <c r="BH31" s="1637"/>
      <c r="BI31" s="1638"/>
      <c r="BJ31" s="1639"/>
      <c r="BK31" s="1640"/>
      <c r="BL31" s="1640"/>
      <c r="BM31" s="1640"/>
      <c r="BN31" s="1640"/>
      <c r="BO31" s="1640"/>
      <c r="BP31" s="1640"/>
      <c r="BQ31" s="1640"/>
      <c r="BR31" s="1640"/>
      <c r="BS31" s="1640"/>
      <c r="BT31" s="1640"/>
      <c r="BU31" s="1627"/>
      <c r="BV31" s="1628">
        <v>1</v>
      </c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8"/>
      <c r="CH31" s="1628"/>
      <c r="CI31" s="1637"/>
      <c r="CJ31" s="1637"/>
      <c r="CK31" s="1637"/>
      <c r="CL31" s="1637">
        <v>1</v>
      </c>
      <c r="CM31" s="1637"/>
      <c r="CN31" s="1637"/>
      <c r="CO31" s="1637"/>
      <c r="CP31" s="1637"/>
      <c r="CQ31" s="1637"/>
      <c r="CR31" s="1637"/>
      <c r="CS31" s="1638"/>
      <c r="CT31" s="1628">
        <v>1</v>
      </c>
      <c r="CU31" s="1637"/>
      <c r="CV31" s="1637"/>
      <c r="CW31" s="1637"/>
      <c r="CX31" s="1637"/>
      <c r="CY31" s="1637"/>
      <c r="CZ31" s="1637"/>
      <c r="DA31" s="1637"/>
      <c r="DB31" s="1637"/>
      <c r="DC31" s="1637"/>
      <c r="DD31" s="1637"/>
      <c r="DE31" s="1638"/>
      <c r="DF31" s="1628">
        <v>1</v>
      </c>
      <c r="DG31" s="1637"/>
      <c r="DH31" s="1637"/>
      <c r="DI31" s="1637"/>
      <c r="DJ31" s="1637"/>
      <c r="DK31" s="1637"/>
      <c r="DL31" s="1637"/>
      <c r="DM31" s="1637"/>
      <c r="DN31" s="1637"/>
      <c r="DO31" s="1637"/>
      <c r="DP31" s="1637"/>
      <c r="DQ31" s="1638"/>
      <c r="DR31" s="1641">
        <f t="shared" ref="DR31:EC36" si="4">SUM(B31,N31,Z31,AL31,AX31,BJ31,BV31,CH31,CT31,DF31)</f>
        <v>3</v>
      </c>
      <c r="DS31" s="1637">
        <f t="shared" si="4"/>
        <v>0</v>
      </c>
      <c r="DT31" s="1637">
        <f t="shared" si="4"/>
        <v>0</v>
      </c>
      <c r="DU31" s="1637">
        <f t="shared" si="4"/>
        <v>0</v>
      </c>
      <c r="DV31" s="1637">
        <f t="shared" si="4"/>
        <v>1</v>
      </c>
      <c r="DW31" s="1637">
        <f t="shared" si="4"/>
        <v>0</v>
      </c>
      <c r="DX31" s="1637">
        <f t="shared" si="4"/>
        <v>0</v>
      </c>
      <c r="DY31" s="1637">
        <f t="shared" si="4"/>
        <v>0</v>
      </c>
      <c r="DZ31" s="1637">
        <f t="shared" si="4"/>
        <v>0</v>
      </c>
      <c r="EA31" s="1637">
        <f t="shared" si="4"/>
        <v>1</v>
      </c>
      <c r="EB31" s="1637">
        <f t="shared" si="4"/>
        <v>1</v>
      </c>
      <c r="EC31" s="1638">
        <f t="shared" si="4"/>
        <v>0</v>
      </c>
    </row>
    <row r="32" spans="1:133">
      <c r="A32" s="1460" t="s">
        <v>765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>
        <v>1</v>
      </c>
      <c r="Z32" s="1625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>
        <v>1</v>
      </c>
      <c r="AK32" s="1463">
        <v>1</v>
      </c>
      <c r="AL32" s="1625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625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625"/>
      <c r="BK32" s="1626"/>
      <c r="BL32" s="1626"/>
      <c r="BM32" s="1626"/>
      <c r="BN32" s="1626"/>
      <c r="BO32" s="1626"/>
      <c r="BP32" s="1626"/>
      <c r="BQ32" s="1626"/>
      <c r="BR32" s="1626"/>
      <c r="BS32" s="1626"/>
      <c r="BT32" s="1626"/>
      <c r="BU32" s="1627"/>
      <c r="BV32" s="1461"/>
      <c r="BW32" s="1462">
        <v>1</v>
      </c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629"/>
      <c r="CI32" s="1462"/>
      <c r="CJ32" s="1462"/>
      <c r="CK32" s="1462"/>
      <c r="CL32" s="1462"/>
      <c r="CM32" s="1462">
        <v>1</v>
      </c>
      <c r="CN32" s="1462"/>
      <c r="CO32" s="1462"/>
      <c r="CP32" s="1462"/>
      <c r="CQ32" s="1462"/>
      <c r="CR32" s="1462"/>
      <c r="CS32" s="1463"/>
      <c r="CT32" s="1629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629"/>
      <c r="DG32" s="1462">
        <v>1</v>
      </c>
      <c r="DH32" s="1462">
        <v>1</v>
      </c>
      <c r="DI32" s="1462">
        <v>1</v>
      </c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2</v>
      </c>
      <c r="DT32" s="1457">
        <f t="shared" si="4"/>
        <v>1</v>
      </c>
      <c r="DU32" s="1457">
        <f t="shared" si="4"/>
        <v>1</v>
      </c>
      <c r="DV32" s="1457">
        <f t="shared" si="4"/>
        <v>0</v>
      </c>
      <c r="DW32" s="1457">
        <f t="shared" si="4"/>
        <v>1</v>
      </c>
      <c r="DX32" s="1457">
        <f t="shared" si="4"/>
        <v>0</v>
      </c>
      <c r="DY32" s="1457">
        <f t="shared" si="4"/>
        <v>0</v>
      </c>
      <c r="DZ32" s="1457">
        <f t="shared" si="4"/>
        <v>0</v>
      </c>
      <c r="EA32" s="1457">
        <f t="shared" si="4"/>
        <v>0</v>
      </c>
      <c r="EB32" s="1457">
        <f t="shared" si="4"/>
        <v>1</v>
      </c>
      <c r="EC32" s="1458">
        <f t="shared" si="4"/>
        <v>2</v>
      </c>
    </row>
    <row r="33" spans="1:133">
      <c r="A33" s="1460" t="s">
        <v>766</v>
      </c>
      <c r="B33" s="1461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>
        <v>1</v>
      </c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625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>
        <v>1</v>
      </c>
      <c r="AL33" s="1625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625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625"/>
      <c r="BK33" s="1626"/>
      <c r="BL33" s="1626"/>
      <c r="BM33" s="1626"/>
      <c r="BN33" s="1626"/>
      <c r="BO33" s="1626"/>
      <c r="BP33" s="1626"/>
      <c r="BQ33" s="1626"/>
      <c r="BR33" s="1626"/>
      <c r="BS33" s="1626"/>
      <c r="BT33" s="1626"/>
      <c r="BU33" s="1627"/>
      <c r="BV33" s="1461"/>
      <c r="BW33" s="1462"/>
      <c r="BX33" s="1462"/>
      <c r="BY33" s="1462">
        <v>1</v>
      </c>
      <c r="BZ33" s="1462"/>
      <c r="CA33" s="1462"/>
      <c r="CB33" s="1462"/>
      <c r="CC33" s="1462"/>
      <c r="CD33" s="1462"/>
      <c r="CE33" s="1462"/>
      <c r="CF33" s="1462"/>
      <c r="CG33" s="1463"/>
      <c r="CH33" s="1629"/>
      <c r="CI33" s="1462"/>
      <c r="CJ33" s="1462"/>
      <c r="CK33" s="1462"/>
      <c r="CL33" s="1462"/>
      <c r="CM33" s="1462"/>
      <c r="CN33" s="1462">
        <v>1</v>
      </c>
      <c r="CO33" s="1462">
        <v>1</v>
      </c>
      <c r="CP33" s="1462">
        <v>1</v>
      </c>
      <c r="CQ33" s="1462"/>
      <c r="CR33" s="1462"/>
      <c r="CS33" s="1463"/>
      <c r="CT33" s="1629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629"/>
      <c r="DG33" s="1462"/>
      <c r="DH33" s="1462">
        <v>1</v>
      </c>
      <c r="DI33" s="1462">
        <v>1</v>
      </c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2</v>
      </c>
      <c r="DS33" s="1457">
        <f t="shared" si="4"/>
        <v>0</v>
      </c>
      <c r="DT33" s="1457">
        <f t="shared" si="4"/>
        <v>1</v>
      </c>
      <c r="DU33" s="1457">
        <f t="shared" si="4"/>
        <v>2</v>
      </c>
      <c r="DV33" s="1457">
        <f t="shared" si="4"/>
        <v>0</v>
      </c>
      <c r="DW33" s="1457">
        <f t="shared" si="4"/>
        <v>0</v>
      </c>
      <c r="DX33" s="1457">
        <f t="shared" si="4"/>
        <v>1</v>
      </c>
      <c r="DY33" s="1457">
        <f t="shared" si="4"/>
        <v>1</v>
      </c>
      <c r="DZ33" s="1457">
        <f t="shared" si="4"/>
        <v>1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767</v>
      </c>
      <c r="B34" s="1461"/>
      <c r="C34" s="1462">
        <v>1</v>
      </c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625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625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625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625"/>
      <c r="BK34" s="1626"/>
      <c r="BL34" s="1626"/>
      <c r="BM34" s="1626"/>
      <c r="BN34" s="1626"/>
      <c r="BO34" s="1626"/>
      <c r="BP34" s="1626"/>
      <c r="BQ34" s="1626"/>
      <c r="BR34" s="1626"/>
      <c r="BS34" s="1626"/>
      <c r="BT34" s="1626"/>
      <c r="BU34" s="1627"/>
      <c r="BV34" s="1461"/>
      <c r="BW34" s="1462"/>
      <c r="BX34" s="1462"/>
      <c r="BY34" s="1462"/>
      <c r="BZ34" s="1462"/>
      <c r="CA34" s="1462">
        <v>1</v>
      </c>
      <c r="CB34" s="1462"/>
      <c r="CC34" s="1462"/>
      <c r="CD34" s="1462"/>
      <c r="CE34" s="1462"/>
      <c r="CF34" s="1462"/>
      <c r="CG34" s="1463"/>
      <c r="CH34" s="1629"/>
      <c r="CI34" s="1462"/>
      <c r="CJ34" s="1462"/>
      <c r="CK34" s="1462"/>
      <c r="CL34" s="1462"/>
      <c r="CM34" s="1462"/>
      <c r="CN34" s="1462"/>
      <c r="CO34" s="1462"/>
      <c r="CP34" s="1462">
        <v>1</v>
      </c>
      <c r="CQ34" s="1462">
        <v>1</v>
      </c>
      <c r="CR34" s="1462"/>
      <c r="CS34" s="1463"/>
      <c r="CT34" s="1629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629"/>
      <c r="DG34" s="1462"/>
      <c r="DH34" s="1462"/>
      <c r="DI34" s="1462">
        <v>1</v>
      </c>
      <c r="DJ34" s="1462">
        <v>1</v>
      </c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1</v>
      </c>
      <c r="DT34" s="1457">
        <f t="shared" si="4"/>
        <v>0</v>
      </c>
      <c r="DU34" s="1457">
        <f t="shared" si="4"/>
        <v>1</v>
      </c>
      <c r="DV34" s="1457">
        <f t="shared" si="4"/>
        <v>1</v>
      </c>
      <c r="DW34" s="1457">
        <f t="shared" si="4"/>
        <v>1</v>
      </c>
      <c r="DX34" s="1457">
        <f t="shared" si="4"/>
        <v>0</v>
      </c>
      <c r="DY34" s="1457">
        <f t="shared" si="4"/>
        <v>0</v>
      </c>
      <c r="DZ34" s="1457">
        <f t="shared" si="4"/>
        <v>1</v>
      </c>
      <c r="EA34" s="1457">
        <f t="shared" si="4"/>
        <v>1</v>
      </c>
      <c r="EB34" s="1457">
        <f t="shared" si="4"/>
        <v>0</v>
      </c>
      <c r="EC34" s="1458">
        <f t="shared" si="4"/>
        <v>0</v>
      </c>
    </row>
    <row r="35" spans="1:133">
      <c r="A35" s="1460" t="s">
        <v>768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>
        <v>1</v>
      </c>
      <c r="P35" s="1462">
        <v>1</v>
      </c>
      <c r="Q35" s="1462"/>
      <c r="R35" s="1462"/>
      <c r="S35" s="1462"/>
      <c r="T35" s="1462"/>
      <c r="U35" s="1462"/>
      <c r="V35" s="1462"/>
      <c r="W35" s="1462"/>
      <c r="X35" s="1462"/>
      <c r="Y35" s="1463"/>
      <c r="Z35" s="1625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625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625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625"/>
      <c r="BK35" s="1626"/>
      <c r="BL35" s="1626"/>
      <c r="BM35" s="1626"/>
      <c r="BN35" s="1626"/>
      <c r="BO35" s="1626"/>
      <c r="BP35" s="1626"/>
      <c r="BQ35" s="1626"/>
      <c r="BR35" s="1626"/>
      <c r="BS35" s="1626"/>
      <c r="BT35" s="1626"/>
      <c r="BU35" s="1627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629"/>
      <c r="CI35" s="1462"/>
      <c r="CJ35" s="1462"/>
      <c r="CK35" s="1462"/>
      <c r="CL35" s="1462"/>
      <c r="CM35" s="1462"/>
      <c r="CN35" s="1462"/>
      <c r="CO35" s="1462"/>
      <c r="CP35" s="1462"/>
      <c r="CQ35" s="1462">
        <v>1</v>
      </c>
      <c r="CR35" s="1462">
        <v>1</v>
      </c>
      <c r="CS35" s="1463">
        <v>1</v>
      </c>
      <c r="CT35" s="1629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629"/>
      <c r="DG35" s="1462"/>
      <c r="DH35" s="1462"/>
      <c r="DI35" s="1462">
        <v>1</v>
      </c>
      <c r="DJ35" s="1462">
        <v>1</v>
      </c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1</v>
      </c>
      <c r="DT35" s="1457">
        <f t="shared" si="4"/>
        <v>1</v>
      </c>
      <c r="DU35" s="1457">
        <f t="shared" si="4"/>
        <v>1</v>
      </c>
      <c r="DV35" s="1457">
        <f t="shared" si="4"/>
        <v>1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1</v>
      </c>
      <c r="EB35" s="1457">
        <f t="shared" si="4"/>
        <v>1</v>
      </c>
      <c r="EC35" s="1458">
        <f t="shared" si="4"/>
        <v>1</v>
      </c>
    </row>
    <row r="36" spans="1:133">
      <c r="A36" s="1460" t="s">
        <v>769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625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625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625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625"/>
      <c r="BK36" s="1626"/>
      <c r="BL36" s="1626"/>
      <c r="BM36" s="1626"/>
      <c r="BN36" s="1626"/>
      <c r="BO36" s="1626"/>
      <c r="BP36" s="1626"/>
      <c r="BQ36" s="1626"/>
      <c r="BR36" s="1626"/>
      <c r="BS36" s="1626"/>
      <c r="BT36" s="1626"/>
      <c r="BU36" s="1627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629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629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629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633" t="s">
        <v>950</v>
      </c>
      <c r="B37" s="1634"/>
      <c r="C37" s="1622"/>
      <c r="D37" s="1622"/>
      <c r="E37" s="1622"/>
      <c r="F37" s="1622"/>
      <c r="G37" s="1622"/>
      <c r="H37" s="1622"/>
      <c r="I37" s="1622"/>
      <c r="J37" s="1622"/>
      <c r="K37" s="1622"/>
      <c r="L37" s="1622"/>
      <c r="M37" s="1622"/>
      <c r="N37" s="1622"/>
      <c r="O37" s="1622"/>
      <c r="P37" s="1622"/>
      <c r="Q37" s="1622"/>
      <c r="R37" s="1622"/>
      <c r="S37" s="1622"/>
      <c r="T37" s="1622"/>
      <c r="U37" s="1622"/>
      <c r="V37" s="1622"/>
      <c r="W37" s="1622"/>
      <c r="X37" s="1622"/>
      <c r="Y37" s="1622"/>
      <c r="Z37" s="1622"/>
      <c r="AA37" s="1622"/>
      <c r="AB37" s="1622"/>
      <c r="AC37" s="1622"/>
      <c r="AD37" s="1622"/>
      <c r="AE37" s="1622"/>
      <c r="AF37" s="1622"/>
      <c r="AG37" s="1622"/>
      <c r="AH37" s="1622"/>
      <c r="AI37" s="1622"/>
      <c r="AJ37" s="1622"/>
      <c r="AK37" s="1622"/>
      <c r="AL37" s="1622"/>
      <c r="AM37" s="1622"/>
      <c r="AN37" s="1622"/>
      <c r="AO37" s="1622"/>
      <c r="AP37" s="1622"/>
      <c r="AQ37" s="1622"/>
      <c r="AR37" s="1622"/>
      <c r="AS37" s="1622"/>
      <c r="AT37" s="1622"/>
      <c r="AU37" s="1622"/>
      <c r="AV37" s="1622"/>
      <c r="AW37" s="1622"/>
      <c r="AX37" s="1622"/>
      <c r="AY37" s="1622"/>
      <c r="AZ37" s="1622"/>
      <c r="BA37" s="1622"/>
      <c r="BB37" s="1622"/>
      <c r="BC37" s="1622"/>
      <c r="BD37" s="1622"/>
      <c r="BE37" s="1622"/>
      <c r="BF37" s="1622"/>
      <c r="BG37" s="1622"/>
      <c r="BH37" s="1622"/>
      <c r="BI37" s="1622"/>
      <c r="BJ37" s="1622"/>
      <c r="BK37" s="1622"/>
      <c r="BL37" s="1622"/>
      <c r="BM37" s="1622"/>
      <c r="BN37" s="1622"/>
      <c r="BO37" s="1622"/>
      <c r="BP37" s="1622"/>
      <c r="BQ37" s="1622"/>
      <c r="BR37" s="1622"/>
      <c r="BS37" s="1622"/>
      <c r="BT37" s="1622"/>
      <c r="BU37" s="1623"/>
      <c r="BV37" s="1622"/>
      <c r="BW37" s="1622"/>
      <c r="BX37" s="1622"/>
      <c r="BY37" s="1622"/>
      <c r="BZ37" s="1622"/>
      <c r="CA37" s="1622"/>
      <c r="CB37" s="1622"/>
      <c r="CC37" s="1622"/>
      <c r="CD37" s="1622"/>
      <c r="CE37" s="1622"/>
      <c r="CF37" s="1622"/>
      <c r="CG37" s="1622"/>
      <c r="CH37" s="1623"/>
      <c r="CI37" s="1622"/>
      <c r="CJ37" s="1622"/>
      <c r="CK37" s="1622"/>
      <c r="CL37" s="1622"/>
      <c r="CM37" s="1622"/>
      <c r="CN37" s="1622"/>
      <c r="CO37" s="1622"/>
      <c r="CP37" s="1622"/>
      <c r="CQ37" s="1622"/>
      <c r="CR37" s="1622"/>
      <c r="CS37" s="1622"/>
      <c r="CT37" s="1623"/>
      <c r="CU37" s="1622"/>
      <c r="CV37" s="1622"/>
      <c r="CW37" s="1622"/>
      <c r="CX37" s="1622"/>
      <c r="CY37" s="1622"/>
      <c r="CZ37" s="1622"/>
      <c r="DA37" s="1622"/>
      <c r="DB37" s="1622"/>
      <c r="DC37" s="1622"/>
      <c r="DD37" s="1622"/>
      <c r="DE37" s="1622"/>
      <c r="DF37" s="1623"/>
      <c r="DG37" s="1622"/>
      <c r="DH37" s="1622"/>
      <c r="DI37" s="1622"/>
      <c r="DJ37" s="1622"/>
      <c r="DK37" s="1622"/>
      <c r="DL37" s="1622"/>
      <c r="DM37" s="1622"/>
      <c r="DN37" s="1622"/>
      <c r="DO37" s="1622"/>
      <c r="DP37" s="1622"/>
      <c r="DQ37" s="1622"/>
      <c r="DR37" s="1622"/>
      <c r="DS37" s="1622"/>
      <c r="DT37" s="1622"/>
      <c r="DU37" s="1622"/>
      <c r="DV37" s="1622"/>
      <c r="DW37" s="1622"/>
      <c r="DX37" s="1622"/>
      <c r="DY37" s="1622"/>
      <c r="DZ37" s="1622"/>
      <c r="EA37" s="1622"/>
      <c r="EB37" s="1622"/>
      <c r="EC37" s="1635"/>
    </row>
    <row r="38" spans="1:133">
      <c r="A38" s="1460" t="s">
        <v>764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>
        <v>1</v>
      </c>
      <c r="W38" s="1462"/>
      <c r="X38" s="1462"/>
      <c r="Y38" s="1463"/>
      <c r="Z38" s="1625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625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625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625"/>
      <c r="BK38" s="1626"/>
      <c r="BL38" s="1626"/>
      <c r="BM38" s="1626"/>
      <c r="BN38" s="1626"/>
      <c r="BO38" s="1626"/>
      <c r="BP38" s="1626"/>
      <c r="BQ38" s="1626"/>
      <c r="BR38" s="1626"/>
      <c r="BS38" s="1626"/>
      <c r="BT38" s="1626"/>
      <c r="BU38" s="1627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629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629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629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1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765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>
        <v>1</v>
      </c>
      <c r="W39" s="1454"/>
      <c r="X39" s="1454"/>
      <c r="Y39" s="1455"/>
      <c r="Z39" s="1625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625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625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625"/>
      <c r="BK39" s="1626"/>
      <c r="BL39" s="1626"/>
      <c r="BM39" s="1626"/>
      <c r="BN39" s="1626"/>
      <c r="BO39" s="1626"/>
      <c r="BP39" s="1626"/>
      <c r="BQ39" s="1626"/>
      <c r="BR39" s="1626"/>
      <c r="BS39" s="1626"/>
      <c r="BT39" s="1626"/>
      <c r="BU39" s="1627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628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628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628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1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766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>
        <v>1</v>
      </c>
      <c r="X40" s="1454"/>
      <c r="Y40" s="1455"/>
      <c r="Z40" s="1625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625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625"/>
      <c r="BK40" s="1626"/>
      <c r="BL40" s="1626"/>
      <c r="BM40" s="1626"/>
      <c r="BN40" s="1626"/>
      <c r="BO40" s="1626"/>
      <c r="BP40" s="1626"/>
      <c r="BQ40" s="1626"/>
      <c r="BR40" s="1626"/>
      <c r="BS40" s="1626"/>
      <c r="BT40" s="1626"/>
      <c r="BU40" s="1627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628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628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628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1</v>
      </c>
      <c r="EB40" s="1457">
        <f t="shared" si="5"/>
        <v>0</v>
      </c>
      <c r="EC40" s="1458">
        <f t="shared" si="5"/>
        <v>0</v>
      </c>
    </row>
    <row r="41" spans="1:133">
      <c r="A41" s="1460" t="s">
        <v>768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>
        <v>1</v>
      </c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625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625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625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625"/>
      <c r="BK41" s="1626"/>
      <c r="BL41" s="1626"/>
      <c r="BM41" s="1626"/>
      <c r="BN41" s="1626"/>
      <c r="BO41" s="1626"/>
      <c r="BP41" s="1626"/>
      <c r="BQ41" s="1626"/>
      <c r="BR41" s="1626"/>
      <c r="BS41" s="1626"/>
      <c r="BT41" s="1626"/>
      <c r="BU41" s="1627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628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628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628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1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769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625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625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625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625"/>
      <c r="BK42" s="1626"/>
      <c r="BL42" s="1626"/>
      <c r="BM42" s="1626"/>
      <c r="BN42" s="1626"/>
      <c r="BO42" s="1626"/>
      <c r="BP42" s="1626"/>
      <c r="BQ42" s="1626"/>
      <c r="BR42" s="1626"/>
      <c r="BS42" s="1626"/>
      <c r="BT42" s="1626"/>
      <c r="BU42" s="1627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628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628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628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633" t="s">
        <v>951</v>
      </c>
      <c r="B43" s="1634"/>
      <c r="C43" s="1622"/>
      <c r="D43" s="1622"/>
      <c r="E43" s="1622"/>
      <c r="F43" s="1622"/>
      <c r="G43" s="1622"/>
      <c r="H43" s="1622"/>
      <c r="I43" s="1622"/>
      <c r="J43" s="1622"/>
      <c r="K43" s="1622"/>
      <c r="L43" s="1622"/>
      <c r="M43" s="1622"/>
      <c r="N43" s="1622"/>
      <c r="O43" s="1622"/>
      <c r="P43" s="1622"/>
      <c r="Q43" s="1622"/>
      <c r="R43" s="1622"/>
      <c r="S43" s="1622"/>
      <c r="T43" s="1622"/>
      <c r="U43" s="1622"/>
      <c r="V43" s="1622"/>
      <c r="W43" s="1622"/>
      <c r="X43" s="1622"/>
      <c r="Y43" s="1622"/>
      <c r="Z43" s="1622"/>
      <c r="AA43" s="1622"/>
      <c r="AB43" s="1622"/>
      <c r="AC43" s="1622"/>
      <c r="AD43" s="1622"/>
      <c r="AE43" s="1622"/>
      <c r="AF43" s="1622"/>
      <c r="AG43" s="1622"/>
      <c r="AH43" s="1622"/>
      <c r="AI43" s="1622"/>
      <c r="AJ43" s="1622"/>
      <c r="AK43" s="1622"/>
      <c r="AL43" s="1622"/>
      <c r="AM43" s="1622"/>
      <c r="AN43" s="1622"/>
      <c r="AO43" s="1622"/>
      <c r="AP43" s="1622"/>
      <c r="AQ43" s="1622"/>
      <c r="AR43" s="1622"/>
      <c r="AS43" s="1622"/>
      <c r="AT43" s="1622"/>
      <c r="AU43" s="1622"/>
      <c r="AV43" s="1622"/>
      <c r="AW43" s="1622"/>
      <c r="AX43" s="1622"/>
      <c r="AY43" s="1622"/>
      <c r="AZ43" s="1622"/>
      <c r="BA43" s="1622"/>
      <c r="BB43" s="1622"/>
      <c r="BC43" s="1622"/>
      <c r="BD43" s="1622"/>
      <c r="BE43" s="1622"/>
      <c r="BF43" s="1622"/>
      <c r="BG43" s="1622"/>
      <c r="BH43" s="1622"/>
      <c r="BI43" s="1622"/>
      <c r="BJ43" s="1622"/>
      <c r="BK43" s="1622"/>
      <c r="BL43" s="1622"/>
      <c r="BM43" s="1622"/>
      <c r="BN43" s="1622"/>
      <c r="BO43" s="1622"/>
      <c r="BP43" s="1622"/>
      <c r="BQ43" s="1622"/>
      <c r="BR43" s="1622"/>
      <c r="BS43" s="1622"/>
      <c r="BT43" s="1622"/>
      <c r="BU43" s="1623"/>
      <c r="BV43" s="1622"/>
      <c r="BW43" s="1622"/>
      <c r="BX43" s="1622"/>
      <c r="BY43" s="1622"/>
      <c r="BZ43" s="1622"/>
      <c r="CA43" s="1622"/>
      <c r="CB43" s="1622"/>
      <c r="CC43" s="1622"/>
      <c r="CD43" s="1622"/>
      <c r="CE43" s="1622"/>
      <c r="CF43" s="1622"/>
      <c r="CG43" s="1622"/>
      <c r="CH43" s="1623"/>
      <c r="CI43" s="1622"/>
      <c r="CJ43" s="1622"/>
      <c r="CK43" s="1622"/>
      <c r="CL43" s="1622"/>
      <c r="CM43" s="1622"/>
      <c r="CN43" s="1622"/>
      <c r="CO43" s="1622"/>
      <c r="CP43" s="1622"/>
      <c r="CQ43" s="1622"/>
      <c r="CR43" s="1622"/>
      <c r="CS43" s="1622"/>
      <c r="CT43" s="1623"/>
      <c r="CU43" s="1622"/>
      <c r="CV43" s="1622"/>
      <c r="CW43" s="1622"/>
      <c r="CX43" s="1622"/>
      <c r="CY43" s="1622"/>
      <c r="CZ43" s="1622"/>
      <c r="DA43" s="1622"/>
      <c r="DB43" s="1622"/>
      <c r="DC43" s="1622"/>
      <c r="DD43" s="1622"/>
      <c r="DE43" s="1622"/>
      <c r="DF43" s="1623"/>
      <c r="DG43" s="1622"/>
      <c r="DH43" s="1622"/>
      <c r="DI43" s="1622"/>
      <c r="DJ43" s="1622"/>
      <c r="DK43" s="1622"/>
      <c r="DL43" s="1622"/>
      <c r="DM43" s="1622"/>
      <c r="DN43" s="1622"/>
      <c r="DO43" s="1622"/>
      <c r="DP43" s="1622"/>
      <c r="DQ43" s="1622"/>
      <c r="DR43" s="1622"/>
      <c r="DS43" s="1622"/>
      <c r="DT43" s="1622"/>
      <c r="DU43" s="1622"/>
      <c r="DV43" s="1622"/>
      <c r="DW43" s="1622"/>
      <c r="DX43" s="1622"/>
      <c r="DY43" s="1622"/>
      <c r="DZ43" s="1622"/>
      <c r="EA43" s="1622"/>
      <c r="EB43" s="1622"/>
      <c r="EC43" s="1635"/>
    </row>
    <row r="44" spans="1:133">
      <c r="A44" s="1460" t="s">
        <v>764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>
        <v>1</v>
      </c>
      <c r="Z44" s="1625"/>
      <c r="AA44" s="1454"/>
      <c r="AB44" s="1454"/>
      <c r="AC44" s="1454"/>
      <c r="AD44" s="1454"/>
      <c r="AE44" s="1454"/>
      <c r="AF44" s="1454"/>
      <c r="AG44" s="1454"/>
      <c r="AH44" s="1454"/>
      <c r="AI44" s="1454">
        <v>1</v>
      </c>
      <c r="AJ44" s="1454"/>
      <c r="AK44" s="1455"/>
      <c r="AL44" s="1625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625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625"/>
      <c r="BK44" s="1626"/>
      <c r="BL44" s="1626"/>
      <c r="BM44" s="1626"/>
      <c r="BN44" s="1626"/>
      <c r="BO44" s="1626"/>
      <c r="BP44" s="1626"/>
      <c r="BQ44" s="1626"/>
      <c r="BR44" s="1626"/>
      <c r="BS44" s="1626"/>
      <c r="BT44" s="1626"/>
      <c r="BU44" s="1627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>
        <v>1</v>
      </c>
      <c r="CG44" s="1455"/>
      <c r="CH44" s="1628"/>
      <c r="CI44" s="1454"/>
      <c r="CJ44" s="1454"/>
      <c r="CK44" s="1454"/>
      <c r="CL44" s="1454">
        <v>1</v>
      </c>
      <c r="CM44" s="1454">
        <v>1</v>
      </c>
      <c r="CN44" s="1454"/>
      <c r="CO44" s="1454"/>
      <c r="CP44" s="1454"/>
      <c r="CQ44" s="1454"/>
      <c r="CR44" s="1454"/>
      <c r="CS44" s="1455"/>
      <c r="CT44" s="1628"/>
      <c r="CU44" s="1454"/>
      <c r="CV44" s="1454"/>
      <c r="CW44" s="1454">
        <v>1</v>
      </c>
      <c r="CX44" s="1454"/>
      <c r="CY44" s="1454"/>
      <c r="CZ44" s="1454"/>
      <c r="DA44" s="1454"/>
      <c r="DB44" s="1454"/>
      <c r="DC44" s="1454"/>
      <c r="DD44" s="1454"/>
      <c r="DE44" s="1455"/>
      <c r="DF44" s="1628">
        <v>1</v>
      </c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1</v>
      </c>
      <c r="DS44" s="1457">
        <f t="shared" si="6"/>
        <v>0</v>
      </c>
      <c r="DT44" s="1457">
        <f t="shared" si="6"/>
        <v>0</v>
      </c>
      <c r="DU44" s="1457">
        <f t="shared" si="6"/>
        <v>1</v>
      </c>
      <c r="DV44" s="1457">
        <f t="shared" si="6"/>
        <v>1</v>
      </c>
      <c r="DW44" s="1457">
        <f t="shared" si="6"/>
        <v>1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1</v>
      </c>
      <c r="EB44" s="1457">
        <f t="shared" si="6"/>
        <v>1</v>
      </c>
      <c r="EC44" s="1458">
        <f t="shared" si="6"/>
        <v>1</v>
      </c>
    </row>
    <row r="45" spans="1:133">
      <c r="A45" s="1460" t="s">
        <v>765</v>
      </c>
      <c r="B45" s="1453">
        <v>1</v>
      </c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>
        <v>1</v>
      </c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625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>
        <v>1</v>
      </c>
      <c r="AK45" s="1455">
        <v>1</v>
      </c>
      <c r="AL45" s="1625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625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625"/>
      <c r="BK45" s="1626"/>
      <c r="BL45" s="1626"/>
      <c r="BM45" s="1626"/>
      <c r="BN45" s="1626"/>
      <c r="BO45" s="1626"/>
      <c r="BP45" s="1626"/>
      <c r="BQ45" s="1626"/>
      <c r="BR45" s="1626"/>
      <c r="BS45" s="1626"/>
      <c r="BT45" s="1626"/>
      <c r="BU45" s="1627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>
        <v>1</v>
      </c>
      <c r="CH45" s="1628"/>
      <c r="CI45" s="1454"/>
      <c r="CJ45" s="1454"/>
      <c r="CK45" s="1454"/>
      <c r="CL45" s="1454"/>
      <c r="CM45" s="1454">
        <v>1</v>
      </c>
      <c r="CN45" s="1454">
        <v>1</v>
      </c>
      <c r="CO45" s="1454">
        <v>1</v>
      </c>
      <c r="CP45" s="1454">
        <v>1</v>
      </c>
      <c r="CQ45" s="1454"/>
      <c r="CR45" s="1454"/>
      <c r="CS45" s="1455"/>
      <c r="CT45" s="1628"/>
      <c r="CU45" s="1454"/>
      <c r="CV45" s="1454"/>
      <c r="CW45" s="1454"/>
      <c r="CX45" s="1454">
        <v>1</v>
      </c>
      <c r="CY45" s="1454">
        <v>1</v>
      </c>
      <c r="CZ45" s="1454"/>
      <c r="DA45" s="1454"/>
      <c r="DB45" s="1454"/>
      <c r="DC45" s="1454"/>
      <c r="DD45" s="1454"/>
      <c r="DE45" s="1455"/>
      <c r="DF45" s="1628"/>
      <c r="DG45" s="1454">
        <v>1</v>
      </c>
      <c r="DH45" s="1454">
        <v>1</v>
      </c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2</v>
      </c>
      <c r="DS45" s="1457">
        <f t="shared" si="6"/>
        <v>1</v>
      </c>
      <c r="DT45" s="1457">
        <f t="shared" si="6"/>
        <v>1</v>
      </c>
      <c r="DU45" s="1457">
        <f t="shared" si="6"/>
        <v>0</v>
      </c>
      <c r="DV45" s="1457">
        <f t="shared" si="6"/>
        <v>1</v>
      </c>
      <c r="DW45" s="1457">
        <f t="shared" si="6"/>
        <v>2</v>
      </c>
      <c r="DX45" s="1457">
        <f t="shared" si="6"/>
        <v>1</v>
      </c>
      <c r="DY45" s="1457">
        <f t="shared" si="6"/>
        <v>1</v>
      </c>
      <c r="DZ45" s="1457">
        <f t="shared" si="6"/>
        <v>1</v>
      </c>
      <c r="EA45" s="1457">
        <f t="shared" si="6"/>
        <v>0</v>
      </c>
      <c r="EB45" s="1457">
        <f t="shared" si="6"/>
        <v>1</v>
      </c>
      <c r="EC45" s="1458">
        <f t="shared" si="6"/>
        <v>2</v>
      </c>
    </row>
    <row r="46" spans="1:133">
      <c r="A46" s="1460" t="s">
        <v>766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>
        <v>1</v>
      </c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625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>
        <v>1</v>
      </c>
      <c r="AL46" s="1625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625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625"/>
      <c r="BK46" s="1626"/>
      <c r="BL46" s="1626"/>
      <c r="BM46" s="1626"/>
      <c r="BN46" s="1626"/>
      <c r="BO46" s="1626"/>
      <c r="BP46" s="1626"/>
      <c r="BQ46" s="1626"/>
      <c r="BR46" s="1626"/>
      <c r="BS46" s="1626"/>
      <c r="BT46" s="1626"/>
      <c r="BU46" s="1627"/>
      <c r="BV46" s="1453">
        <v>1</v>
      </c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628"/>
      <c r="CI46" s="1454"/>
      <c r="CJ46" s="1454"/>
      <c r="CK46" s="1454"/>
      <c r="CL46" s="1454"/>
      <c r="CM46" s="1454"/>
      <c r="CN46" s="1454">
        <v>1</v>
      </c>
      <c r="CO46" s="1454">
        <v>1</v>
      </c>
      <c r="CP46" s="1454">
        <v>1</v>
      </c>
      <c r="CQ46" s="1454"/>
      <c r="CR46" s="1454"/>
      <c r="CS46" s="1455"/>
      <c r="CT46" s="1628"/>
      <c r="CU46" s="1454"/>
      <c r="CV46" s="1454"/>
      <c r="CW46" s="1454"/>
      <c r="CX46" s="1454"/>
      <c r="CY46" s="1454"/>
      <c r="CZ46" s="1454">
        <v>1</v>
      </c>
      <c r="DA46" s="1454"/>
      <c r="DB46" s="1454"/>
      <c r="DC46" s="1454"/>
      <c r="DD46" s="1454"/>
      <c r="DE46" s="1455"/>
      <c r="DF46" s="1628"/>
      <c r="DG46" s="1454"/>
      <c r="DH46" s="1454">
        <v>1</v>
      </c>
      <c r="DI46" s="1454">
        <v>1</v>
      </c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2</v>
      </c>
      <c r="DS46" s="1457">
        <f t="shared" si="6"/>
        <v>0</v>
      </c>
      <c r="DT46" s="1457">
        <f t="shared" si="6"/>
        <v>1</v>
      </c>
      <c r="DU46" s="1457">
        <f t="shared" si="6"/>
        <v>1</v>
      </c>
      <c r="DV46" s="1457">
        <f t="shared" si="6"/>
        <v>0</v>
      </c>
      <c r="DW46" s="1457">
        <f t="shared" si="6"/>
        <v>0</v>
      </c>
      <c r="DX46" s="1457">
        <f t="shared" si="6"/>
        <v>2</v>
      </c>
      <c r="DY46" s="1457">
        <f t="shared" si="6"/>
        <v>1</v>
      </c>
      <c r="DZ46" s="1457">
        <f t="shared" si="6"/>
        <v>1</v>
      </c>
      <c r="EA46" s="1457">
        <f t="shared" si="6"/>
        <v>0</v>
      </c>
      <c r="EB46" s="1457">
        <f t="shared" si="6"/>
        <v>0</v>
      </c>
      <c r="EC46" s="1458">
        <f t="shared" si="6"/>
        <v>1</v>
      </c>
    </row>
    <row r="47" spans="1:133">
      <c r="A47" s="1460" t="s">
        <v>768</v>
      </c>
      <c r="B47" s="1453">
        <v>1</v>
      </c>
      <c r="C47" s="1454">
        <v>1</v>
      </c>
      <c r="D47" s="1454">
        <v>1</v>
      </c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>
        <v>1</v>
      </c>
      <c r="Q47" s="1454"/>
      <c r="R47" s="1454"/>
      <c r="S47" s="1454"/>
      <c r="T47" s="1454"/>
      <c r="U47" s="1454"/>
      <c r="V47" s="1454"/>
      <c r="W47" s="1454"/>
      <c r="X47" s="1454"/>
      <c r="Y47" s="1455"/>
      <c r="Z47" s="1625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625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625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625"/>
      <c r="BK47" s="1626"/>
      <c r="BL47" s="1626"/>
      <c r="BM47" s="1626"/>
      <c r="BN47" s="1626"/>
      <c r="BO47" s="1626"/>
      <c r="BP47" s="1626"/>
      <c r="BQ47" s="1626"/>
      <c r="BR47" s="1626"/>
      <c r="BS47" s="1626"/>
      <c r="BT47" s="1626"/>
      <c r="BU47" s="1627"/>
      <c r="BV47" s="1453"/>
      <c r="BW47" s="1454">
        <v>1</v>
      </c>
      <c r="BX47" s="1454">
        <v>1</v>
      </c>
      <c r="BY47" s="1454">
        <v>1</v>
      </c>
      <c r="BZ47" s="1454"/>
      <c r="CA47" s="1454"/>
      <c r="CB47" s="1454"/>
      <c r="CC47" s="1454"/>
      <c r="CD47" s="1454"/>
      <c r="CE47" s="1454"/>
      <c r="CF47" s="1454"/>
      <c r="CG47" s="1455"/>
      <c r="CH47" s="1628"/>
      <c r="CI47" s="1454"/>
      <c r="CJ47" s="1454"/>
      <c r="CK47" s="1454"/>
      <c r="CL47" s="1454"/>
      <c r="CM47" s="1454"/>
      <c r="CN47" s="1454">
        <v>1</v>
      </c>
      <c r="CO47" s="1454">
        <v>1</v>
      </c>
      <c r="CP47" s="1454">
        <v>1</v>
      </c>
      <c r="CQ47" s="1454">
        <v>1</v>
      </c>
      <c r="CR47" s="1454">
        <v>1</v>
      </c>
      <c r="CS47" s="1455">
        <v>1</v>
      </c>
      <c r="CT47" s="1628"/>
      <c r="CU47" s="1454"/>
      <c r="CV47" s="1454"/>
      <c r="CW47" s="1454"/>
      <c r="CX47" s="1454"/>
      <c r="CY47" s="1454"/>
      <c r="CZ47" s="1454"/>
      <c r="DA47" s="1454">
        <v>1</v>
      </c>
      <c r="DB47" s="1454">
        <v>1</v>
      </c>
      <c r="DC47" s="1454">
        <v>1</v>
      </c>
      <c r="DD47" s="1454"/>
      <c r="DE47" s="1455"/>
      <c r="DF47" s="1628"/>
      <c r="DG47" s="1454"/>
      <c r="DH47" s="1454"/>
      <c r="DI47" s="1454"/>
      <c r="DJ47" s="1454">
        <v>1</v>
      </c>
      <c r="DK47" s="1454">
        <v>1</v>
      </c>
      <c r="DL47" s="1454"/>
      <c r="DM47" s="1454"/>
      <c r="DN47" s="1454"/>
      <c r="DO47" s="1454"/>
      <c r="DP47" s="1454"/>
      <c r="DQ47" s="1455"/>
      <c r="DR47" s="1459">
        <f t="shared" si="6"/>
        <v>1</v>
      </c>
      <c r="DS47" s="1457">
        <f t="shared" si="6"/>
        <v>2</v>
      </c>
      <c r="DT47" s="1457">
        <f t="shared" si="6"/>
        <v>3</v>
      </c>
      <c r="DU47" s="1457">
        <f t="shared" si="6"/>
        <v>1</v>
      </c>
      <c r="DV47" s="1457">
        <f t="shared" si="6"/>
        <v>1</v>
      </c>
      <c r="DW47" s="1457">
        <f t="shared" si="6"/>
        <v>1</v>
      </c>
      <c r="DX47" s="1457">
        <f t="shared" si="6"/>
        <v>1</v>
      </c>
      <c r="DY47" s="1457">
        <f t="shared" si="6"/>
        <v>2</v>
      </c>
      <c r="DZ47" s="1457">
        <f t="shared" si="6"/>
        <v>2</v>
      </c>
      <c r="EA47" s="1457">
        <f t="shared" si="6"/>
        <v>2</v>
      </c>
      <c r="EB47" s="1457">
        <f t="shared" si="6"/>
        <v>1</v>
      </c>
      <c r="EC47" s="1458">
        <f t="shared" si="6"/>
        <v>1</v>
      </c>
    </row>
    <row r="48" spans="1:133">
      <c r="A48" s="1460" t="s">
        <v>769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625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625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625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625"/>
      <c r="BK48" s="1626"/>
      <c r="BL48" s="1626"/>
      <c r="BM48" s="1626"/>
      <c r="BN48" s="1626"/>
      <c r="BO48" s="1626"/>
      <c r="BP48" s="1626"/>
      <c r="BQ48" s="1626"/>
      <c r="BR48" s="1626"/>
      <c r="BS48" s="1626"/>
      <c r="BT48" s="1626"/>
      <c r="BU48" s="1627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628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628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628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633" t="s">
        <v>773</v>
      </c>
      <c r="B49" s="1634"/>
      <c r="C49" s="1622"/>
      <c r="D49" s="1622"/>
      <c r="E49" s="1622"/>
      <c r="F49" s="1622"/>
      <c r="G49" s="1622"/>
      <c r="H49" s="1622"/>
      <c r="I49" s="1622"/>
      <c r="J49" s="1622"/>
      <c r="K49" s="1622"/>
      <c r="L49" s="1622"/>
      <c r="M49" s="1622"/>
      <c r="N49" s="1622"/>
      <c r="O49" s="1622"/>
      <c r="P49" s="1622"/>
      <c r="Q49" s="1622"/>
      <c r="R49" s="1622"/>
      <c r="S49" s="1622"/>
      <c r="T49" s="1622"/>
      <c r="U49" s="1622"/>
      <c r="V49" s="1622"/>
      <c r="W49" s="1622"/>
      <c r="X49" s="1622"/>
      <c r="Y49" s="1622"/>
      <c r="Z49" s="1622"/>
      <c r="AA49" s="1622"/>
      <c r="AB49" s="1622"/>
      <c r="AC49" s="1622"/>
      <c r="AD49" s="1622"/>
      <c r="AE49" s="1622"/>
      <c r="AF49" s="1622"/>
      <c r="AG49" s="1622"/>
      <c r="AH49" s="1622"/>
      <c r="AI49" s="1622"/>
      <c r="AJ49" s="1622"/>
      <c r="AK49" s="1622"/>
      <c r="AL49" s="1622"/>
      <c r="AM49" s="1622"/>
      <c r="AN49" s="1622"/>
      <c r="AO49" s="1622"/>
      <c r="AP49" s="1622"/>
      <c r="AQ49" s="1622"/>
      <c r="AR49" s="1622"/>
      <c r="AS49" s="1622"/>
      <c r="AT49" s="1622"/>
      <c r="AU49" s="1622"/>
      <c r="AV49" s="1622"/>
      <c r="AW49" s="1622"/>
      <c r="AX49" s="1622"/>
      <c r="AY49" s="1622"/>
      <c r="AZ49" s="1622"/>
      <c r="BA49" s="1622"/>
      <c r="BB49" s="1622"/>
      <c r="BC49" s="1622"/>
      <c r="BD49" s="1622"/>
      <c r="BE49" s="1622"/>
      <c r="BF49" s="1622"/>
      <c r="BG49" s="1622"/>
      <c r="BH49" s="1622"/>
      <c r="BI49" s="1622"/>
      <c r="BJ49" s="1622"/>
      <c r="BK49" s="1622"/>
      <c r="BL49" s="1622"/>
      <c r="BM49" s="1622"/>
      <c r="BN49" s="1622"/>
      <c r="BO49" s="1622"/>
      <c r="BP49" s="1622"/>
      <c r="BQ49" s="1622"/>
      <c r="BR49" s="1622"/>
      <c r="BS49" s="1622"/>
      <c r="BT49" s="1622"/>
      <c r="BU49" s="1623"/>
      <c r="BV49" s="1622"/>
      <c r="BW49" s="1622"/>
      <c r="BX49" s="1622"/>
      <c r="BY49" s="1622"/>
      <c r="BZ49" s="1622"/>
      <c r="CA49" s="1622"/>
      <c r="CB49" s="1622"/>
      <c r="CC49" s="1622"/>
      <c r="CD49" s="1622"/>
      <c r="CE49" s="1622"/>
      <c r="CF49" s="1622"/>
      <c r="CG49" s="1622"/>
      <c r="CH49" s="1623"/>
      <c r="CI49" s="1622"/>
      <c r="CJ49" s="1622"/>
      <c r="CK49" s="1622"/>
      <c r="CL49" s="1622"/>
      <c r="CM49" s="1622"/>
      <c r="CN49" s="1622"/>
      <c r="CO49" s="1622"/>
      <c r="CP49" s="1622"/>
      <c r="CQ49" s="1622"/>
      <c r="CR49" s="1622"/>
      <c r="CS49" s="1622"/>
      <c r="CT49" s="1623"/>
      <c r="CU49" s="1622"/>
      <c r="CV49" s="1622"/>
      <c r="CW49" s="1622"/>
      <c r="CX49" s="1622"/>
      <c r="CY49" s="1622"/>
      <c r="CZ49" s="1622"/>
      <c r="DA49" s="1622"/>
      <c r="DB49" s="1622"/>
      <c r="DC49" s="1622"/>
      <c r="DD49" s="1622"/>
      <c r="DE49" s="1622"/>
      <c r="DF49" s="1623"/>
      <c r="DG49" s="1622"/>
      <c r="DH49" s="1622"/>
      <c r="DI49" s="1622"/>
      <c r="DJ49" s="1622"/>
      <c r="DK49" s="1622"/>
      <c r="DL49" s="1622"/>
      <c r="DM49" s="1622"/>
      <c r="DN49" s="1622"/>
      <c r="DO49" s="1622"/>
      <c r="DP49" s="1622"/>
      <c r="DQ49" s="1622"/>
      <c r="DR49" s="1622"/>
      <c r="DS49" s="1622"/>
      <c r="DT49" s="1622"/>
      <c r="DU49" s="1622"/>
      <c r="DV49" s="1622"/>
      <c r="DW49" s="1622"/>
      <c r="DX49" s="1622"/>
      <c r="DY49" s="1622"/>
      <c r="DZ49" s="1622"/>
      <c r="EA49" s="1622"/>
      <c r="EB49" s="1622"/>
      <c r="EC49" s="1635"/>
    </row>
    <row r="50" spans="1:133">
      <c r="A50" s="1460" t="s">
        <v>764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625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625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625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625"/>
      <c r="BK50" s="1626"/>
      <c r="BL50" s="1626"/>
      <c r="BM50" s="1626"/>
      <c r="BN50" s="1626"/>
      <c r="BO50" s="1626"/>
      <c r="BP50" s="1626"/>
      <c r="BQ50" s="1626"/>
      <c r="BR50" s="1626"/>
      <c r="BS50" s="1626"/>
      <c r="BT50" s="1626"/>
      <c r="BU50" s="1627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628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628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628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765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625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625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625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625"/>
      <c r="BK51" s="1626"/>
      <c r="BL51" s="1626"/>
      <c r="BM51" s="1626"/>
      <c r="BN51" s="1626"/>
      <c r="BO51" s="1626"/>
      <c r="BP51" s="1626"/>
      <c r="BQ51" s="1626"/>
      <c r="BR51" s="1626"/>
      <c r="BS51" s="1626"/>
      <c r="BT51" s="1626"/>
      <c r="BU51" s="1627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628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628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628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766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625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625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625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625"/>
      <c r="BK52" s="1626"/>
      <c r="BL52" s="1626"/>
      <c r="BM52" s="1626"/>
      <c r="BN52" s="1626"/>
      <c r="BO52" s="1626"/>
      <c r="BP52" s="1626"/>
      <c r="BQ52" s="1626"/>
      <c r="BR52" s="1626"/>
      <c r="BS52" s="1626"/>
      <c r="BT52" s="1626"/>
      <c r="BU52" s="1627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628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628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628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768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625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625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625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625"/>
      <c r="BK53" s="1626"/>
      <c r="BL53" s="1626"/>
      <c r="BM53" s="1626"/>
      <c r="BN53" s="1626"/>
      <c r="BO53" s="1626"/>
      <c r="BP53" s="1626"/>
      <c r="BQ53" s="1626"/>
      <c r="BR53" s="1626"/>
      <c r="BS53" s="1626"/>
      <c r="BT53" s="1626"/>
      <c r="BU53" s="1627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628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628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628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769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625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625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625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625"/>
      <c r="BK54" s="1626"/>
      <c r="BL54" s="1626"/>
      <c r="BM54" s="1626"/>
      <c r="BN54" s="1626"/>
      <c r="BO54" s="1626"/>
      <c r="BP54" s="1626"/>
      <c r="BQ54" s="1626"/>
      <c r="BR54" s="1626"/>
      <c r="BS54" s="1626"/>
      <c r="BT54" s="1626"/>
      <c r="BU54" s="1627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628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628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628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633" t="s">
        <v>774</v>
      </c>
      <c r="B55" s="1634"/>
      <c r="C55" s="1622"/>
      <c r="D55" s="1622"/>
      <c r="E55" s="1622"/>
      <c r="F55" s="1622"/>
      <c r="G55" s="1622"/>
      <c r="H55" s="1622"/>
      <c r="I55" s="1622"/>
      <c r="J55" s="1622"/>
      <c r="K55" s="1622"/>
      <c r="L55" s="1622"/>
      <c r="M55" s="1622"/>
      <c r="N55" s="1622"/>
      <c r="O55" s="1622"/>
      <c r="P55" s="1622"/>
      <c r="Q55" s="1622"/>
      <c r="R55" s="1622"/>
      <c r="S55" s="1622"/>
      <c r="T55" s="1622"/>
      <c r="U55" s="1622"/>
      <c r="V55" s="1622"/>
      <c r="W55" s="1622"/>
      <c r="X55" s="1622"/>
      <c r="Y55" s="1622"/>
      <c r="Z55" s="1622"/>
      <c r="AA55" s="1622"/>
      <c r="AB55" s="1622"/>
      <c r="AC55" s="1622"/>
      <c r="AD55" s="1622"/>
      <c r="AE55" s="1622"/>
      <c r="AF55" s="1622"/>
      <c r="AG55" s="1622"/>
      <c r="AH55" s="1622"/>
      <c r="AI55" s="1622"/>
      <c r="AJ55" s="1622"/>
      <c r="AK55" s="1622"/>
      <c r="AL55" s="1622"/>
      <c r="AM55" s="1622"/>
      <c r="AN55" s="1622"/>
      <c r="AO55" s="1622"/>
      <c r="AP55" s="1622"/>
      <c r="AQ55" s="1622"/>
      <c r="AR55" s="1622"/>
      <c r="AS55" s="1622"/>
      <c r="AT55" s="1622"/>
      <c r="AU55" s="1622"/>
      <c r="AV55" s="1622"/>
      <c r="AW55" s="1622"/>
      <c r="AX55" s="1622"/>
      <c r="AY55" s="1622"/>
      <c r="AZ55" s="1622"/>
      <c r="BA55" s="1622"/>
      <c r="BB55" s="1622"/>
      <c r="BC55" s="1622"/>
      <c r="BD55" s="1622"/>
      <c r="BE55" s="1622"/>
      <c r="BF55" s="1622"/>
      <c r="BG55" s="1622"/>
      <c r="BH55" s="1622"/>
      <c r="BI55" s="1622"/>
      <c r="BJ55" s="1622"/>
      <c r="BK55" s="1622"/>
      <c r="BL55" s="1622"/>
      <c r="BM55" s="1622"/>
      <c r="BN55" s="1622"/>
      <c r="BO55" s="1622"/>
      <c r="BP55" s="1622"/>
      <c r="BQ55" s="1622"/>
      <c r="BR55" s="1622"/>
      <c r="BS55" s="1622"/>
      <c r="BT55" s="1622"/>
      <c r="BU55" s="1623"/>
      <c r="BV55" s="1622"/>
      <c r="BW55" s="1622"/>
      <c r="BX55" s="1622"/>
      <c r="BY55" s="1622"/>
      <c r="BZ55" s="1622"/>
      <c r="CA55" s="1622"/>
      <c r="CB55" s="1622"/>
      <c r="CC55" s="1622"/>
      <c r="CD55" s="1622"/>
      <c r="CE55" s="1622"/>
      <c r="CF55" s="1622"/>
      <c r="CG55" s="1622"/>
      <c r="CH55" s="1623"/>
      <c r="CI55" s="1622"/>
      <c r="CJ55" s="1622"/>
      <c r="CK55" s="1622"/>
      <c r="CL55" s="1622"/>
      <c r="CM55" s="1622"/>
      <c r="CN55" s="1622"/>
      <c r="CO55" s="1622"/>
      <c r="CP55" s="1622"/>
      <c r="CQ55" s="1622"/>
      <c r="CR55" s="1622"/>
      <c r="CS55" s="1622"/>
      <c r="CT55" s="1623"/>
      <c r="CU55" s="1622"/>
      <c r="CV55" s="1622"/>
      <c r="CW55" s="1622"/>
      <c r="CX55" s="1622"/>
      <c r="CY55" s="1622"/>
      <c r="CZ55" s="1622"/>
      <c r="DA55" s="1622"/>
      <c r="DB55" s="1622"/>
      <c r="DC55" s="1622"/>
      <c r="DD55" s="1622"/>
      <c r="DE55" s="1622"/>
      <c r="DF55" s="1623"/>
      <c r="DG55" s="1622"/>
      <c r="DH55" s="1622"/>
      <c r="DI55" s="1622"/>
      <c r="DJ55" s="1622"/>
      <c r="DK55" s="1622"/>
      <c r="DL55" s="1622"/>
      <c r="DM55" s="1622"/>
      <c r="DN55" s="1622"/>
      <c r="DO55" s="1622"/>
      <c r="DP55" s="1622"/>
      <c r="DQ55" s="1622"/>
      <c r="DR55" s="1622"/>
      <c r="DS55" s="1622"/>
      <c r="DT55" s="1622"/>
      <c r="DU55" s="1622"/>
      <c r="DV55" s="1622"/>
      <c r="DW55" s="1622"/>
      <c r="DX55" s="1622"/>
      <c r="DY55" s="1622"/>
      <c r="DZ55" s="1622"/>
      <c r="EA55" s="1622"/>
      <c r="EB55" s="1622"/>
      <c r="EC55" s="1635"/>
    </row>
    <row r="56" spans="1:133">
      <c r="A56" s="1460" t="s">
        <v>764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625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625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625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625"/>
      <c r="BK56" s="1626"/>
      <c r="BL56" s="1626"/>
      <c r="BM56" s="1626"/>
      <c r="BN56" s="1626"/>
      <c r="BO56" s="1626"/>
      <c r="BP56" s="1626"/>
      <c r="BQ56" s="1626"/>
      <c r="BR56" s="1626"/>
      <c r="BS56" s="1626"/>
      <c r="BT56" s="1626"/>
      <c r="BU56" s="1627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628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628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628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765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625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625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625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625"/>
      <c r="BK57" s="1626"/>
      <c r="BL57" s="1626"/>
      <c r="BM57" s="1626"/>
      <c r="BN57" s="1626"/>
      <c r="BO57" s="1626"/>
      <c r="BP57" s="1626"/>
      <c r="BQ57" s="1626"/>
      <c r="BR57" s="1626"/>
      <c r="BS57" s="1626"/>
      <c r="BT57" s="1626"/>
      <c r="BU57" s="1627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628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628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628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766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625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625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625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625"/>
      <c r="BK58" s="1626"/>
      <c r="BL58" s="1626"/>
      <c r="BM58" s="1626"/>
      <c r="BN58" s="1626"/>
      <c r="BO58" s="1626"/>
      <c r="BP58" s="1626"/>
      <c r="BQ58" s="1626"/>
      <c r="BR58" s="1626"/>
      <c r="BS58" s="1626"/>
      <c r="BT58" s="1626"/>
      <c r="BU58" s="1627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628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628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628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768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625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625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625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625"/>
      <c r="BK59" s="1626"/>
      <c r="BL59" s="1626"/>
      <c r="BM59" s="1626"/>
      <c r="BN59" s="1626"/>
      <c r="BO59" s="1626"/>
      <c r="BP59" s="1626"/>
      <c r="BQ59" s="1626"/>
      <c r="BR59" s="1626"/>
      <c r="BS59" s="1626"/>
      <c r="BT59" s="1626"/>
      <c r="BU59" s="1627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628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628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628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769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625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625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625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625"/>
      <c r="BK60" s="1626"/>
      <c r="BL60" s="1626"/>
      <c r="BM60" s="1626"/>
      <c r="BN60" s="1626"/>
      <c r="BO60" s="1626"/>
      <c r="BP60" s="1626"/>
      <c r="BQ60" s="1626"/>
      <c r="BR60" s="1626"/>
      <c r="BS60" s="1626"/>
      <c r="BT60" s="1626"/>
      <c r="BU60" s="1627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628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628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628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775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622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622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622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622"/>
      <c r="BK61" s="1622"/>
      <c r="BL61" s="1622"/>
      <c r="BM61" s="1622"/>
      <c r="BN61" s="1622"/>
      <c r="BO61" s="1622"/>
      <c r="BP61" s="1622"/>
      <c r="BQ61" s="1622"/>
      <c r="BR61" s="1622"/>
      <c r="BS61" s="1622"/>
      <c r="BT61" s="1622"/>
      <c r="BU61" s="1623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624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624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624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764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625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625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625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625"/>
      <c r="BK62" s="1626"/>
      <c r="BL62" s="1626"/>
      <c r="BM62" s="1626"/>
      <c r="BN62" s="1626"/>
      <c r="BO62" s="1626"/>
      <c r="BP62" s="1626"/>
      <c r="BQ62" s="1626"/>
      <c r="BR62" s="1626"/>
      <c r="BS62" s="1626"/>
      <c r="BT62" s="1626"/>
      <c r="BU62" s="1627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628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628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628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765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625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625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625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625"/>
      <c r="BK63" s="1626"/>
      <c r="BL63" s="1626"/>
      <c r="BM63" s="1626"/>
      <c r="BN63" s="1626"/>
      <c r="BO63" s="1626"/>
      <c r="BP63" s="1626"/>
      <c r="BQ63" s="1626"/>
      <c r="BR63" s="1626"/>
      <c r="BS63" s="1626"/>
      <c r="BT63" s="1626"/>
      <c r="BU63" s="1627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628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628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628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766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625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625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625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625"/>
      <c r="BK64" s="1626"/>
      <c r="BL64" s="1626"/>
      <c r="BM64" s="1626"/>
      <c r="BN64" s="1626"/>
      <c r="BO64" s="1626"/>
      <c r="BP64" s="1626"/>
      <c r="BQ64" s="1626"/>
      <c r="BR64" s="1626"/>
      <c r="BS64" s="1626"/>
      <c r="BT64" s="1626"/>
      <c r="BU64" s="1627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628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628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628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768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625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625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625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625"/>
      <c r="BK65" s="1626"/>
      <c r="BL65" s="1626"/>
      <c r="BM65" s="1626"/>
      <c r="BN65" s="1626"/>
      <c r="BO65" s="1626"/>
      <c r="BP65" s="1626"/>
      <c r="BQ65" s="1626"/>
      <c r="BR65" s="1626"/>
      <c r="BS65" s="1626"/>
      <c r="BT65" s="1626"/>
      <c r="BU65" s="1627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628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628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628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769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642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642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642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642"/>
      <c r="BK66" s="1643"/>
      <c r="BL66" s="1643"/>
      <c r="BM66" s="1643"/>
      <c r="BN66" s="1643"/>
      <c r="BO66" s="1643"/>
      <c r="BP66" s="1643"/>
      <c r="BQ66" s="1643"/>
      <c r="BR66" s="1643"/>
      <c r="BS66" s="1643"/>
      <c r="BT66" s="1643"/>
      <c r="BU66" s="1627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628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628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628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776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622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622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622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622"/>
      <c r="BK67" s="1622"/>
      <c r="BL67" s="1622"/>
      <c r="BM67" s="1622"/>
      <c r="BN67" s="1622"/>
      <c r="BO67" s="1622"/>
      <c r="BP67" s="1622"/>
      <c r="BQ67" s="1622"/>
      <c r="BR67" s="1622"/>
      <c r="BS67" s="1622"/>
      <c r="BT67" s="1622"/>
      <c r="BU67" s="1623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624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624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624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777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644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644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644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644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6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647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647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647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778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644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644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644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644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6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647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647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647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779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644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644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644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644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6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647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647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647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780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644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644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644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644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6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647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647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647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781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>
        <v>1</v>
      </c>
      <c r="X72" s="1450"/>
      <c r="Y72" s="1450"/>
      <c r="Z72" s="1622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622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622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622"/>
      <c r="BK72" s="1622"/>
      <c r="BL72" s="1622"/>
      <c r="BM72" s="1622"/>
      <c r="BN72" s="1622"/>
      <c r="BO72" s="1622"/>
      <c r="BP72" s="1622"/>
      <c r="BQ72" s="1622"/>
      <c r="BR72" s="1622"/>
      <c r="BS72" s="1622"/>
      <c r="BT72" s="1622"/>
      <c r="BU72" s="1623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624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624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624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777</v>
      </c>
      <c r="B73" s="1465">
        <v>1</v>
      </c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>
        <v>1</v>
      </c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644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644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644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644"/>
      <c r="BK73" s="1645"/>
      <c r="BL73" s="1645">
        <v>1</v>
      </c>
      <c r="BM73" s="1645">
        <v>1</v>
      </c>
      <c r="BN73" s="1645"/>
      <c r="BO73" s="1645"/>
      <c r="BP73" s="1645"/>
      <c r="BQ73" s="1645"/>
      <c r="BR73" s="1645"/>
      <c r="BS73" s="1645"/>
      <c r="BT73" s="1645"/>
      <c r="BU73" s="1646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647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647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647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2</v>
      </c>
      <c r="DS73" s="1457">
        <f t="shared" si="11"/>
        <v>0</v>
      </c>
      <c r="DT73" s="1457">
        <f t="shared" si="11"/>
        <v>1</v>
      </c>
      <c r="DU73" s="1457">
        <f t="shared" si="11"/>
        <v>1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778</v>
      </c>
      <c r="B74" s="1465"/>
      <c r="C74" s="1466"/>
      <c r="D74" s="1466"/>
      <c r="E74" s="1466"/>
      <c r="F74" s="1466"/>
      <c r="G74" s="1466"/>
      <c r="H74" s="1466"/>
      <c r="I74" s="1466"/>
      <c r="J74" s="1466">
        <v>1</v>
      </c>
      <c r="K74" s="1466">
        <v>1</v>
      </c>
      <c r="L74" s="1466">
        <v>1</v>
      </c>
      <c r="M74" s="1467">
        <v>1</v>
      </c>
      <c r="N74" s="1465"/>
      <c r="O74" s="1466"/>
      <c r="P74" s="1466"/>
      <c r="Q74" s="1466"/>
      <c r="R74" s="1466"/>
      <c r="S74" s="1466"/>
      <c r="T74" s="1466"/>
      <c r="U74" s="1466"/>
      <c r="V74" s="1466">
        <v>1</v>
      </c>
      <c r="W74" s="1466">
        <v>1</v>
      </c>
      <c r="X74" s="1466">
        <v>1</v>
      </c>
      <c r="Y74" s="1467"/>
      <c r="Z74" s="1644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644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644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>
        <v>1</v>
      </c>
      <c r="BI74" s="1467">
        <v>1</v>
      </c>
      <c r="BJ74" s="1644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6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647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647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647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2</v>
      </c>
      <c r="EA74" s="1457">
        <f t="shared" si="11"/>
        <v>2</v>
      </c>
      <c r="EB74" s="1457">
        <f t="shared" si="11"/>
        <v>3</v>
      </c>
      <c r="EC74" s="1458">
        <f t="shared" si="11"/>
        <v>2</v>
      </c>
    </row>
    <row r="75" spans="1:133">
      <c r="A75" s="1460" t="s">
        <v>779</v>
      </c>
      <c r="B75" s="1465"/>
      <c r="C75" s="1466">
        <v>1</v>
      </c>
      <c r="D75" s="1466">
        <v>1</v>
      </c>
      <c r="E75" s="1466">
        <v>1</v>
      </c>
      <c r="F75" s="1466">
        <v>1</v>
      </c>
      <c r="G75" s="1466">
        <v>1</v>
      </c>
      <c r="H75" s="1466"/>
      <c r="I75" s="1466"/>
      <c r="J75" s="1466">
        <v>1</v>
      </c>
      <c r="K75" s="1466">
        <v>1</v>
      </c>
      <c r="L75" s="1466">
        <v>1</v>
      </c>
      <c r="M75" s="1467">
        <v>1</v>
      </c>
      <c r="N75" s="1465"/>
      <c r="O75" s="1466"/>
      <c r="P75" s="1466"/>
      <c r="Q75" s="1466"/>
      <c r="R75" s="1466"/>
      <c r="S75" s="1466"/>
      <c r="T75" s="1466"/>
      <c r="U75" s="1466"/>
      <c r="V75" s="1466">
        <v>1</v>
      </c>
      <c r="W75" s="1466">
        <v>1</v>
      </c>
      <c r="X75" s="1466">
        <v>1</v>
      </c>
      <c r="Y75" s="1467"/>
      <c r="Z75" s="1644"/>
      <c r="AA75" s="1466">
        <v>1</v>
      </c>
      <c r="AB75" s="1466">
        <v>1</v>
      </c>
      <c r="AC75" s="1466">
        <v>1</v>
      </c>
      <c r="AD75" s="1466">
        <v>1</v>
      </c>
      <c r="AE75" s="1466">
        <v>1</v>
      </c>
      <c r="AF75" s="1466"/>
      <c r="AG75" s="1466"/>
      <c r="AH75" s="1466">
        <v>1</v>
      </c>
      <c r="AI75" s="1466"/>
      <c r="AJ75" s="1466"/>
      <c r="AK75" s="1467"/>
      <c r="AL75" s="1644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644">
        <v>1</v>
      </c>
      <c r="AY75" s="1466">
        <v>1</v>
      </c>
      <c r="AZ75" s="1466"/>
      <c r="BA75" s="1466"/>
      <c r="BB75" s="1466"/>
      <c r="BC75" s="1466"/>
      <c r="BD75" s="1466"/>
      <c r="BE75" s="1466"/>
      <c r="BF75" s="1466"/>
      <c r="BG75" s="1466"/>
      <c r="BH75" s="1466">
        <v>1</v>
      </c>
      <c r="BI75" s="1467">
        <v>1</v>
      </c>
      <c r="BJ75" s="1644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6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647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647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647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1</v>
      </c>
      <c r="DS75" s="1457">
        <f t="shared" si="11"/>
        <v>3</v>
      </c>
      <c r="DT75" s="1457">
        <f t="shared" si="11"/>
        <v>2</v>
      </c>
      <c r="DU75" s="1457">
        <f t="shared" si="11"/>
        <v>2</v>
      </c>
      <c r="DV75" s="1457">
        <f t="shared" si="11"/>
        <v>2</v>
      </c>
      <c r="DW75" s="1457">
        <f t="shared" si="11"/>
        <v>2</v>
      </c>
      <c r="DX75" s="1457">
        <f t="shared" si="11"/>
        <v>0</v>
      </c>
      <c r="DY75" s="1457">
        <f t="shared" si="11"/>
        <v>0</v>
      </c>
      <c r="DZ75" s="1457">
        <f t="shared" si="11"/>
        <v>3</v>
      </c>
      <c r="EA75" s="1457">
        <f t="shared" si="11"/>
        <v>2</v>
      </c>
      <c r="EB75" s="1457">
        <f t="shared" si="11"/>
        <v>3</v>
      </c>
      <c r="EC75" s="1458">
        <f t="shared" si="11"/>
        <v>2</v>
      </c>
    </row>
    <row r="76" spans="1:133">
      <c r="A76" s="1460" t="s">
        <v>780</v>
      </c>
      <c r="B76" s="1465">
        <v>1</v>
      </c>
      <c r="C76" s="1466">
        <v>1</v>
      </c>
      <c r="D76" s="1466"/>
      <c r="E76" s="1466"/>
      <c r="F76" s="1466"/>
      <c r="G76" s="1466"/>
      <c r="H76" s="1466"/>
      <c r="I76" s="1466">
        <v>1</v>
      </c>
      <c r="J76" s="1466">
        <v>1</v>
      </c>
      <c r="K76" s="1466">
        <v>1</v>
      </c>
      <c r="L76" s="1466">
        <v>1</v>
      </c>
      <c r="M76" s="1467">
        <v>1</v>
      </c>
      <c r="N76" s="1465">
        <v>1</v>
      </c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644">
        <v>1</v>
      </c>
      <c r="AA76" s="1466">
        <v>1</v>
      </c>
      <c r="AB76" s="1466"/>
      <c r="AC76" s="1466"/>
      <c r="AD76" s="1466"/>
      <c r="AE76" s="1466"/>
      <c r="AF76" s="1466"/>
      <c r="AG76" s="1466">
        <v>1</v>
      </c>
      <c r="AH76" s="1466">
        <v>1</v>
      </c>
      <c r="AI76" s="1466">
        <v>1</v>
      </c>
      <c r="AJ76" s="1466">
        <v>1</v>
      </c>
      <c r="AK76" s="1467">
        <v>1</v>
      </c>
      <c r="AL76" s="1644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644"/>
      <c r="AY76" s="1466"/>
      <c r="AZ76" s="1466">
        <v>1</v>
      </c>
      <c r="BA76" s="1466">
        <v>1</v>
      </c>
      <c r="BB76" s="1466"/>
      <c r="BC76" s="1466"/>
      <c r="BD76" s="1466"/>
      <c r="BE76" s="1466"/>
      <c r="BF76" s="1466"/>
      <c r="BG76" s="1466"/>
      <c r="BH76" s="1466"/>
      <c r="BI76" s="1467"/>
      <c r="BJ76" s="1644"/>
      <c r="BK76" s="1645">
        <v>1</v>
      </c>
      <c r="BL76" s="1645">
        <v>1</v>
      </c>
      <c r="BM76" s="1645"/>
      <c r="BN76" s="1645"/>
      <c r="BO76" s="1645"/>
      <c r="BP76" s="1645"/>
      <c r="BQ76" s="1645"/>
      <c r="BR76" s="1645"/>
      <c r="BS76" s="1645"/>
      <c r="BT76" s="1645"/>
      <c r="BU76" s="1646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647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647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647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3</v>
      </c>
      <c r="DS76" s="1457">
        <f t="shared" si="11"/>
        <v>3</v>
      </c>
      <c r="DT76" s="1457">
        <f t="shared" si="11"/>
        <v>2</v>
      </c>
      <c r="DU76" s="1457">
        <f t="shared" si="11"/>
        <v>1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2</v>
      </c>
      <c r="DZ76" s="1457">
        <f t="shared" si="11"/>
        <v>2</v>
      </c>
      <c r="EA76" s="1457">
        <f t="shared" si="11"/>
        <v>2</v>
      </c>
      <c r="EB76" s="1457">
        <f t="shared" si="11"/>
        <v>2</v>
      </c>
      <c r="EC76" s="1458">
        <f t="shared" si="11"/>
        <v>2</v>
      </c>
    </row>
    <row r="77" spans="1:133">
      <c r="A77" s="1464" t="s">
        <v>782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622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622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622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622"/>
      <c r="BK77" s="1622"/>
      <c r="BL77" s="1622"/>
      <c r="BM77" s="1622"/>
      <c r="BN77" s="1622"/>
      <c r="BO77" s="1622"/>
      <c r="BP77" s="1622"/>
      <c r="BQ77" s="1622"/>
      <c r="BR77" s="1622"/>
      <c r="BS77" s="1622"/>
      <c r="BT77" s="1622"/>
      <c r="BU77" s="1623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624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624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624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777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644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644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644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644"/>
      <c r="BK78" s="1645"/>
      <c r="BL78" s="1645"/>
      <c r="BM78" s="1645">
        <v>1</v>
      </c>
      <c r="BN78" s="1645">
        <v>1</v>
      </c>
      <c r="BO78" s="1645"/>
      <c r="BP78" s="1645"/>
      <c r="BQ78" s="1645"/>
      <c r="BR78" s="1645"/>
      <c r="BS78" s="1645"/>
      <c r="BT78" s="1645"/>
      <c r="BU78" s="1646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647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647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647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1</v>
      </c>
      <c r="DV78" s="1457">
        <f t="shared" si="12"/>
        <v>1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778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644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644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644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644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6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647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647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647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779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644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644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644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644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6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647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647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647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780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644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644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644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644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6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647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647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647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783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622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622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622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622"/>
      <c r="BK82" s="1622"/>
      <c r="BL82" s="1622"/>
      <c r="BM82" s="1622"/>
      <c r="BN82" s="1622"/>
      <c r="BO82" s="1622"/>
      <c r="BP82" s="1622"/>
      <c r="BQ82" s="1622"/>
      <c r="BR82" s="1622"/>
      <c r="BS82" s="1622"/>
      <c r="BT82" s="1622"/>
      <c r="BU82" s="1623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624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624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624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777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644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644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644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644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6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647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647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647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778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644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644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644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644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6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647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647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647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779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644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644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644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644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6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647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647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647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780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644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644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644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644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6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647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647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647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784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644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644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644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644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6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647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647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647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785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644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644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644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644"/>
      <c r="BK88" s="1645"/>
      <c r="BL88" s="1645"/>
      <c r="BM88" s="1645"/>
      <c r="BN88" s="1645"/>
      <c r="BO88" s="1645"/>
      <c r="BP88" s="1645"/>
      <c r="BQ88" s="1645"/>
      <c r="BR88" s="1645"/>
      <c r="BS88" s="1645"/>
      <c r="BT88" s="1645"/>
      <c r="BU88" s="1646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647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647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647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786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644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644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644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644"/>
      <c r="BK89" s="1645"/>
      <c r="BL89" s="1645"/>
      <c r="BM89" s="1645"/>
      <c r="BN89" s="1645"/>
      <c r="BO89" s="1645"/>
      <c r="BP89" s="1645"/>
      <c r="BQ89" s="1645"/>
      <c r="BR89" s="1645"/>
      <c r="BS89" s="1645"/>
      <c r="BT89" s="1645"/>
      <c r="BU89" s="1646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647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647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647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787</v>
      </c>
      <c r="B90" s="1465"/>
      <c r="C90" s="1466"/>
      <c r="D90" s="1466"/>
      <c r="E90" s="1466"/>
      <c r="F90" s="1466"/>
      <c r="G90" s="1466"/>
      <c r="H90" s="1466"/>
      <c r="I90" s="1466"/>
      <c r="J90" s="1466"/>
      <c r="K90" s="1466"/>
      <c r="L90" s="1466"/>
      <c r="M90" s="1467"/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644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644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644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644"/>
      <c r="BK90" s="1645"/>
      <c r="BL90" s="1645"/>
      <c r="BM90" s="1645"/>
      <c r="BN90" s="1645"/>
      <c r="BO90" s="1645"/>
      <c r="BP90" s="1645"/>
      <c r="BQ90" s="1645"/>
      <c r="BR90" s="1645"/>
      <c r="BS90" s="1645"/>
      <c r="BT90" s="1645"/>
      <c r="BU90" s="1646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647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647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647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0</v>
      </c>
      <c r="DS90" s="1457">
        <f t="shared" si="13"/>
        <v>0</v>
      </c>
      <c r="DT90" s="1457">
        <f t="shared" si="13"/>
        <v>0</v>
      </c>
      <c r="DU90" s="1457">
        <f t="shared" si="13"/>
        <v>0</v>
      </c>
      <c r="DV90" s="1457">
        <f t="shared" si="13"/>
        <v>0</v>
      </c>
      <c r="DW90" s="1457">
        <f t="shared" si="13"/>
        <v>0</v>
      </c>
      <c r="DX90" s="1457">
        <f t="shared" si="13"/>
        <v>0</v>
      </c>
      <c r="DY90" s="1457">
        <f t="shared" si="13"/>
        <v>0</v>
      </c>
      <c r="DZ90" s="1457">
        <f t="shared" si="13"/>
        <v>0</v>
      </c>
      <c r="EA90" s="1457">
        <f t="shared" si="13"/>
        <v>0</v>
      </c>
      <c r="EB90" s="1457">
        <f t="shared" si="13"/>
        <v>0</v>
      </c>
      <c r="EC90" s="1458">
        <f t="shared" si="13"/>
        <v>0</v>
      </c>
    </row>
    <row r="91" spans="1:133">
      <c r="A91" s="1464" t="s">
        <v>449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622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622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622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622"/>
      <c r="BK91" s="1622"/>
      <c r="BL91" s="1622"/>
      <c r="BM91" s="1622"/>
      <c r="BN91" s="1622"/>
      <c r="BO91" s="1622"/>
      <c r="BP91" s="1622"/>
      <c r="BQ91" s="1622"/>
      <c r="BR91" s="1622"/>
      <c r="BS91" s="1622"/>
      <c r="BT91" s="1622"/>
      <c r="BU91" s="1623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624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624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624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788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625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625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625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625"/>
      <c r="BK92" s="1626"/>
      <c r="BL92" s="1626"/>
      <c r="BM92" s="1626"/>
      <c r="BN92" s="1626"/>
      <c r="BO92" s="1626"/>
      <c r="BP92" s="1626"/>
      <c r="BQ92" s="1626"/>
      <c r="BR92" s="1626"/>
      <c r="BS92" s="1626"/>
      <c r="BT92" s="1626"/>
      <c r="BU92" s="1627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628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628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628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789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625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625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625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625"/>
      <c r="BK93" s="1626"/>
      <c r="BL93" s="1626"/>
      <c r="BM93" s="1626"/>
      <c r="BN93" s="1626"/>
      <c r="BO93" s="1626"/>
      <c r="BP93" s="1626"/>
      <c r="BQ93" s="1626"/>
      <c r="BR93" s="1626"/>
      <c r="BS93" s="1626"/>
      <c r="BT93" s="1626"/>
      <c r="BU93" s="1627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628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628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628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790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625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625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625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625"/>
      <c r="BK94" s="1626"/>
      <c r="BL94" s="1626"/>
      <c r="BM94" s="1626"/>
      <c r="BN94" s="1626"/>
      <c r="BO94" s="1626"/>
      <c r="BP94" s="1626"/>
      <c r="BQ94" s="1626"/>
      <c r="BR94" s="1626"/>
      <c r="BS94" s="1626"/>
      <c r="BT94" s="1626"/>
      <c r="BU94" s="1627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628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628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628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791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625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625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625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625"/>
      <c r="BK95" s="1626"/>
      <c r="BL95" s="1626"/>
      <c r="BM95" s="1626"/>
      <c r="BN95" s="1626"/>
      <c r="BO95" s="1626"/>
      <c r="BP95" s="1626"/>
      <c r="BQ95" s="1626"/>
      <c r="BR95" s="1626"/>
      <c r="BS95" s="1626"/>
      <c r="BT95" s="1626"/>
      <c r="BU95" s="1627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628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628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628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792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625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625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625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625"/>
      <c r="BK96" s="1626"/>
      <c r="BL96" s="1626"/>
      <c r="BM96" s="1626"/>
      <c r="BN96" s="1626"/>
      <c r="BO96" s="1626"/>
      <c r="BP96" s="1626"/>
      <c r="BQ96" s="1626"/>
      <c r="BR96" s="1626"/>
      <c r="BS96" s="1626"/>
      <c r="BT96" s="1626"/>
      <c r="BU96" s="1627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628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628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628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793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625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625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625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625"/>
      <c r="BK97" s="1626"/>
      <c r="BL97" s="1626"/>
      <c r="BM97" s="1626"/>
      <c r="BN97" s="1626"/>
      <c r="BO97" s="1626"/>
      <c r="BP97" s="1626"/>
      <c r="BQ97" s="1626"/>
      <c r="BR97" s="1626"/>
      <c r="BS97" s="1626"/>
      <c r="BT97" s="1626"/>
      <c r="BU97" s="1627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628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628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628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794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625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625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625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625"/>
      <c r="BK98" s="1626"/>
      <c r="BL98" s="1626"/>
      <c r="BM98" s="1626"/>
      <c r="BN98" s="1626"/>
      <c r="BO98" s="1626"/>
      <c r="BP98" s="1626"/>
      <c r="BQ98" s="1626"/>
      <c r="BR98" s="1626"/>
      <c r="BS98" s="1626"/>
      <c r="BT98" s="1626"/>
      <c r="BU98" s="1627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628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628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628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795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625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625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625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625"/>
      <c r="BK99" s="1626"/>
      <c r="BL99" s="1626"/>
      <c r="BM99" s="1626"/>
      <c r="BN99" s="1626"/>
      <c r="BO99" s="1626"/>
      <c r="BP99" s="1626"/>
      <c r="BQ99" s="1626"/>
      <c r="BR99" s="1626"/>
      <c r="BS99" s="1626"/>
      <c r="BT99" s="1626"/>
      <c r="BU99" s="1627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628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628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628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796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625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625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625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625"/>
      <c r="BK100" s="1626"/>
      <c r="BL100" s="1626"/>
      <c r="BM100" s="1626"/>
      <c r="BN100" s="1626"/>
      <c r="BO100" s="1626"/>
      <c r="BP100" s="1626"/>
      <c r="BQ100" s="1626"/>
      <c r="BR100" s="1626"/>
      <c r="BS100" s="1626"/>
      <c r="BT100" s="1626"/>
      <c r="BU100" s="1627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628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628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628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797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625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625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625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625"/>
      <c r="BK101" s="1626"/>
      <c r="BL101" s="1626"/>
      <c r="BM101" s="1626"/>
      <c r="BN101" s="1626"/>
      <c r="BO101" s="1626"/>
      <c r="BP101" s="1626"/>
      <c r="BQ101" s="1626"/>
      <c r="BR101" s="1626"/>
      <c r="BS101" s="1626"/>
      <c r="BT101" s="1626"/>
      <c r="BU101" s="1627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628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628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628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798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625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625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625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625"/>
      <c r="BK102" s="1626"/>
      <c r="BL102" s="1626"/>
      <c r="BM102" s="1626"/>
      <c r="BN102" s="1626"/>
      <c r="BO102" s="1626"/>
      <c r="BP102" s="1626"/>
      <c r="BQ102" s="1626"/>
      <c r="BR102" s="1626"/>
      <c r="BS102" s="1626"/>
      <c r="BT102" s="1626"/>
      <c r="BU102" s="1627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628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628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628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799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625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625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625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625"/>
      <c r="BK103" s="1626"/>
      <c r="BL103" s="1626"/>
      <c r="BM103" s="1626"/>
      <c r="BN103" s="1626"/>
      <c r="BO103" s="1626"/>
      <c r="BP103" s="1626"/>
      <c r="BQ103" s="1626"/>
      <c r="BR103" s="1626"/>
      <c r="BS103" s="1626"/>
      <c r="BT103" s="1626"/>
      <c r="BU103" s="1627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628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628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628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800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625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625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625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625"/>
      <c r="BK104" s="1626"/>
      <c r="BL104" s="1626"/>
      <c r="BM104" s="1626"/>
      <c r="BN104" s="1626"/>
      <c r="BO104" s="1626"/>
      <c r="BP104" s="1626"/>
      <c r="BQ104" s="1626"/>
      <c r="BR104" s="1626"/>
      <c r="BS104" s="1626"/>
      <c r="BT104" s="1626"/>
      <c r="BU104" s="1627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628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628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628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801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625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625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625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625"/>
      <c r="BK105" s="1626"/>
      <c r="BL105" s="1626"/>
      <c r="BM105" s="1626"/>
      <c r="BN105" s="1626"/>
      <c r="BO105" s="1626"/>
      <c r="BP105" s="1626"/>
      <c r="BQ105" s="1626"/>
      <c r="BR105" s="1626"/>
      <c r="BS105" s="1626"/>
      <c r="BT105" s="1626"/>
      <c r="BU105" s="1627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628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628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628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802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625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625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625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625"/>
      <c r="BK106" s="1626"/>
      <c r="BL106" s="1626"/>
      <c r="BM106" s="1626"/>
      <c r="BN106" s="1626"/>
      <c r="BO106" s="1626"/>
      <c r="BP106" s="1626"/>
      <c r="BQ106" s="1626"/>
      <c r="BR106" s="1626"/>
      <c r="BS106" s="1626"/>
      <c r="BT106" s="1626"/>
      <c r="BU106" s="1627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628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628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628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803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625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625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625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625"/>
      <c r="BK107" s="1626"/>
      <c r="BL107" s="1626"/>
      <c r="BM107" s="1626"/>
      <c r="BN107" s="1626"/>
      <c r="BO107" s="1626"/>
      <c r="BP107" s="1626"/>
      <c r="BQ107" s="1626"/>
      <c r="BR107" s="1626"/>
      <c r="BS107" s="1626"/>
      <c r="BT107" s="1626"/>
      <c r="BU107" s="1627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628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628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628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449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625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625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625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625"/>
      <c r="BK108" s="1626"/>
      <c r="BL108" s="1626"/>
      <c r="BM108" s="1626"/>
      <c r="BN108" s="1626"/>
      <c r="BO108" s="1626"/>
      <c r="BP108" s="1626"/>
      <c r="BQ108" s="1626"/>
      <c r="BR108" s="1626"/>
      <c r="BS108" s="1626"/>
      <c r="BT108" s="1626"/>
      <c r="BU108" s="1627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628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628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628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804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625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625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625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625"/>
      <c r="BK109" s="1626"/>
      <c r="BL109" s="1626"/>
      <c r="BM109" s="1626"/>
      <c r="BN109" s="1626"/>
      <c r="BO109" s="1626"/>
      <c r="BP109" s="1626"/>
      <c r="BQ109" s="1626"/>
      <c r="BR109" s="1626"/>
      <c r="BS109" s="1626"/>
      <c r="BT109" s="1626"/>
      <c r="BU109" s="1627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628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628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628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805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625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625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625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625"/>
      <c r="BK110" s="1626"/>
      <c r="BL110" s="1626"/>
      <c r="BM110" s="1626"/>
      <c r="BN110" s="1626"/>
      <c r="BO110" s="1626"/>
      <c r="BP110" s="1626"/>
      <c r="BQ110" s="1626"/>
      <c r="BR110" s="1626"/>
      <c r="BS110" s="1626"/>
      <c r="BT110" s="1626"/>
      <c r="BU110" s="1627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628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628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628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806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648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648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648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648"/>
      <c r="BK111" s="1649"/>
      <c r="BL111" s="1649"/>
      <c r="BM111" s="1649"/>
      <c r="BN111" s="1649"/>
      <c r="BO111" s="1649"/>
      <c r="BP111" s="1649"/>
      <c r="BQ111" s="1649"/>
      <c r="BR111" s="1649"/>
      <c r="BS111" s="1649"/>
      <c r="BT111" s="1649"/>
      <c r="BU111" s="1650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651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651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651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17" customWidth="1"/>
    <col min="2" max="2" width="11" style="1617" customWidth="1"/>
    <col min="3" max="3" width="11.5" style="1617" customWidth="1"/>
    <col min="4" max="4" width="10.5" style="1617" customWidth="1"/>
    <col min="5" max="5" width="12.6640625" style="1617" customWidth="1"/>
    <col min="6" max="6" width="10.83203125" style="1617" customWidth="1"/>
    <col min="7" max="7" width="11.5" style="1617" customWidth="1"/>
    <col min="8" max="8" width="11.83203125" style="1617" customWidth="1"/>
    <col min="9" max="9" width="14.33203125" style="1617" customWidth="1"/>
    <col min="10" max="10" width="12" style="1617" customWidth="1"/>
    <col min="11" max="11" width="10.5" style="1617" customWidth="1"/>
    <col min="12" max="12" width="11.5" style="1617" customWidth="1"/>
    <col min="13" max="14" width="10.5" style="1617" customWidth="1"/>
    <col min="15" max="15" width="12" style="1617" customWidth="1"/>
    <col min="16" max="16" width="8.83203125" style="1617"/>
    <col min="17" max="17" width="10" style="1617" customWidth="1"/>
    <col min="18" max="18" width="10.33203125" style="1509" customWidth="1"/>
    <col min="19" max="22" width="10.33203125" style="1486" customWidth="1"/>
    <col min="23" max="23" width="10.33203125" style="1712" customWidth="1"/>
    <col min="24" max="16384" width="8.83203125" style="1617"/>
  </cols>
  <sheetData>
    <row r="1" spans="1:23">
      <c r="R1" s="1695"/>
      <c r="S1" s="1696"/>
      <c r="T1" s="1696"/>
      <c r="U1" s="1696"/>
      <c r="V1" s="1696"/>
      <c r="W1" s="1697"/>
    </row>
    <row r="2" spans="1:23" ht="15">
      <c r="A2" s="1476" t="s">
        <v>808</v>
      </c>
      <c r="B2" s="1477" t="s">
        <v>809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698"/>
      <c r="S2" s="1699"/>
      <c r="T2" s="1699"/>
      <c r="U2" s="1699"/>
      <c r="V2" s="1699"/>
      <c r="W2" s="1700"/>
    </row>
    <row r="3" spans="1:23" ht="13" thickBot="1">
      <c r="B3" s="1479" t="s">
        <v>810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811</v>
      </c>
      <c r="M3" s="1478"/>
      <c r="N3" s="1478"/>
      <c r="O3" s="1478"/>
      <c r="P3" s="1478"/>
      <c r="Q3" s="1478"/>
      <c r="R3" s="1698"/>
      <c r="S3" s="1699"/>
      <c r="T3" s="1699"/>
      <c r="U3" s="1699"/>
      <c r="V3" s="1699"/>
      <c r="W3" s="1700"/>
    </row>
    <row r="4" spans="1:23" ht="37" thickBot="1">
      <c r="A4" s="1481" t="s">
        <v>812</v>
      </c>
      <c r="B4" s="1482" t="s">
        <v>897</v>
      </c>
      <c r="C4" s="1482" t="s">
        <v>899</v>
      </c>
      <c r="D4" s="1482" t="s">
        <v>1042</v>
      </c>
      <c r="E4" s="1482" t="s">
        <v>902</v>
      </c>
      <c r="F4" s="1482" t="s">
        <v>976</v>
      </c>
      <c r="G4" s="1482" t="s">
        <v>1043</v>
      </c>
      <c r="H4" s="1482" t="s">
        <v>1044</v>
      </c>
      <c r="I4" s="1482" t="s">
        <v>1045</v>
      </c>
      <c r="J4" s="1482" t="s">
        <v>1046</v>
      </c>
      <c r="K4" s="1482" t="s">
        <v>1047</v>
      </c>
      <c r="L4" s="1482" t="s">
        <v>897</v>
      </c>
      <c r="M4" s="1482" t="s">
        <v>899</v>
      </c>
      <c r="N4" s="1482" t="s">
        <v>1048</v>
      </c>
      <c r="O4" s="1482" t="s">
        <v>902</v>
      </c>
      <c r="P4" s="1482" t="s">
        <v>976</v>
      </c>
      <c r="Q4" s="1701" t="s">
        <v>1049</v>
      </c>
      <c r="R4" s="1482" t="s">
        <v>1050</v>
      </c>
      <c r="S4" s="1482" t="s">
        <v>1045</v>
      </c>
      <c r="T4" s="1702" t="s">
        <v>1046</v>
      </c>
      <c r="U4" s="1488" t="s">
        <v>1047</v>
      </c>
      <c r="V4" s="1490"/>
      <c r="W4" s="1703"/>
    </row>
    <row r="5" spans="1:23" s="1710" customFormat="1">
      <c r="A5" s="1704" t="s">
        <v>813</v>
      </c>
      <c r="B5" s="1705" t="s">
        <v>287</v>
      </c>
      <c r="C5" s="1705" t="s">
        <v>287</v>
      </c>
      <c r="D5" s="1706" t="s">
        <v>287</v>
      </c>
      <c r="E5" s="1705" t="s">
        <v>287</v>
      </c>
      <c r="F5" s="1705" t="s">
        <v>287</v>
      </c>
      <c r="G5" s="1705" t="s">
        <v>287</v>
      </c>
      <c r="H5" s="1705" t="s">
        <v>287</v>
      </c>
      <c r="I5" s="1706" t="s">
        <v>287</v>
      </c>
      <c r="J5" s="1706" t="s">
        <v>287</v>
      </c>
      <c r="K5" s="1706" t="s">
        <v>287</v>
      </c>
      <c r="L5" s="1705"/>
      <c r="M5" s="1705"/>
      <c r="N5" s="1705"/>
      <c r="O5" s="1705"/>
      <c r="P5" s="1705"/>
      <c r="Q5" s="1707"/>
      <c r="R5" s="1708"/>
      <c r="S5" s="1705"/>
      <c r="T5" s="1705"/>
      <c r="U5" s="1705"/>
      <c r="V5" s="1705"/>
      <c r="W5" s="1709"/>
    </row>
    <row r="6" spans="1:23">
      <c r="A6" s="1484" t="s">
        <v>814</v>
      </c>
      <c r="B6" s="1485" t="s">
        <v>1051</v>
      </c>
      <c r="C6" s="1485" t="s">
        <v>1052</v>
      </c>
      <c r="D6" s="1485" t="s">
        <v>1051</v>
      </c>
      <c r="E6" s="1485" t="s">
        <v>1051</v>
      </c>
      <c r="F6" s="1485" t="s">
        <v>1053</v>
      </c>
      <c r="G6" s="1485" t="s">
        <v>1051</v>
      </c>
      <c r="H6" s="1485" t="s">
        <v>1053</v>
      </c>
      <c r="I6" s="1485" t="s">
        <v>1051</v>
      </c>
      <c r="J6" s="1485" t="s">
        <v>1051</v>
      </c>
      <c r="K6" s="1485" t="s">
        <v>1051</v>
      </c>
      <c r="L6" s="1485"/>
      <c r="M6" s="1485"/>
      <c r="N6" s="1485"/>
      <c r="O6" s="1485"/>
      <c r="P6" s="1485"/>
      <c r="Q6" s="1711"/>
    </row>
    <row r="7" spans="1:23">
      <c r="A7" s="1484" t="s">
        <v>815</v>
      </c>
      <c r="B7" s="1485" t="s">
        <v>1054</v>
      </c>
      <c r="C7" s="1485" t="s">
        <v>898</v>
      </c>
      <c r="D7" s="1485" t="s">
        <v>898</v>
      </c>
      <c r="E7" s="1485" t="s">
        <v>1055</v>
      </c>
      <c r="F7" s="1485" t="s">
        <v>1056</v>
      </c>
      <c r="G7" s="1485" t="s">
        <v>1056</v>
      </c>
      <c r="H7" s="1485" t="s">
        <v>1057</v>
      </c>
      <c r="I7" s="1485" t="s">
        <v>1057</v>
      </c>
      <c r="J7" s="1485" t="s">
        <v>1058</v>
      </c>
      <c r="K7" s="1485" t="s">
        <v>1055</v>
      </c>
      <c r="L7" s="1485"/>
      <c r="M7" s="1485"/>
      <c r="N7" s="1485"/>
      <c r="O7" s="1485"/>
      <c r="P7" s="1485"/>
      <c r="Q7" s="1711"/>
    </row>
    <row r="8" spans="1:23">
      <c r="A8" s="1484" t="s">
        <v>816</v>
      </c>
      <c r="B8" s="1486">
        <v>251</v>
      </c>
      <c r="C8" s="1486">
        <v>80</v>
      </c>
      <c r="D8" s="1486">
        <v>80</v>
      </c>
      <c r="E8" s="1486">
        <v>160</v>
      </c>
      <c r="F8" s="1486">
        <v>60</v>
      </c>
      <c r="G8" s="1486">
        <v>255</v>
      </c>
      <c r="H8" s="1486">
        <v>50</v>
      </c>
      <c r="I8" s="1486">
        <v>220</v>
      </c>
      <c r="J8" s="1486">
        <v>100</v>
      </c>
      <c r="K8" s="1486">
        <v>160</v>
      </c>
      <c r="L8" s="1486">
        <v>251</v>
      </c>
      <c r="M8" s="1486">
        <v>80</v>
      </c>
      <c r="N8" s="1486">
        <v>80</v>
      </c>
      <c r="O8" s="1486">
        <v>160</v>
      </c>
      <c r="P8" s="1486">
        <v>60</v>
      </c>
      <c r="Q8" s="1713">
        <v>255</v>
      </c>
      <c r="R8" s="1509">
        <v>50</v>
      </c>
      <c r="S8" s="1486">
        <v>220</v>
      </c>
      <c r="T8" s="1486">
        <v>100</v>
      </c>
      <c r="U8" s="1486">
        <v>160</v>
      </c>
    </row>
    <row r="9" spans="1:23">
      <c r="A9" s="1484" t="s">
        <v>817</v>
      </c>
      <c r="B9" s="1485" t="s">
        <v>1059</v>
      </c>
      <c r="C9" s="1485" t="s">
        <v>1060</v>
      </c>
      <c r="D9" s="1485" t="s">
        <v>1060</v>
      </c>
      <c r="E9" s="1485" t="s">
        <v>1061</v>
      </c>
      <c r="F9" s="1485" t="s">
        <v>1061</v>
      </c>
      <c r="G9" s="1485" t="s">
        <v>1061</v>
      </c>
      <c r="H9" s="1485" t="s">
        <v>1062</v>
      </c>
      <c r="I9" s="1485" t="s">
        <v>1063</v>
      </c>
      <c r="J9" s="1485" t="s">
        <v>1063</v>
      </c>
      <c r="K9" s="1485" t="s">
        <v>1061</v>
      </c>
      <c r="L9" s="1485"/>
      <c r="M9" s="1485"/>
      <c r="N9" s="1485"/>
      <c r="O9" s="1485"/>
      <c r="P9" s="1485"/>
      <c r="Q9" s="1711"/>
    </row>
    <row r="10" spans="1:23">
      <c r="A10" s="1484" t="s">
        <v>818</v>
      </c>
      <c r="B10" s="1486">
        <v>270</v>
      </c>
      <c r="C10" s="1486">
        <v>100</v>
      </c>
      <c r="D10" s="1486">
        <v>100</v>
      </c>
      <c r="E10" s="1486">
        <v>220</v>
      </c>
      <c r="F10" s="1486">
        <v>70</v>
      </c>
      <c r="G10" s="1486">
        <v>270</v>
      </c>
      <c r="H10" s="1486">
        <v>80</v>
      </c>
      <c r="I10" s="1486">
        <v>290</v>
      </c>
      <c r="J10" s="1486">
        <v>130</v>
      </c>
      <c r="K10" s="1486">
        <v>220</v>
      </c>
      <c r="L10" s="1486">
        <v>270</v>
      </c>
      <c r="M10" s="1486">
        <v>100</v>
      </c>
      <c r="N10" s="1486">
        <v>100</v>
      </c>
      <c r="O10" s="1486">
        <v>220</v>
      </c>
      <c r="P10" s="1486">
        <v>70</v>
      </c>
      <c r="Q10" s="1713">
        <v>270</v>
      </c>
      <c r="R10" s="1509">
        <v>80</v>
      </c>
      <c r="S10" s="1486">
        <v>290</v>
      </c>
      <c r="T10" s="1486">
        <v>130</v>
      </c>
      <c r="U10" s="1486">
        <v>220</v>
      </c>
    </row>
    <row r="11" spans="1:23" ht="13" thickBot="1">
      <c r="A11" s="1487" t="s">
        <v>819</v>
      </c>
      <c r="B11" s="1488" t="s">
        <v>1064</v>
      </c>
      <c r="C11" s="1488" t="s">
        <v>1065</v>
      </c>
      <c r="D11" s="1488" t="s">
        <v>1065</v>
      </c>
      <c r="E11" s="1489" t="s">
        <v>1065</v>
      </c>
      <c r="F11" s="1488" t="s">
        <v>1065</v>
      </c>
      <c r="G11" s="1488" t="s">
        <v>1065</v>
      </c>
      <c r="H11" s="1488" t="s">
        <v>1066</v>
      </c>
      <c r="I11" s="1488" t="s">
        <v>1067</v>
      </c>
      <c r="J11" s="1488" t="s">
        <v>1067</v>
      </c>
      <c r="K11" s="1488" t="s">
        <v>1065</v>
      </c>
      <c r="L11" s="1488"/>
      <c r="M11" s="1488"/>
      <c r="N11" s="1488"/>
      <c r="O11" s="1488"/>
      <c r="P11" s="1488"/>
      <c r="Q11" s="1714"/>
    </row>
    <row r="12" spans="1:23" s="1710" customFormat="1">
      <c r="A12" s="1704" t="s">
        <v>770</v>
      </c>
      <c r="B12" s="1705"/>
      <c r="C12" s="1705"/>
      <c r="D12" s="1705"/>
      <c r="E12" s="1705"/>
      <c r="F12" s="1705"/>
      <c r="G12" s="1705"/>
      <c r="H12" s="1705"/>
      <c r="I12" s="1705"/>
      <c r="J12" s="1705"/>
      <c r="K12" s="1705"/>
      <c r="L12" s="1705"/>
      <c r="M12" s="1705"/>
      <c r="N12" s="1705"/>
      <c r="O12" s="1705"/>
      <c r="P12" s="1705"/>
      <c r="Q12" s="1707"/>
      <c r="R12" s="1715"/>
      <c r="S12" s="1716"/>
      <c r="T12" s="1716"/>
      <c r="U12" s="1716"/>
      <c r="V12" s="1716"/>
      <c r="W12" s="1717"/>
    </row>
    <row r="13" spans="1:23">
      <c r="A13" s="1484" t="s">
        <v>814</v>
      </c>
      <c r="B13" s="1485" t="s">
        <v>1068</v>
      </c>
      <c r="C13" s="1485" t="s">
        <v>1068</v>
      </c>
      <c r="D13" s="1485" t="s">
        <v>1068</v>
      </c>
      <c r="E13" s="1485" t="s">
        <v>1068</v>
      </c>
      <c r="F13" s="1485" t="s">
        <v>1068</v>
      </c>
      <c r="G13" s="1485" t="s">
        <v>1068</v>
      </c>
      <c r="H13" s="1485" t="s">
        <v>1068</v>
      </c>
      <c r="I13" s="1485" t="s">
        <v>1068</v>
      </c>
      <c r="J13" s="1485" t="s">
        <v>1068</v>
      </c>
      <c r="K13" s="1485" t="s">
        <v>1068</v>
      </c>
      <c r="L13" s="1485"/>
      <c r="M13" s="1485"/>
      <c r="N13" s="1485"/>
      <c r="O13" s="1485"/>
      <c r="P13" s="1485"/>
      <c r="Q13" s="1711"/>
    </row>
    <row r="14" spans="1:23">
      <c r="A14" s="1484" t="s">
        <v>815</v>
      </c>
      <c r="B14" s="1485" t="s">
        <v>1054</v>
      </c>
      <c r="C14" s="1485" t="s">
        <v>898</v>
      </c>
      <c r="D14" s="1485" t="s">
        <v>898</v>
      </c>
      <c r="E14" s="1485" t="s">
        <v>1055</v>
      </c>
      <c r="F14" s="1485" t="s">
        <v>1056</v>
      </c>
      <c r="G14" s="1485" t="s">
        <v>1056</v>
      </c>
      <c r="H14" s="1485" t="s">
        <v>1058</v>
      </c>
      <c r="I14" s="1485" t="s">
        <v>1058</v>
      </c>
      <c r="J14" s="1485" t="s">
        <v>1058</v>
      </c>
      <c r="K14" s="1485" t="s">
        <v>1055</v>
      </c>
      <c r="L14" s="1485"/>
      <c r="M14" s="1485"/>
      <c r="N14" s="1485"/>
      <c r="O14" s="1485"/>
      <c r="P14" s="1485"/>
      <c r="Q14" s="1711"/>
    </row>
    <row r="15" spans="1:23" ht="13" thickBot="1">
      <c r="A15" s="1484" t="s">
        <v>816</v>
      </c>
      <c r="B15" s="1486">
        <v>83</v>
      </c>
      <c r="C15" s="1486">
        <v>70</v>
      </c>
      <c r="D15" s="1486">
        <v>70</v>
      </c>
      <c r="E15" s="1486">
        <v>67</v>
      </c>
      <c r="F15" s="1486">
        <v>69</v>
      </c>
      <c r="G15" s="1486">
        <v>69</v>
      </c>
      <c r="H15" s="1486">
        <v>70</v>
      </c>
      <c r="I15" s="1486">
        <v>70</v>
      </c>
      <c r="J15" s="1486">
        <v>70</v>
      </c>
      <c r="K15" s="1486">
        <v>67</v>
      </c>
      <c r="L15" s="1486">
        <v>82.95</v>
      </c>
      <c r="M15" s="1486">
        <v>69.95</v>
      </c>
      <c r="N15" s="1486">
        <v>69.95</v>
      </c>
      <c r="O15" s="1486">
        <v>67</v>
      </c>
      <c r="P15" s="1486">
        <v>69</v>
      </c>
      <c r="Q15" s="1713">
        <v>69</v>
      </c>
      <c r="R15" s="1509">
        <v>70</v>
      </c>
      <c r="S15" s="1486">
        <v>70</v>
      </c>
      <c r="T15" s="1490">
        <v>85</v>
      </c>
      <c r="U15" s="1486">
        <v>67</v>
      </c>
    </row>
    <row r="16" spans="1:23">
      <c r="A16" s="1484" t="s">
        <v>817</v>
      </c>
      <c r="B16" s="1485" t="s">
        <v>1059</v>
      </c>
      <c r="C16" s="1485" t="s">
        <v>1069</v>
      </c>
      <c r="D16" s="1485" t="s">
        <v>1069</v>
      </c>
      <c r="E16" s="1485" t="s">
        <v>1060</v>
      </c>
      <c r="F16" s="1485" t="s">
        <v>1069</v>
      </c>
      <c r="G16" s="1485" t="s">
        <v>1069</v>
      </c>
      <c r="H16" s="1485" t="s">
        <v>1070</v>
      </c>
      <c r="I16" s="1485" t="s">
        <v>1070</v>
      </c>
      <c r="J16" s="1485" t="s">
        <v>1071</v>
      </c>
      <c r="K16" s="1485" t="s">
        <v>1060</v>
      </c>
      <c r="L16" s="1485"/>
      <c r="M16" s="1485"/>
      <c r="N16" s="1485"/>
      <c r="O16" s="1485"/>
      <c r="P16" s="1485"/>
      <c r="Q16" s="1711"/>
      <c r="T16" s="1718"/>
    </row>
    <row r="17" spans="1:23">
      <c r="A17" s="1484" t="s">
        <v>818</v>
      </c>
      <c r="B17" s="1486">
        <v>93</v>
      </c>
      <c r="C17" s="1486">
        <v>85</v>
      </c>
      <c r="D17" s="1486">
        <v>85</v>
      </c>
      <c r="E17" s="1486">
        <v>83</v>
      </c>
      <c r="F17" s="1485">
        <v>84</v>
      </c>
      <c r="G17" s="1486">
        <v>84</v>
      </c>
      <c r="H17" s="1486">
        <v>90</v>
      </c>
      <c r="I17" s="1486">
        <v>90</v>
      </c>
      <c r="J17" s="1486">
        <v>90</v>
      </c>
      <c r="K17" s="1486">
        <v>83</v>
      </c>
      <c r="L17" s="1486">
        <v>92.45</v>
      </c>
      <c r="M17" s="1486">
        <v>84.95</v>
      </c>
      <c r="N17" s="1486">
        <v>84.95</v>
      </c>
      <c r="O17" s="1486">
        <v>83</v>
      </c>
      <c r="P17" s="1486">
        <v>84</v>
      </c>
      <c r="Q17" s="1713">
        <v>84</v>
      </c>
      <c r="R17" s="1509">
        <v>90</v>
      </c>
      <c r="S17" s="1486">
        <v>90</v>
      </c>
      <c r="T17" s="1486">
        <v>90</v>
      </c>
      <c r="U17" s="1486">
        <v>83</v>
      </c>
    </row>
    <row r="18" spans="1:23" ht="13" thickBot="1">
      <c r="A18" s="1487" t="s">
        <v>819</v>
      </c>
      <c r="B18" s="1488" t="s">
        <v>1072</v>
      </c>
      <c r="C18" s="1488" t="s">
        <v>1072</v>
      </c>
      <c r="D18" s="1488" t="s">
        <v>1072</v>
      </c>
      <c r="E18" s="1489" t="s">
        <v>1072</v>
      </c>
      <c r="F18" s="1488" t="s">
        <v>1072</v>
      </c>
      <c r="G18" s="1488" t="s">
        <v>1072</v>
      </c>
      <c r="H18" s="1488" t="s">
        <v>1073</v>
      </c>
      <c r="I18" s="1488" t="s">
        <v>1073</v>
      </c>
      <c r="J18" s="1488" t="s">
        <v>1074</v>
      </c>
      <c r="K18" s="1488" t="s">
        <v>1072</v>
      </c>
      <c r="L18" s="1488"/>
      <c r="M18" s="1488"/>
      <c r="N18" s="1488"/>
      <c r="O18" s="1488"/>
      <c r="P18" s="1488"/>
      <c r="Q18" s="1714"/>
    </row>
    <row r="19" spans="1:23" s="1710" customFormat="1">
      <c r="A19" s="1704" t="s">
        <v>1075</v>
      </c>
      <c r="B19" s="1705"/>
      <c r="C19" s="1705"/>
      <c r="D19" s="1705"/>
      <c r="E19" s="1705"/>
      <c r="F19" s="1705"/>
      <c r="G19" s="1705"/>
      <c r="H19" s="1705"/>
      <c r="I19" s="1705"/>
      <c r="J19" s="1705"/>
      <c r="K19" s="1705"/>
      <c r="L19" s="1705"/>
      <c r="M19" s="1705"/>
      <c r="N19" s="1705"/>
      <c r="O19" s="1705"/>
      <c r="P19" s="1705"/>
      <c r="Q19" s="1707"/>
      <c r="R19" s="1715"/>
      <c r="S19" s="1716"/>
      <c r="T19" s="1716"/>
      <c r="U19" s="1716"/>
      <c r="V19" s="1716"/>
      <c r="W19" s="1717"/>
    </row>
    <row r="20" spans="1:23">
      <c r="A20" s="1484" t="s">
        <v>814</v>
      </c>
      <c r="B20" s="1485" t="s">
        <v>1068</v>
      </c>
      <c r="C20" s="1485" t="s">
        <v>1053</v>
      </c>
      <c r="D20" s="1485" t="s">
        <v>1068</v>
      </c>
      <c r="E20" s="1485" t="s">
        <v>1068</v>
      </c>
      <c r="F20" s="1485" t="s">
        <v>1068</v>
      </c>
      <c r="G20" s="1485" t="s">
        <v>1053</v>
      </c>
      <c r="H20" s="1485" t="s">
        <v>1076</v>
      </c>
      <c r="I20" s="1485" t="s">
        <v>1053</v>
      </c>
      <c r="J20" s="1485" t="s">
        <v>1068</v>
      </c>
      <c r="K20" s="1485" t="s">
        <v>1068</v>
      </c>
      <c r="L20" s="1485"/>
      <c r="M20" s="1485"/>
      <c r="N20" s="1485"/>
      <c r="O20" s="1485"/>
      <c r="P20" s="1485"/>
      <c r="Q20" s="1711"/>
    </row>
    <row r="21" spans="1:23">
      <c r="A21" s="1484" t="s">
        <v>815</v>
      </c>
      <c r="B21" s="1485" t="s">
        <v>1054</v>
      </c>
      <c r="C21" s="1485" t="s">
        <v>898</v>
      </c>
      <c r="D21" s="1485" t="s">
        <v>1057</v>
      </c>
      <c r="E21" s="1485" t="s">
        <v>1057</v>
      </c>
      <c r="F21" s="1485" t="s">
        <v>1057</v>
      </c>
      <c r="G21" s="1485" t="s">
        <v>1057</v>
      </c>
      <c r="H21" s="1485" t="s">
        <v>1057</v>
      </c>
      <c r="I21" s="1485" t="s">
        <v>1057</v>
      </c>
      <c r="J21" s="1485" t="s">
        <v>1057</v>
      </c>
      <c r="K21" s="1485" t="s">
        <v>1057</v>
      </c>
      <c r="L21" s="1485"/>
      <c r="M21" s="1485"/>
      <c r="N21" s="1485"/>
      <c r="O21" s="1485"/>
      <c r="P21" s="1485"/>
      <c r="Q21" s="1711"/>
    </row>
    <row r="22" spans="1:23">
      <c r="A22" s="1484" t="s">
        <v>816</v>
      </c>
      <c r="B22" s="1486">
        <v>35</v>
      </c>
      <c r="C22" s="1486">
        <v>50</v>
      </c>
      <c r="D22" s="1486">
        <v>40</v>
      </c>
      <c r="E22" s="1486">
        <v>40</v>
      </c>
      <c r="F22" s="1486">
        <v>40</v>
      </c>
      <c r="G22" s="1486">
        <v>70</v>
      </c>
      <c r="H22" s="1486">
        <v>15</v>
      </c>
      <c r="I22" s="1486">
        <v>40</v>
      </c>
      <c r="J22" s="1486">
        <v>20</v>
      </c>
      <c r="K22" s="1486">
        <v>25</v>
      </c>
      <c r="L22" s="1486">
        <v>35</v>
      </c>
      <c r="M22" s="1486">
        <v>50</v>
      </c>
      <c r="N22" s="1486">
        <v>40</v>
      </c>
      <c r="O22" s="1486">
        <v>40</v>
      </c>
      <c r="P22" s="1486">
        <v>60</v>
      </c>
      <c r="Q22" s="1713">
        <v>70</v>
      </c>
      <c r="R22" s="1509">
        <v>15</v>
      </c>
      <c r="S22" s="1486">
        <v>40</v>
      </c>
      <c r="T22" s="1486">
        <v>25</v>
      </c>
      <c r="U22" s="1486">
        <v>25</v>
      </c>
    </row>
    <row r="23" spans="1:23">
      <c r="A23" s="1484" t="s">
        <v>817</v>
      </c>
      <c r="B23" s="1485" t="s">
        <v>1077</v>
      </c>
      <c r="C23" s="1485" t="s">
        <v>1077</v>
      </c>
      <c r="D23" s="1485" t="s">
        <v>1078</v>
      </c>
      <c r="E23" s="1485" t="s">
        <v>1077</v>
      </c>
      <c r="F23" s="1485" t="s">
        <v>1078</v>
      </c>
      <c r="G23" s="1485" t="s">
        <v>1078</v>
      </c>
      <c r="H23" s="1485" t="s">
        <v>1079</v>
      </c>
      <c r="I23" s="1485" t="s">
        <v>1080</v>
      </c>
      <c r="J23" s="1485" t="s">
        <v>1067</v>
      </c>
      <c r="K23" s="1485" t="s">
        <v>1078</v>
      </c>
      <c r="L23" s="1485"/>
      <c r="M23" s="1485"/>
      <c r="N23" s="1485"/>
      <c r="O23" s="1485"/>
      <c r="P23" s="1485"/>
      <c r="Q23" s="1711"/>
    </row>
    <row r="24" spans="1:23">
      <c r="A24" s="1484" t="s">
        <v>818</v>
      </c>
      <c r="B24" s="1486">
        <v>40</v>
      </c>
      <c r="C24" s="1486">
        <v>70</v>
      </c>
      <c r="D24" s="1486">
        <v>70</v>
      </c>
      <c r="E24" s="1486">
        <v>60</v>
      </c>
      <c r="F24" s="1486">
        <v>60</v>
      </c>
      <c r="G24" s="1486">
        <v>90</v>
      </c>
      <c r="H24" s="1486">
        <v>35</v>
      </c>
      <c r="I24" s="1486">
        <v>60</v>
      </c>
      <c r="J24" s="1486">
        <v>40</v>
      </c>
      <c r="K24" s="1486">
        <v>30</v>
      </c>
      <c r="L24" s="1486">
        <v>40</v>
      </c>
      <c r="M24" s="1486">
        <v>70</v>
      </c>
      <c r="N24" s="1486">
        <v>70</v>
      </c>
      <c r="O24" s="1486">
        <v>60</v>
      </c>
      <c r="P24" s="1486">
        <v>60</v>
      </c>
      <c r="Q24" s="1713">
        <v>90</v>
      </c>
      <c r="R24" s="1509">
        <v>35</v>
      </c>
      <c r="S24" s="1486">
        <v>60</v>
      </c>
      <c r="T24" s="1486">
        <v>35</v>
      </c>
      <c r="U24" s="1486">
        <v>30</v>
      </c>
    </row>
    <row r="25" spans="1:23" ht="13" thickBot="1">
      <c r="A25" s="1487" t="s">
        <v>819</v>
      </c>
      <c r="B25" s="1488" t="s">
        <v>1061</v>
      </c>
      <c r="C25" s="1488" t="s">
        <v>1081</v>
      </c>
      <c r="D25" s="1488" t="s">
        <v>1062</v>
      </c>
      <c r="E25" s="1488" t="s">
        <v>1062</v>
      </c>
      <c r="F25" s="1488" t="s">
        <v>1062</v>
      </c>
      <c r="G25" s="1488" t="s">
        <v>1061</v>
      </c>
      <c r="H25" s="1488" t="s">
        <v>1082</v>
      </c>
      <c r="I25" s="1488" t="s">
        <v>1083</v>
      </c>
      <c r="J25" s="1488" t="s">
        <v>1078</v>
      </c>
      <c r="K25" s="1488" t="s">
        <v>1084</v>
      </c>
      <c r="L25" s="1488"/>
      <c r="M25" s="1488"/>
      <c r="N25" s="1488"/>
      <c r="O25" s="1488"/>
      <c r="P25" s="1488"/>
      <c r="Q25" s="1714"/>
    </row>
    <row r="26" spans="1:23" s="1710" customFormat="1">
      <c r="A26" s="1704" t="s">
        <v>771</v>
      </c>
      <c r="B26" s="1706"/>
      <c r="C26" s="1706"/>
      <c r="D26" s="1706"/>
      <c r="E26" s="1705"/>
      <c r="F26" s="1706"/>
      <c r="G26" s="1706"/>
      <c r="H26" s="1705"/>
      <c r="I26" s="1705"/>
      <c r="J26" s="1705"/>
      <c r="K26" s="1705"/>
      <c r="L26" s="1705"/>
      <c r="M26" s="1705"/>
      <c r="N26" s="1705"/>
      <c r="O26" s="1705"/>
      <c r="P26" s="1705"/>
      <c r="Q26" s="1707"/>
      <c r="R26" s="1715"/>
      <c r="S26" s="1716"/>
      <c r="T26" s="1716"/>
      <c r="U26" s="1716"/>
      <c r="V26" s="1716"/>
      <c r="W26" s="1717"/>
    </row>
    <row r="27" spans="1:23">
      <c r="A27" s="1484" t="s">
        <v>814</v>
      </c>
      <c r="B27" s="1485"/>
      <c r="C27" s="1485"/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711"/>
    </row>
    <row r="28" spans="1:23">
      <c r="A28" s="1484" t="s">
        <v>815</v>
      </c>
      <c r="B28" s="1485"/>
      <c r="C28" s="1485"/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711"/>
    </row>
    <row r="29" spans="1:23">
      <c r="A29" s="1484" t="s">
        <v>816</v>
      </c>
      <c r="B29" s="1486"/>
      <c r="C29" s="1486"/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713"/>
    </row>
    <row r="30" spans="1:23">
      <c r="A30" s="1484" t="s">
        <v>817</v>
      </c>
      <c r="B30" s="1485"/>
      <c r="C30" s="1485"/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711"/>
    </row>
    <row r="31" spans="1:23">
      <c r="A31" s="1484" t="s">
        <v>818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713"/>
    </row>
    <row r="32" spans="1:23" ht="13" thickBot="1">
      <c r="A32" s="1487" t="s">
        <v>819</v>
      </c>
      <c r="B32" s="1488"/>
      <c r="C32" s="1488"/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714"/>
    </row>
    <row r="33" spans="1:23" s="1710" customFormat="1">
      <c r="A33" s="1704" t="s">
        <v>781</v>
      </c>
      <c r="B33" s="1705"/>
      <c r="C33" s="1705"/>
      <c r="D33" s="1705"/>
      <c r="E33" s="1705"/>
      <c r="F33" s="1705"/>
      <c r="G33" s="1705"/>
      <c r="H33" s="1705"/>
      <c r="I33" s="1705"/>
      <c r="J33" s="1705"/>
      <c r="K33" s="1705"/>
      <c r="L33" s="1705"/>
      <c r="M33" s="1705"/>
      <c r="N33" s="1705"/>
      <c r="O33" s="1705"/>
      <c r="P33" s="1705"/>
      <c r="Q33" s="1707"/>
      <c r="R33" s="1715"/>
      <c r="S33" s="1716"/>
      <c r="T33" s="1716"/>
      <c r="U33" s="1716"/>
      <c r="V33" s="1716"/>
      <c r="W33" s="1717"/>
    </row>
    <row r="34" spans="1:23">
      <c r="A34" s="1484" t="s">
        <v>814</v>
      </c>
      <c r="B34" s="1485">
        <v>150</v>
      </c>
      <c r="C34" s="1485">
        <v>150</v>
      </c>
      <c r="D34" s="1485">
        <v>150</v>
      </c>
      <c r="E34" s="1485">
        <v>150</v>
      </c>
      <c r="F34" s="1485">
        <v>150</v>
      </c>
      <c r="G34" s="1485">
        <v>150</v>
      </c>
      <c r="H34" s="1485">
        <v>150</v>
      </c>
      <c r="I34" s="1485">
        <v>150</v>
      </c>
      <c r="J34" s="1485">
        <v>150</v>
      </c>
      <c r="K34" s="1485">
        <v>150</v>
      </c>
      <c r="L34" s="1485"/>
      <c r="M34" s="1485"/>
      <c r="N34" s="1485"/>
      <c r="O34" s="1485"/>
      <c r="P34" s="1485"/>
      <c r="Q34" s="1711"/>
    </row>
    <row r="35" spans="1:23">
      <c r="A35" s="1484" t="s">
        <v>815</v>
      </c>
      <c r="B35" s="1485" t="s">
        <v>1057</v>
      </c>
      <c r="C35" s="1485" t="s">
        <v>1057</v>
      </c>
      <c r="D35" s="1485" t="s">
        <v>1085</v>
      </c>
      <c r="E35" s="1485" t="s">
        <v>1057</v>
      </c>
      <c r="F35" s="1485" t="s">
        <v>1057</v>
      </c>
      <c r="G35" s="1485" t="s">
        <v>1057</v>
      </c>
      <c r="H35" s="1485" t="s">
        <v>1057</v>
      </c>
      <c r="I35" s="1485" t="s">
        <v>1057</v>
      </c>
      <c r="J35" s="1485" t="s">
        <v>1057</v>
      </c>
      <c r="K35" s="1485" t="s">
        <v>1055</v>
      </c>
      <c r="L35" s="1485"/>
      <c r="M35" s="1485"/>
      <c r="N35" s="1485"/>
      <c r="O35" s="1485"/>
      <c r="P35" s="1485"/>
      <c r="Q35" s="1711"/>
    </row>
    <row r="36" spans="1:23">
      <c r="A36" s="1484" t="s">
        <v>816</v>
      </c>
      <c r="B36" s="1486">
        <v>8000</v>
      </c>
      <c r="C36" s="1486">
        <v>9000</v>
      </c>
      <c r="D36" s="1486">
        <v>5500</v>
      </c>
      <c r="E36" s="1486">
        <v>4000</v>
      </c>
      <c r="F36" s="1486">
        <v>9000</v>
      </c>
      <c r="G36" s="1486">
        <v>6000</v>
      </c>
      <c r="H36" s="1486">
        <v>5000</v>
      </c>
      <c r="I36" s="1486">
        <v>6000</v>
      </c>
      <c r="J36" s="1486">
        <v>3500</v>
      </c>
      <c r="K36" s="1486">
        <v>4500</v>
      </c>
      <c r="L36" s="1486">
        <v>8000</v>
      </c>
      <c r="M36" s="1486">
        <v>9000</v>
      </c>
      <c r="N36" s="1486">
        <v>5500</v>
      </c>
      <c r="O36" s="1486">
        <v>4000</v>
      </c>
      <c r="P36" s="1486">
        <v>9000</v>
      </c>
      <c r="Q36" s="1713">
        <v>6000</v>
      </c>
      <c r="R36" s="1509">
        <v>5000</v>
      </c>
      <c r="S36" s="1486">
        <v>6000</v>
      </c>
      <c r="T36" s="1486">
        <v>5000</v>
      </c>
      <c r="U36" s="1486">
        <v>4500</v>
      </c>
    </row>
    <row r="37" spans="1:23">
      <c r="A37" s="1484" t="s">
        <v>817</v>
      </c>
      <c r="B37" s="1486" t="s">
        <v>1071</v>
      </c>
      <c r="C37" s="1485" t="s">
        <v>1086</v>
      </c>
      <c r="D37" s="1485" t="s">
        <v>1087</v>
      </c>
      <c r="E37" s="1485" t="s">
        <v>1061</v>
      </c>
      <c r="F37" s="1486" t="s">
        <v>1086</v>
      </c>
      <c r="G37" s="1485" t="s">
        <v>1088</v>
      </c>
      <c r="H37" s="1485" t="s">
        <v>1070</v>
      </c>
      <c r="I37" s="1485" t="s">
        <v>1089</v>
      </c>
      <c r="J37" s="1485" t="s">
        <v>1090</v>
      </c>
      <c r="K37" s="1485" t="s">
        <v>1091</v>
      </c>
      <c r="L37" s="1485"/>
      <c r="M37" s="1485"/>
      <c r="N37" s="1485"/>
      <c r="O37" s="1485"/>
      <c r="P37" s="1485"/>
      <c r="Q37" s="1711"/>
    </row>
    <row r="38" spans="1:23">
      <c r="A38" s="1484" t="s">
        <v>818</v>
      </c>
      <c r="B38" s="1486">
        <v>10000</v>
      </c>
      <c r="C38" s="1486">
        <v>9000</v>
      </c>
      <c r="D38" s="1486">
        <v>9000</v>
      </c>
      <c r="E38" s="1486">
        <v>8000</v>
      </c>
      <c r="F38" s="1486">
        <v>9000</v>
      </c>
      <c r="G38" s="1486">
        <v>10000</v>
      </c>
      <c r="H38" s="1486">
        <v>8000</v>
      </c>
      <c r="I38" s="1486">
        <v>10000</v>
      </c>
      <c r="J38" s="1486">
        <v>10000</v>
      </c>
      <c r="K38" s="1486">
        <v>10000</v>
      </c>
      <c r="L38" s="1486">
        <v>10000</v>
      </c>
      <c r="M38" s="1486">
        <v>9000</v>
      </c>
      <c r="N38" s="1486">
        <v>9000</v>
      </c>
      <c r="O38" s="1486">
        <v>8000</v>
      </c>
      <c r="P38" s="1486">
        <v>9000</v>
      </c>
      <c r="Q38" s="1713">
        <v>10000</v>
      </c>
      <c r="R38" s="1509">
        <v>8000</v>
      </c>
      <c r="S38" s="1486">
        <v>10000</v>
      </c>
      <c r="T38" s="1486">
        <v>10000</v>
      </c>
      <c r="U38" s="1486">
        <v>10000</v>
      </c>
    </row>
    <row r="39" spans="1:23" ht="13" thickBot="1">
      <c r="A39" s="1487" t="s">
        <v>819</v>
      </c>
      <c r="B39" s="1490" t="s">
        <v>1092</v>
      </c>
      <c r="C39" s="1488" t="s">
        <v>1086</v>
      </c>
      <c r="D39" s="1488" t="s">
        <v>1078</v>
      </c>
      <c r="E39" s="1488" t="s">
        <v>1078</v>
      </c>
      <c r="F39" s="1490" t="s">
        <v>1086</v>
      </c>
      <c r="G39" s="1488" t="s">
        <v>1093</v>
      </c>
      <c r="H39" s="1488" t="s">
        <v>1061</v>
      </c>
      <c r="I39" s="1488" t="s">
        <v>1061</v>
      </c>
      <c r="J39" s="1488" t="s">
        <v>1094</v>
      </c>
      <c r="K39" s="1488" t="s">
        <v>1095</v>
      </c>
      <c r="L39" s="1488"/>
      <c r="M39" s="1488"/>
      <c r="N39" s="1488"/>
      <c r="O39" s="1488"/>
      <c r="P39" s="1488"/>
      <c r="Q39" s="1714"/>
    </row>
    <row r="40" spans="1:23" s="1710" customFormat="1">
      <c r="A40" s="1704" t="s">
        <v>820</v>
      </c>
      <c r="B40" s="1705"/>
      <c r="C40" s="1705"/>
      <c r="D40" s="1705"/>
      <c r="E40" s="1705"/>
      <c r="F40" s="1705"/>
      <c r="G40" s="1705"/>
      <c r="H40" s="1705"/>
      <c r="I40" s="1705"/>
      <c r="J40" s="1705"/>
      <c r="K40" s="1705"/>
      <c r="L40" s="1705"/>
      <c r="M40" s="1705"/>
      <c r="N40" s="1705"/>
      <c r="O40" s="1705"/>
      <c r="P40" s="1705"/>
      <c r="Q40" s="1707"/>
      <c r="R40" s="1715"/>
      <c r="S40" s="1716"/>
      <c r="T40" s="1716"/>
      <c r="U40" s="1716"/>
      <c r="V40" s="1716"/>
      <c r="W40" s="1717"/>
    </row>
    <row r="41" spans="1:23">
      <c r="A41" s="1484" t="s">
        <v>814</v>
      </c>
      <c r="B41" s="1485" t="s">
        <v>1068</v>
      </c>
      <c r="C41" s="1485" t="s">
        <v>1068</v>
      </c>
      <c r="D41" s="1485" t="s">
        <v>1068</v>
      </c>
      <c r="E41" s="1486" t="s">
        <v>1068</v>
      </c>
      <c r="F41" s="1485" t="s">
        <v>1068</v>
      </c>
      <c r="G41" s="1485" t="s">
        <v>1068</v>
      </c>
      <c r="H41" s="1485" t="s">
        <v>1068</v>
      </c>
      <c r="I41" s="1485" t="s">
        <v>1068</v>
      </c>
      <c r="J41" s="1485" t="s">
        <v>1068</v>
      </c>
      <c r="K41" s="1485" t="s">
        <v>1068</v>
      </c>
      <c r="L41" s="1486"/>
      <c r="M41" s="1486"/>
      <c r="N41" s="1486"/>
      <c r="O41" s="1486"/>
      <c r="P41" s="1486"/>
      <c r="Q41" s="1713"/>
    </row>
    <row r="42" spans="1:23">
      <c r="A42" s="1484" t="s">
        <v>815</v>
      </c>
      <c r="B42" s="1485" t="s">
        <v>1057</v>
      </c>
      <c r="C42" s="1485" t="s">
        <v>1057</v>
      </c>
      <c r="D42" s="1485" t="s">
        <v>1057</v>
      </c>
      <c r="E42" s="1486" t="s">
        <v>1057</v>
      </c>
      <c r="F42" s="1485" t="s">
        <v>1057</v>
      </c>
      <c r="G42" s="1485" t="s">
        <v>1057</v>
      </c>
      <c r="H42" s="1485" t="s">
        <v>1057</v>
      </c>
      <c r="I42" s="1485" t="s">
        <v>1057</v>
      </c>
      <c r="J42" s="1485" t="s">
        <v>1057</v>
      </c>
      <c r="K42" s="1485" t="s">
        <v>1055</v>
      </c>
      <c r="L42" s="1486"/>
      <c r="M42" s="1486"/>
      <c r="N42" s="1486"/>
      <c r="O42" s="1486"/>
      <c r="P42" s="1486"/>
      <c r="Q42" s="1713"/>
    </row>
    <row r="43" spans="1:23">
      <c r="A43" s="1484" t="s">
        <v>816</v>
      </c>
      <c r="B43" s="1486">
        <v>1000</v>
      </c>
      <c r="C43" s="1486">
        <v>1200</v>
      </c>
      <c r="D43" s="1486">
        <v>1000</v>
      </c>
      <c r="E43" s="1486">
        <v>800</v>
      </c>
      <c r="F43" s="1486">
        <v>1600</v>
      </c>
      <c r="G43" s="1486">
        <v>900</v>
      </c>
      <c r="H43" s="1486">
        <v>900</v>
      </c>
      <c r="I43" s="1486">
        <v>1000</v>
      </c>
      <c r="J43" s="1486">
        <v>800</v>
      </c>
      <c r="K43" s="1486">
        <v>800</v>
      </c>
      <c r="L43" s="1486">
        <v>1000</v>
      </c>
      <c r="M43" s="1486">
        <v>1200</v>
      </c>
      <c r="N43" s="1486">
        <v>1000</v>
      </c>
      <c r="O43" s="1486">
        <v>800</v>
      </c>
      <c r="P43" s="1486">
        <v>1600</v>
      </c>
      <c r="Q43" s="1713">
        <v>900</v>
      </c>
      <c r="R43" s="1509">
        <v>900</v>
      </c>
      <c r="S43" s="1486">
        <v>1000</v>
      </c>
      <c r="T43" s="1486">
        <v>800</v>
      </c>
      <c r="U43" s="1486">
        <v>800</v>
      </c>
    </row>
    <row r="44" spans="1:23">
      <c r="A44" s="1484" t="s">
        <v>817</v>
      </c>
      <c r="B44" s="1486" t="s">
        <v>1059</v>
      </c>
      <c r="C44" s="1485" t="s">
        <v>1069</v>
      </c>
      <c r="D44" s="1485" t="s">
        <v>1096</v>
      </c>
      <c r="E44" s="1486" t="s">
        <v>1072</v>
      </c>
      <c r="F44" s="1486" t="s">
        <v>1086</v>
      </c>
      <c r="G44" s="1485" t="s">
        <v>1065</v>
      </c>
      <c r="H44" s="1485" t="s">
        <v>1065</v>
      </c>
      <c r="I44" s="1485" t="s">
        <v>1065</v>
      </c>
      <c r="J44" s="1485" t="s">
        <v>1071</v>
      </c>
      <c r="K44" s="1485" t="s">
        <v>1091</v>
      </c>
      <c r="L44" s="1486"/>
      <c r="M44" s="1486"/>
      <c r="N44" s="1486"/>
      <c r="O44" s="1486"/>
      <c r="P44" s="1486"/>
      <c r="Q44" s="1713"/>
    </row>
    <row r="45" spans="1:23">
      <c r="A45" s="1484" t="s">
        <v>818</v>
      </c>
      <c r="B45" s="1486">
        <v>1200</v>
      </c>
      <c r="C45" s="1486">
        <v>1600</v>
      </c>
      <c r="D45" s="1486">
        <v>1400</v>
      </c>
      <c r="E45" s="1486">
        <v>1200</v>
      </c>
      <c r="F45" s="1486">
        <v>1600</v>
      </c>
      <c r="G45" s="1486">
        <v>1200</v>
      </c>
      <c r="H45" s="1486">
        <v>1500</v>
      </c>
      <c r="I45" s="1486">
        <v>1500</v>
      </c>
      <c r="J45" s="1486">
        <v>1500</v>
      </c>
      <c r="K45" s="1486">
        <v>1800</v>
      </c>
      <c r="L45" s="1486">
        <v>1200</v>
      </c>
      <c r="M45" s="1486">
        <v>1600</v>
      </c>
      <c r="N45" s="1486">
        <v>1400</v>
      </c>
      <c r="O45" s="1486">
        <v>1200</v>
      </c>
      <c r="P45" s="1486">
        <v>1600</v>
      </c>
      <c r="Q45" s="1713">
        <v>1200</v>
      </c>
      <c r="R45" s="1509">
        <v>1500</v>
      </c>
      <c r="S45" s="1486">
        <v>1500</v>
      </c>
      <c r="T45" s="1486">
        <v>1500</v>
      </c>
      <c r="U45" s="1486">
        <v>1500</v>
      </c>
    </row>
    <row r="46" spans="1:23" ht="13" thickBot="1">
      <c r="A46" s="1487" t="s">
        <v>819</v>
      </c>
      <c r="B46" s="1490" t="s">
        <v>1072</v>
      </c>
      <c r="C46" s="1488" t="s">
        <v>1072</v>
      </c>
      <c r="D46" s="1488" t="s">
        <v>1097</v>
      </c>
      <c r="E46" s="1490" t="s">
        <v>1097</v>
      </c>
      <c r="F46" s="1490" t="s">
        <v>1086</v>
      </c>
      <c r="G46" s="1488" t="s">
        <v>1061</v>
      </c>
      <c r="H46" s="1488" t="s">
        <v>1061</v>
      </c>
      <c r="I46" s="1488" t="s">
        <v>1061</v>
      </c>
      <c r="J46" s="1488" t="s">
        <v>1098</v>
      </c>
      <c r="K46" s="1488" t="s">
        <v>1095</v>
      </c>
      <c r="L46" s="1490"/>
      <c r="M46" s="1490"/>
      <c r="N46" s="1490"/>
      <c r="O46" s="1490"/>
      <c r="P46" s="1490"/>
      <c r="Q46" s="1719"/>
    </row>
    <row r="47" spans="1:23" s="1710" customFormat="1">
      <c r="A47" s="1704" t="s">
        <v>776</v>
      </c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7"/>
      <c r="R47" s="1715"/>
      <c r="S47" s="1716"/>
      <c r="T47" s="1716"/>
      <c r="U47" s="1716"/>
      <c r="V47" s="1716"/>
      <c r="W47" s="1717"/>
    </row>
    <row r="48" spans="1:23">
      <c r="A48" s="1484" t="s">
        <v>814</v>
      </c>
      <c r="B48" s="1485"/>
      <c r="C48" s="1485"/>
      <c r="D48" s="1486"/>
      <c r="E48" s="1485"/>
      <c r="F48" s="1485"/>
      <c r="G48" s="1485" t="s">
        <v>1099</v>
      </c>
      <c r="H48" s="1485"/>
      <c r="I48" s="1485"/>
      <c r="J48" s="1485" t="s">
        <v>1076</v>
      </c>
      <c r="K48" s="1485"/>
      <c r="L48" s="1485"/>
      <c r="M48" s="1485"/>
      <c r="N48" s="1485"/>
      <c r="O48" s="1485"/>
      <c r="P48" s="1485"/>
      <c r="Q48" s="1711"/>
    </row>
    <row r="49" spans="1:23">
      <c r="A49" s="1484" t="s">
        <v>815</v>
      </c>
      <c r="B49" s="1485"/>
      <c r="C49" s="1485"/>
      <c r="D49" s="1486"/>
      <c r="E49" s="1485"/>
      <c r="F49" s="1485"/>
      <c r="G49" s="1485" t="s">
        <v>1057</v>
      </c>
      <c r="H49" s="1485"/>
      <c r="I49" s="1485"/>
      <c r="J49" s="1485" t="s">
        <v>1057</v>
      </c>
      <c r="K49" s="1485"/>
      <c r="L49" s="1485"/>
      <c r="M49" s="1485"/>
      <c r="N49" s="1485"/>
      <c r="O49" s="1485"/>
      <c r="P49" s="1485"/>
      <c r="Q49" s="1711"/>
    </row>
    <row r="50" spans="1:23">
      <c r="A50" s="1484" t="s">
        <v>816</v>
      </c>
      <c r="B50" s="1486"/>
      <c r="C50" s="1486"/>
      <c r="D50" s="1486"/>
      <c r="E50" s="1486"/>
      <c r="F50" s="1486"/>
      <c r="G50" s="1486">
        <v>50</v>
      </c>
      <c r="H50" s="1486"/>
      <c r="I50" s="1486"/>
      <c r="J50" s="1486">
        <v>60</v>
      </c>
      <c r="K50" s="1486"/>
      <c r="L50" s="1486"/>
      <c r="M50" s="1486"/>
      <c r="N50" s="1486"/>
      <c r="O50" s="1486"/>
      <c r="P50" s="1486"/>
      <c r="Q50" s="1713">
        <v>50</v>
      </c>
      <c r="T50" s="1486">
        <v>60</v>
      </c>
    </row>
    <row r="51" spans="1:23">
      <c r="A51" s="1484" t="s">
        <v>817</v>
      </c>
      <c r="B51" s="1485"/>
      <c r="C51" s="1486"/>
      <c r="D51" s="1486"/>
      <c r="E51" s="1485"/>
      <c r="F51" s="1485"/>
      <c r="G51" s="1485" t="s">
        <v>1086</v>
      </c>
      <c r="H51" s="1485"/>
      <c r="I51" s="1485"/>
      <c r="J51" s="1485" t="s">
        <v>1086</v>
      </c>
      <c r="K51" s="1485"/>
      <c r="L51" s="1485"/>
      <c r="M51" s="1485"/>
      <c r="N51" s="1485"/>
      <c r="O51" s="1485"/>
      <c r="P51" s="1485"/>
      <c r="Q51" s="1711"/>
    </row>
    <row r="52" spans="1:23">
      <c r="A52" s="1484" t="s">
        <v>818</v>
      </c>
      <c r="B52" s="1486"/>
      <c r="C52" s="1486"/>
      <c r="D52" s="1486"/>
      <c r="E52" s="1486"/>
      <c r="F52" s="1486"/>
      <c r="G52" s="1486">
        <v>50</v>
      </c>
      <c r="H52" s="1486"/>
      <c r="I52" s="1486"/>
      <c r="J52" s="1486">
        <v>60</v>
      </c>
      <c r="K52" s="1486"/>
      <c r="L52" s="1486"/>
      <c r="M52" s="1486"/>
      <c r="N52" s="1486"/>
      <c r="O52" s="1486"/>
      <c r="P52" s="1486"/>
      <c r="Q52" s="1713">
        <v>50</v>
      </c>
      <c r="T52" s="1486">
        <v>60</v>
      </c>
    </row>
    <row r="53" spans="1:23" ht="13" thickBot="1">
      <c r="A53" s="1487" t="s">
        <v>819</v>
      </c>
      <c r="B53" s="1488"/>
      <c r="C53" s="1490"/>
      <c r="D53" s="1490"/>
      <c r="E53" s="1488"/>
      <c r="F53" s="1488"/>
      <c r="G53" s="1488" t="s">
        <v>1086</v>
      </c>
      <c r="H53" s="1488"/>
      <c r="I53" s="1488"/>
      <c r="J53" s="1488" t="s">
        <v>1086</v>
      </c>
      <c r="K53" s="1488"/>
      <c r="L53" s="1488"/>
      <c r="M53" s="1488"/>
      <c r="N53" s="1488"/>
      <c r="O53" s="1488"/>
      <c r="P53" s="1488"/>
      <c r="Q53" s="1714"/>
    </row>
    <row r="54" spans="1:23" s="1710" customFormat="1">
      <c r="A54" s="1704" t="s">
        <v>821</v>
      </c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7"/>
      <c r="R54" s="1715"/>
      <c r="S54" s="1716"/>
      <c r="T54" s="1716"/>
      <c r="U54" s="1716"/>
      <c r="V54" s="1716"/>
      <c r="W54" s="1717"/>
    </row>
    <row r="55" spans="1:23">
      <c r="A55" s="1484" t="s">
        <v>814</v>
      </c>
      <c r="B55" s="1485" t="s">
        <v>1076</v>
      </c>
      <c r="C55" s="1485" t="s">
        <v>1068</v>
      </c>
      <c r="D55" s="1485" t="s">
        <v>1100</v>
      </c>
      <c r="E55" s="1485" t="s">
        <v>1076</v>
      </c>
      <c r="F55" s="1485" t="s">
        <v>1076</v>
      </c>
      <c r="G55" s="1485" t="s">
        <v>1076</v>
      </c>
      <c r="H55" s="1485" t="s">
        <v>1076</v>
      </c>
      <c r="I55" s="1485" t="s">
        <v>1076</v>
      </c>
      <c r="J55" s="1485" t="s">
        <v>1076</v>
      </c>
      <c r="K55" s="1485" t="s">
        <v>1076</v>
      </c>
      <c r="L55" s="1485"/>
      <c r="M55" s="1485"/>
      <c r="N55" s="1485"/>
      <c r="O55" s="1485"/>
      <c r="P55" s="1485"/>
      <c r="Q55" s="1711"/>
    </row>
    <row r="56" spans="1:23">
      <c r="A56" s="1484" t="s">
        <v>815</v>
      </c>
      <c r="B56" s="1485" t="s">
        <v>1054</v>
      </c>
      <c r="C56" s="1485" t="s">
        <v>898</v>
      </c>
      <c r="D56" s="1485" t="s">
        <v>1057</v>
      </c>
      <c r="E56" s="1485" t="s">
        <v>1057</v>
      </c>
      <c r="F56" s="1485" t="s">
        <v>1057</v>
      </c>
      <c r="G56" s="1485" t="s">
        <v>1057</v>
      </c>
      <c r="H56" s="1485" t="s">
        <v>1057</v>
      </c>
      <c r="I56" s="1485" t="s">
        <v>1057</v>
      </c>
      <c r="J56" s="1485" t="s">
        <v>1057</v>
      </c>
      <c r="K56" s="1485" t="s">
        <v>1057</v>
      </c>
      <c r="L56" s="1485"/>
      <c r="M56" s="1485"/>
      <c r="N56" s="1485"/>
      <c r="O56" s="1485"/>
      <c r="P56" s="1485"/>
      <c r="Q56" s="1711"/>
    </row>
    <row r="57" spans="1:23">
      <c r="A57" s="1484" t="s">
        <v>816</v>
      </c>
      <c r="B57" s="1486">
        <v>69</v>
      </c>
      <c r="C57" s="1486">
        <v>202</v>
      </c>
      <c r="D57" s="1486">
        <v>70</v>
      </c>
      <c r="E57" s="1486">
        <v>70</v>
      </c>
      <c r="F57" s="1486">
        <v>70</v>
      </c>
      <c r="G57" s="1486">
        <v>70</v>
      </c>
      <c r="H57" s="1486">
        <v>80</v>
      </c>
      <c r="I57" s="1486">
        <v>100</v>
      </c>
      <c r="J57" s="1486">
        <v>80</v>
      </c>
      <c r="K57" s="1486">
        <v>50</v>
      </c>
      <c r="L57" s="1486">
        <v>69.95</v>
      </c>
      <c r="M57" s="1486">
        <v>82</v>
      </c>
      <c r="N57" s="1486">
        <v>70</v>
      </c>
      <c r="O57" s="1486">
        <v>70</v>
      </c>
      <c r="P57" s="1486">
        <v>70</v>
      </c>
      <c r="Q57" s="1713">
        <v>70</v>
      </c>
      <c r="R57" s="1509">
        <v>80</v>
      </c>
      <c r="S57" s="1486">
        <v>100</v>
      </c>
      <c r="T57" s="1486">
        <v>75.95</v>
      </c>
      <c r="U57" s="1486">
        <v>50</v>
      </c>
    </row>
    <row r="58" spans="1:23">
      <c r="A58" s="1484" t="s">
        <v>817</v>
      </c>
      <c r="B58" s="1485" t="s">
        <v>1059</v>
      </c>
      <c r="C58" s="1485" t="s">
        <v>1081</v>
      </c>
      <c r="D58" s="1485" t="s">
        <v>1101</v>
      </c>
      <c r="E58" s="1485" t="s">
        <v>1101</v>
      </c>
      <c r="F58" s="1485" t="s">
        <v>1095</v>
      </c>
      <c r="G58" s="1485" t="s">
        <v>1095</v>
      </c>
      <c r="H58" s="1485" t="s">
        <v>1084</v>
      </c>
      <c r="I58" s="1485" t="s">
        <v>1102</v>
      </c>
      <c r="J58" s="1485" t="s">
        <v>1095</v>
      </c>
      <c r="K58" s="1485" t="s">
        <v>1062</v>
      </c>
      <c r="L58" s="1486"/>
      <c r="M58" s="1486"/>
      <c r="N58" s="1486"/>
      <c r="O58" s="1486"/>
      <c r="P58" s="1486"/>
      <c r="Q58" s="1713"/>
    </row>
    <row r="59" spans="1:23">
      <c r="A59" s="1484" t="s">
        <v>818</v>
      </c>
      <c r="B59" s="1486">
        <v>90</v>
      </c>
      <c r="C59" s="1486">
        <v>275</v>
      </c>
      <c r="D59" s="1486">
        <v>100</v>
      </c>
      <c r="E59" s="1486">
        <v>100</v>
      </c>
      <c r="F59" s="1486">
        <v>95</v>
      </c>
      <c r="G59" s="1486">
        <v>95</v>
      </c>
      <c r="H59" s="1486">
        <v>120</v>
      </c>
      <c r="I59" s="1486">
        <v>120</v>
      </c>
      <c r="J59" s="1486">
        <v>80</v>
      </c>
      <c r="K59" s="1486">
        <v>80</v>
      </c>
      <c r="L59" s="1486">
        <v>89.95</v>
      </c>
      <c r="M59" s="1486">
        <v>92.95</v>
      </c>
      <c r="N59" s="1486">
        <v>100</v>
      </c>
      <c r="O59" s="1486">
        <v>100</v>
      </c>
      <c r="P59" s="1486">
        <v>95</v>
      </c>
      <c r="Q59" s="1713">
        <v>95</v>
      </c>
      <c r="R59" s="1509">
        <v>120</v>
      </c>
      <c r="S59" s="1486">
        <v>120</v>
      </c>
      <c r="T59" s="1486">
        <v>75.95</v>
      </c>
      <c r="U59" s="1486">
        <v>80</v>
      </c>
    </row>
    <row r="60" spans="1:23" ht="13" thickBot="1">
      <c r="A60" s="1487" t="s">
        <v>819</v>
      </c>
      <c r="B60" s="1488" t="s">
        <v>1072</v>
      </c>
      <c r="C60" s="1488" t="s">
        <v>1103</v>
      </c>
      <c r="D60" s="1488" t="s">
        <v>1072</v>
      </c>
      <c r="E60" s="1488" t="s">
        <v>1072</v>
      </c>
      <c r="F60" s="1488" t="s">
        <v>1061</v>
      </c>
      <c r="G60" s="1488" t="s">
        <v>1104</v>
      </c>
      <c r="H60" s="1488" t="s">
        <v>1067</v>
      </c>
      <c r="I60" s="1488" t="s">
        <v>1067</v>
      </c>
      <c r="J60" s="1488" t="s">
        <v>1067</v>
      </c>
      <c r="K60" s="1488" t="s">
        <v>1077</v>
      </c>
      <c r="L60" s="1490"/>
      <c r="M60" s="1490"/>
      <c r="N60" s="1490"/>
      <c r="O60" s="1490"/>
      <c r="P60" s="1490"/>
      <c r="Q60" s="1719"/>
    </row>
    <row r="61" spans="1:23" s="1710" customFormat="1">
      <c r="A61" s="1704" t="s">
        <v>822</v>
      </c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7"/>
      <c r="R61" s="1715"/>
      <c r="S61" s="1716"/>
      <c r="T61" s="1716"/>
      <c r="U61" s="1716"/>
      <c r="V61" s="1716"/>
      <c r="W61" s="1717"/>
    </row>
    <row r="62" spans="1:23">
      <c r="A62" s="1484" t="s">
        <v>814</v>
      </c>
      <c r="B62" s="1486" t="s">
        <v>1105</v>
      </c>
      <c r="C62" s="1485" t="s">
        <v>1105</v>
      </c>
      <c r="D62" s="1485" t="s">
        <v>1105</v>
      </c>
      <c r="E62" s="1485" t="s">
        <v>1105</v>
      </c>
      <c r="F62" s="1485" t="s">
        <v>1105</v>
      </c>
      <c r="G62" s="1485" t="s">
        <v>1105</v>
      </c>
      <c r="H62" s="1485" t="s">
        <v>1105</v>
      </c>
      <c r="I62" s="1485" t="s">
        <v>1105</v>
      </c>
      <c r="J62" s="1485" t="s">
        <v>1105</v>
      </c>
      <c r="K62" s="1485" t="s">
        <v>1105</v>
      </c>
      <c r="L62" s="1485"/>
      <c r="M62" s="1485"/>
      <c r="N62" s="1485"/>
      <c r="O62" s="1485"/>
      <c r="P62" s="1485"/>
      <c r="Q62" s="1711"/>
    </row>
    <row r="63" spans="1:23">
      <c r="A63" s="1484" t="s">
        <v>815</v>
      </c>
      <c r="B63" s="1486" t="s">
        <v>1057</v>
      </c>
      <c r="C63" s="1485" t="s">
        <v>1057</v>
      </c>
      <c r="D63" s="1485" t="s">
        <v>1057</v>
      </c>
      <c r="E63" s="1486" t="s">
        <v>1057</v>
      </c>
      <c r="F63" s="1485" t="s">
        <v>1057</v>
      </c>
      <c r="G63" s="1485" t="s">
        <v>1057</v>
      </c>
      <c r="H63" s="1485" t="s">
        <v>1057</v>
      </c>
      <c r="I63" s="1485" t="s">
        <v>1057</v>
      </c>
      <c r="J63" s="1485" t="s">
        <v>1057</v>
      </c>
      <c r="K63" s="1485" t="s">
        <v>1057</v>
      </c>
      <c r="L63" s="1485"/>
      <c r="M63" s="1485"/>
      <c r="N63" s="1485"/>
      <c r="O63" s="1485"/>
      <c r="P63" s="1485"/>
      <c r="Q63" s="1711"/>
    </row>
    <row r="64" spans="1:23">
      <c r="A64" s="1484" t="s">
        <v>816</v>
      </c>
      <c r="B64" s="1486">
        <v>65</v>
      </c>
      <c r="C64" s="1486">
        <v>80</v>
      </c>
      <c r="D64" s="1486">
        <v>65</v>
      </c>
      <c r="E64" s="1486">
        <v>70</v>
      </c>
      <c r="F64" s="1486">
        <v>80</v>
      </c>
      <c r="G64" s="1486">
        <v>50</v>
      </c>
      <c r="H64" s="1486">
        <v>85</v>
      </c>
      <c r="I64" s="1486">
        <v>80</v>
      </c>
      <c r="J64" s="1486">
        <v>70</v>
      </c>
      <c r="K64" s="1486">
        <v>50</v>
      </c>
      <c r="L64" s="1486">
        <v>65</v>
      </c>
      <c r="M64" s="1486">
        <v>80</v>
      </c>
      <c r="N64" s="1486">
        <v>65</v>
      </c>
      <c r="O64" s="1486">
        <v>70</v>
      </c>
      <c r="P64" s="1486">
        <v>80</v>
      </c>
      <c r="Q64" s="1713">
        <v>50</v>
      </c>
      <c r="R64" s="1509">
        <v>85</v>
      </c>
      <c r="S64" s="1486">
        <v>80</v>
      </c>
      <c r="T64" s="1486">
        <v>70</v>
      </c>
      <c r="U64" s="1486">
        <v>50</v>
      </c>
    </row>
    <row r="65" spans="1:23">
      <c r="A65" s="1484" t="s">
        <v>817</v>
      </c>
      <c r="B65" s="1486" t="s">
        <v>1086</v>
      </c>
      <c r="C65" s="1485" t="s">
        <v>1086</v>
      </c>
      <c r="D65" s="1485" t="s">
        <v>1060</v>
      </c>
      <c r="E65" s="1485" t="s">
        <v>1086</v>
      </c>
      <c r="F65" s="1485" t="s">
        <v>1086</v>
      </c>
      <c r="G65" s="1485" t="s">
        <v>1086</v>
      </c>
      <c r="H65" s="1485" t="s">
        <v>1086</v>
      </c>
      <c r="I65" s="1485" t="s">
        <v>1106</v>
      </c>
      <c r="J65" s="1485" t="s">
        <v>1098</v>
      </c>
      <c r="K65" s="1485" t="s">
        <v>1091</v>
      </c>
      <c r="L65" s="1485"/>
      <c r="M65" s="1485"/>
      <c r="N65" s="1485"/>
      <c r="O65" s="1485"/>
      <c r="P65" s="1485"/>
      <c r="Q65" s="1711"/>
    </row>
    <row r="66" spans="1:23" ht="13" thickBot="1">
      <c r="A66" s="1484" t="s">
        <v>818</v>
      </c>
      <c r="B66" s="1490">
        <v>65</v>
      </c>
      <c r="C66" s="1486">
        <v>80</v>
      </c>
      <c r="D66" s="1486">
        <v>75</v>
      </c>
      <c r="E66" s="1486">
        <v>70</v>
      </c>
      <c r="F66" s="1486">
        <v>80</v>
      </c>
      <c r="G66" s="1486">
        <v>50</v>
      </c>
      <c r="H66" s="1486">
        <v>85</v>
      </c>
      <c r="I66" s="1486">
        <v>120</v>
      </c>
      <c r="J66" s="1486">
        <v>100</v>
      </c>
      <c r="K66" s="1486">
        <v>85</v>
      </c>
      <c r="L66" s="1486">
        <v>65</v>
      </c>
      <c r="M66" s="1486">
        <v>80</v>
      </c>
      <c r="N66" s="1486">
        <v>75</v>
      </c>
      <c r="O66" s="1486">
        <v>70</v>
      </c>
      <c r="P66" s="1486">
        <v>80</v>
      </c>
      <c r="Q66" s="1713">
        <v>50</v>
      </c>
      <c r="R66" s="1509">
        <v>85</v>
      </c>
      <c r="S66" s="1486">
        <v>120</v>
      </c>
      <c r="T66" s="1486">
        <v>100</v>
      </c>
      <c r="U66" s="1486">
        <v>85</v>
      </c>
    </row>
    <row r="67" spans="1:23" ht="13" thickBot="1">
      <c r="A67" s="1487" t="s">
        <v>819</v>
      </c>
      <c r="B67" s="1720" t="s">
        <v>1086</v>
      </c>
      <c r="C67" s="1488" t="s">
        <v>1086</v>
      </c>
      <c r="D67" s="1488" t="s">
        <v>1072</v>
      </c>
      <c r="E67" s="1490" t="s">
        <v>1086</v>
      </c>
      <c r="F67" s="1488" t="s">
        <v>1086</v>
      </c>
      <c r="G67" s="1488" t="s">
        <v>1086</v>
      </c>
      <c r="H67" s="1488" t="s">
        <v>1086</v>
      </c>
      <c r="I67" s="1488" t="s">
        <v>1074</v>
      </c>
      <c r="J67" s="1488" t="s">
        <v>1072</v>
      </c>
      <c r="K67" s="1488" t="s">
        <v>1095</v>
      </c>
      <c r="L67" s="1488"/>
      <c r="M67" s="1488"/>
      <c r="N67" s="1488"/>
      <c r="O67" s="1488"/>
      <c r="P67" s="1488"/>
      <c r="Q67" s="1714"/>
    </row>
    <row r="68" spans="1:23" s="1710" customFormat="1">
      <c r="A68" s="1704" t="s">
        <v>802</v>
      </c>
      <c r="B68" s="1705"/>
      <c r="C68" s="1705"/>
      <c r="D68" s="1705"/>
      <c r="E68" s="1705"/>
      <c r="F68" s="1705"/>
      <c r="G68" s="1705"/>
      <c r="H68" s="1705"/>
      <c r="I68" s="1705"/>
      <c r="J68" s="1705"/>
      <c r="K68" s="1705"/>
      <c r="L68" s="1705"/>
      <c r="M68" s="1705"/>
      <c r="N68" s="1705"/>
      <c r="O68" s="1705"/>
      <c r="P68" s="1705"/>
      <c r="Q68" s="1707"/>
      <c r="R68" s="1715"/>
      <c r="S68" s="1716"/>
      <c r="T68" s="1716"/>
      <c r="U68" s="1716"/>
      <c r="V68" s="1716"/>
      <c r="W68" s="1717"/>
    </row>
    <row r="69" spans="1:23">
      <c r="A69" s="1484" t="s">
        <v>814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  <c r="L69" s="1485"/>
      <c r="M69" s="1485"/>
      <c r="N69" s="1485"/>
      <c r="O69" s="1485"/>
      <c r="P69" s="1485"/>
      <c r="Q69" s="1711"/>
    </row>
    <row r="70" spans="1:23">
      <c r="A70" s="1484" t="s">
        <v>815</v>
      </c>
      <c r="B70" s="1485"/>
      <c r="C70" s="1485"/>
      <c r="D70" s="1485"/>
      <c r="E70" s="1485"/>
      <c r="F70" s="1485"/>
      <c r="G70" s="1486"/>
      <c r="H70" s="1485"/>
      <c r="I70" s="1486"/>
      <c r="J70" s="1486"/>
      <c r="K70" s="1486"/>
      <c r="L70" s="1486"/>
      <c r="M70" s="1486"/>
      <c r="N70" s="1486"/>
      <c r="O70" s="1486"/>
      <c r="P70" s="1486"/>
      <c r="Q70" s="1713"/>
    </row>
    <row r="71" spans="1:23">
      <c r="A71" s="1484" t="s">
        <v>816</v>
      </c>
      <c r="B71" s="1486"/>
      <c r="C71" s="1486"/>
      <c r="D71" s="1486"/>
      <c r="E71" s="1486"/>
      <c r="F71" s="1486"/>
      <c r="G71" s="1486"/>
      <c r="H71" s="1486"/>
      <c r="I71" s="1486"/>
      <c r="J71" s="1486"/>
      <c r="K71" s="1486"/>
      <c r="L71" s="1486"/>
      <c r="M71" s="1486"/>
      <c r="N71" s="1486"/>
      <c r="O71" s="1486"/>
      <c r="P71" s="1486"/>
      <c r="Q71" s="1713"/>
    </row>
    <row r="72" spans="1:23">
      <c r="A72" s="1484" t="s">
        <v>817</v>
      </c>
      <c r="B72" s="1485"/>
      <c r="C72" s="1485"/>
      <c r="D72" s="1485"/>
      <c r="E72" s="1485"/>
      <c r="F72" s="1485"/>
      <c r="G72" s="1485"/>
      <c r="H72" s="1485"/>
      <c r="I72" s="1485"/>
      <c r="J72" s="1485"/>
      <c r="K72" s="1486"/>
      <c r="L72" s="1486"/>
      <c r="M72" s="1486"/>
      <c r="N72" s="1486"/>
      <c r="O72" s="1486"/>
      <c r="P72" s="1486"/>
      <c r="Q72" s="1713"/>
    </row>
    <row r="73" spans="1:23">
      <c r="A73" s="1484" t="s">
        <v>818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  <c r="L73" s="1486"/>
      <c r="M73" s="1486"/>
      <c r="N73" s="1486"/>
      <c r="O73" s="1486"/>
      <c r="P73" s="1486"/>
      <c r="Q73" s="1713"/>
    </row>
    <row r="74" spans="1:23" ht="13" thickBot="1">
      <c r="A74" s="1487" t="s">
        <v>819</v>
      </c>
      <c r="B74" s="1488"/>
      <c r="C74" s="1488"/>
      <c r="D74" s="1488"/>
      <c r="E74" s="1490"/>
      <c r="F74" s="1488"/>
      <c r="G74" s="1490"/>
      <c r="H74" s="1488"/>
      <c r="I74" s="1488"/>
      <c r="J74" s="1488"/>
      <c r="K74" s="1490"/>
      <c r="L74" s="1490"/>
      <c r="M74" s="1490"/>
      <c r="N74" s="1490"/>
      <c r="O74" s="1490"/>
      <c r="P74" s="1490"/>
      <c r="Q74" s="1719"/>
    </row>
    <row r="75" spans="1:23" s="1710" customFormat="1">
      <c r="A75" s="1704" t="s">
        <v>823</v>
      </c>
      <c r="B75" s="1705"/>
      <c r="C75" s="1705"/>
      <c r="D75" s="1705"/>
      <c r="E75" s="1705"/>
      <c r="F75" s="1705"/>
      <c r="G75" s="1705"/>
      <c r="H75" s="1705"/>
      <c r="I75" s="1705"/>
      <c r="J75" s="1705"/>
      <c r="K75" s="1705"/>
      <c r="L75" s="1705"/>
      <c r="M75" s="1705"/>
      <c r="N75" s="1705"/>
      <c r="O75" s="1705"/>
      <c r="P75" s="1705"/>
      <c r="Q75" s="1707"/>
      <c r="R75" s="1715"/>
      <c r="S75" s="1716"/>
      <c r="T75" s="1716"/>
      <c r="U75" s="1716"/>
      <c r="V75" s="1716"/>
      <c r="W75" s="1717"/>
    </row>
    <row r="76" spans="1:23">
      <c r="A76" s="1484" t="s">
        <v>814</v>
      </c>
      <c r="B76" s="1485" t="s">
        <v>1068</v>
      </c>
      <c r="C76" s="1485" t="s">
        <v>1068</v>
      </c>
      <c r="D76" s="1485" t="s">
        <v>1068</v>
      </c>
      <c r="E76" s="1485" t="s">
        <v>1068</v>
      </c>
      <c r="F76" s="1485" t="s">
        <v>1068</v>
      </c>
      <c r="G76" s="1485" t="s">
        <v>1068</v>
      </c>
      <c r="H76" s="1485" t="s">
        <v>1068</v>
      </c>
      <c r="I76" s="1485" t="s">
        <v>1068</v>
      </c>
      <c r="J76" s="1485" t="s">
        <v>1068</v>
      </c>
      <c r="K76" s="1485" t="s">
        <v>1068</v>
      </c>
      <c r="L76" s="1485"/>
      <c r="M76" s="1485"/>
      <c r="N76" s="1485"/>
      <c r="O76" s="1485"/>
      <c r="P76" s="1485"/>
      <c r="Q76" s="1711"/>
    </row>
    <row r="77" spans="1:23">
      <c r="A77" s="1484" t="s">
        <v>815</v>
      </c>
      <c r="B77" s="1485" t="s">
        <v>1054</v>
      </c>
      <c r="C77" s="1485" t="s">
        <v>898</v>
      </c>
      <c r="D77" s="1485" t="s">
        <v>898</v>
      </c>
      <c r="E77" s="1485" t="s">
        <v>1055</v>
      </c>
      <c r="F77" s="1485" t="s">
        <v>1056</v>
      </c>
      <c r="G77" s="1485" t="s">
        <v>1056</v>
      </c>
      <c r="H77" s="1485" t="s">
        <v>1058</v>
      </c>
      <c r="I77" s="1485" t="s">
        <v>1058</v>
      </c>
      <c r="J77" s="1485" t="s">
        <v>1058</v>
      </c>
      <c r="K77" s="1485" t="s">
        <v>1055</v>
      </c>
      <c r="L77" s="1485"/>
      <c r="M77" s="1485"/>
      <c r="N77" s="1485"/>
      <c r="O77" s="1485"/>
      <c r="P77" s="1485"/>
      <c r="Q77" s="1711"/>
    </row>
    <row r="78" spans="1:23">
      <c r="A78" s="1484" t="s">
        <v>816</v>
      </c>
      <c r="B78" s="1486">
        <v>95</v>
      </c>
      <c r="C78" s="1486">
        <v>85</v>
      </c>
      <c r="D78" s="1486">
        <v>90</v>
      </c>
      <c r="E78" s="1486">
        <v>92</v>
      </c>
      <c r="F78" s="1486">
        <v>93</v>
      </c>
      <c r="G78" s="1486">
        <v>93</v>
      </c>
      <c r="H78" s="1486">
        <v>90</v>
      </c>
      <c r="I78" s="1486">
        <v>90</v>
      </c>
      <c r="J78" s="1486">
        <v>85</v>
      </c>
      <c r="K78" s="1486">
        <v>90</v>
      </c>
      <c r="L78" s="1486">
        <v>94.99</v>
      </c>
      <c r="M78" s="1486">
        <v>90</v>
      </c>
      <c r="N78" s="1486">
        <v>90</v>
      </c>
      <c r="O78" s="1486">
        <v>92</v>
      </c>
      <c r="P78" s="1486">
        <v>93</v>
      </c>
      <c r="Q78" s="1713">
        <v>93</v>
      </c>
      <c r="R78" s="1509">
        <v>90</v>
      </c>
      <c r="S78" s="1486">
        <v>90</v>
      </c>
      <c r="T78" s="1486">
        <v>83.99</v>
      </c>
      <c r="U78" s="1486">
        <v>90.99</v>
      </c>
    </row>
    <row r="79" spans="1:23">
      <c r="A79" s="1484" t="s">
        <v>817</v>
      </c>
      <c r="B79" s="1485" t="s">
        <v>1086</v>
      </c>
      <c r="C79" s="1485" t="s">
        <v>1086</v>
      </c>
      <c r="D79" s="1485" t="s">
        <v>1086</v>
      </c>
      <c r="E79" s="1485" t="s">
        <v>1086</v>
      </c>
      <c r="F79" s="1485" t="s">
        <v>1086</v>
      </c>
      <c r="G79" s="1485" t="s">
        <v>1086</v>
      </c>
      <c r="H79" s="1485" t="s">
        <v>1070</v>
      </c>
      <c r="I79" s="1485" t="s">
        <v>1070</v>
      </c>
      <c r="J79" s="1485" t="s">
        <v>1107</v>
      </c>
      <c r="K79" s="1485" t="s">
        <v>1108</v>
      </c>
      <c r="L79" s="1486"/>
      <c r="M79" s="1486"/>
      <c r="N79" s="1486"/>
      <c r="O79" s="1486"/>
      <c r="P79" s="1486"/>
      <c r="Q79" s="1713"/>
    </row>
    <row r="80" spans="1:23">
      <c r="A80" s="1484" t="s">
        <v>818</v>
      </c>
      <c r="B80" s="1486">
        <v>95</v>
      </c>
      <c r="C80" s="1486">
        <v>85</v>
      </c>
      <c r="D80" s="1486">
        <v>90</v>
      </c>
      <c r="E80" s="1486">
        <v>92</v>
      </c>
      <c r="F80" s="1486">
        <v>93</v>
      </c>
      <c r="G80" s="1486">
        <v>93</v>
      </c>
      <c r="H80" s="1486">
        <v>110</v>
      </c>
      <c r="I80" s="1486">
        <v>110</v>
      </c>
      <c r="J80" s="1486">
        <v>95</v>
      </c>
      <c r="K80" s="1486">
        <v>110</v>
      </c>
      <c r="L80" s="1486">
        <v>94.99</v>
      </c>
      <c r="M80" s="1486">
        <v>90</v>
      </c>
      <c r="N80" s="1486">
        <v>90</v>
      </c>
      <c r="O80" s="1486">
        <v>92</v>
      </c>
      <c r="P80" s="1486">
        <v>93</v>
      </c>
      <c r="Q80" s="1713">
        <v>93</v>
      </c>
      <c r="R80" s="1509">
        <v>110</v>
      </c>
      <c r="S80" s="1486">
        <v>110</v>
      </c>
      <c r="T80" s="1486">
        <v>92.99</v>
      </c>
      <c r="U80" s="1486">
        <v>109.99</v>
      </c>
    </row>
    <row r="81" spans="1:23" ht="13" thickBot="1">
      <c r="A81" s="1487" t="s">
        <v>819</v>
      </c>
      <c r="B81" s="1488" t="s">
        <v>1086</v>
      </c>
      <c r="C81" s="1488" t="s">
        <v>1086</v>
      </c>
      <c r="D81" s="1488" t="s">
        <v>1086</v>
      </c>
      <c r="E81" s="1488" t="s">
        <v>1086</v>
      </c>
      <c r="F81" s="1488" t="s">
        <v>1086</v>
      </c>
      <c r="G81" s="1488" t="s">
        <v>1086</v>
      </c>
      <c r="H81" s="1488" t="s">
        <v>1073</v>
      </c>
      <c r="I81" s="1488" t="s">
        <v>1073</v>
      </c>
      <c r="J81" s="1488" t="s">
        <v>1074</v>
      </c>
      <c r="K81" s="1488" t="s">
        <v>1073</v>
      </c>
      <c r="L81" s="1490"/>
      <c r="M81" s="1490"/>
      <c r="N81" s="1490"/>
      <c r="O81" s="1490"/>
      <c r="P81" s="1490"/>
      <c r="Q81" s="1719"/>
    </row>
    <row r="82" spans="1:23" s="1710" customFormat="1">
      <c r="A82" s="1704" t="s">
        <v>339</v>
      </c>
      <c r="B82" s="1705"/>
      <c r="C82" s="1705"/>
      <c r="D82" s="1705"/>
      <c r="E82" s="1705"/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7"/>
      <c r="R82" s="1715"/>
      <c r="S82" s="1716"/>
      <c r="T82" s="1716"/>
      <c r="U82" s="1716"/>
      <c r="V82" s="1716"/>
      <c r="W82" s="1717"/>
    </row>
    <row r="83" spans="1:23">
      <c r="A83" s="1484" t="s">
        <v>814</v>
      </c>
      <c r="B83" s="1485" t="s">
        <v>1109</v>
      </c>
      <c r="C83" s="1486" t="s">
        <v>1105</v>
      </c>
      <c r="D83" s="1485" t="s">
        <v>1105</v>
      </c>
      <c r="E83" s="1485" t="s">
        <v>1105</v>
      </c>
      <c r="F83" s="1486" t="s">
        <v>1105</v>
      </c>
      <c r="G83" s="1485" t="s">
        <v>1109</v>
      </c>
      <c r="H83" s="1485" t="s">
        <v>1109</v>
      </c>
      <c r="I83" s="1485" t="s">
        <v>1105</v>
      </c>
      <c r="J83" s="1485" t="s">
        <v>1109</v>
      </c>
      <c r="K83" s="1485" t="s">
        <v>1105</v>
      </c>
      <c r="L83" s="1485"/>
      <c r="M83" s="1485"/>
      <c r="N83" s="1485"/>
      <c r="O83" s="1485"/>
      <c r="P83" s="1485"/>
      <c r="Q83" s="1711"/>
    </row>
    <row r="84" spans="1:23">
      <c r="A84" s="1484" t="s">
        <v>815</v>
      </c>
      <c r="B84" s="1485" t="s">
        <v>1054</v>
      </c>
      <c r="C84" s="1486" t="s">
        <v>898</v>
      </c>
      <c r="D84" s="1485" t="s">
        <v>898</v>
      </c>
      <c r="E84" s="1485" t="s">
        <v>1055</v>
      </c>
      <c r="F84" s="1486" t="s">
        <v>1056</v>
      </c>
      <c r="G84" s="1485" t="s">
        <v>1056</v>
      </c>
      <c r="H84" s="1485" t="s">
        <v>1058</v>
      </c>
      <c r="I84" s="1485" t="s">
        <v>1058</v>
      </c>
      <c r="J84" s="1485" t="s">
        <v>1058</v>
      </c>
      <c r="K84" s="1485" t="s">
        <v>1055</v>
      </c>
      <c r="L84" s="1485"/>
      <c r="M84" s="1485"/>
      <c r="N84" s="1485"/>
      <c r="O84" s="1485"/>
      <c r="P84" s="1485"/>
      <c r="Q84" s="1711"/>
    </row>
    <row r="85" spans="1:23">
      <c r="A85" s="1484" t="s">
        <v>816</v>
      </c>
      <c r="B85" s="1486">
        <v>30</v>
      </c>
      <c r="C85" s="1486">
        <v>40</v>
      </c>
      <c r="D85" s="1486">
        <v>40</v>
      </c>
      <c r="E85" s="1486">
        <v>45</v>
      </c>
      <c r="F85" s="1486">
        <v>43</v>
      </c>
      <c r="G85" s="1486">
        <v>25</v>
      </c>
      <c r="H85" s="1486">
        <v>15</v>
      </c>
      <c r="I85" s="1486">
        <v>40</v>
      </c>
      <c r="J85" s="1486">
        <v>18</v>
      </c>
      <c r="K85" s="1486">
        <v>29</v>
      </c>
      <c r="L85" s="1486">
        <v>30</v>
      </c>
      <c r="M85" s="1486">
        <v>40</v>
      </c>
      <c r="N85" s="1486">
        <v>40</v>
      </c>
      <c r="O85" s="1486">
        <v>45</v>
      </c>
      <c r="P85" s="1486">
        <v>43</v>
      </c>
      <c r="Q85" s="1713">
        <v>25</v>
      </c>
      <c r="R85" s="1509">
        <v>15</v>
      </c>
      <c r="S85" s="1486">
        <v>40</v>
      </c>
      <c r="T85" s="1486">
        <v>17.989999999999998</v>
      </c>
      <c r="U85" s="1486">
        <v>29.99</v>
      </c>
    </row>
    <row r="86" spans="1:23">
      <c r="A86" s="1484" t="s">
        <v>817</v>
      </c>
      <c r="B86" s="1485" t="s">
        <v>1086</v>
      </c>
      <c r="C86" s="1486" t="s">
        <v>1086</v>
      </c>
      <c r="D86" s="1485" t="s">
        <v>1086</v>
      </c>
      <c r="E86" s="1485" t="s">
        <v>1086</v>
      </c>
      <c r="F86" s="1486" t="s">
        <v>1086</v>
      </c>
      <c r="G86" s="1485" t="s">
        <v>1086</v>
      </c>
      <c r="H86" s="1485" t="s">
        <v>1110</v>
      </c>
      <c r="I86" s="1485" t="s">
        <v>1110</v>
      </c>
      <c r="J86" s="1485" t="s">
        <v>1086</v>
      </c>
      <c r="K86" s="1485" t="s">
        <v>1086</v>
      </c>
      <c r="L86" s="1485"/>
      <c r="M86" s="1485"/>
      <c r="N86" s="1485"/>
      <c r="O86" s="1485"/>
      <c r="P86" s="1485"/>
      <c r="Q86" s="1711"/>
    </row>
    <row r="87" spans="1:23">
      <c r="A87" s="1484" t="s">
        <v>818</v>
      </c>
      <c r="B87" s="1486">
        <v>30</v>
      </c>
      <c r="C87" s="1486">
        <v>40</v>
      </c>
      <c r="D87" s="1486">
        <v>40</v>
      </c>
      <c r="E87" s="1486">
        <v>45</v>
      </c>
      <c r="F87" s="1486">
        <v>43</v>
      </c>
      <c r="G87" s="1486">
        <v>25</v>
      </c>
      <c r="H87" s="1486">
        <v>18</v>
      </c>
      <c r="I87" s="1486">
        <v>45</v>
      </c>
      <c r="J87" s="1486">
        <v>18</v>
      </c>
      <c r="K87" s="1486">
        <v>29</v>
      </c>
      <c r="L87" s="1486">
        <v>30</v>
      </c>
      <c r="M87" s="1486">
        <v>40</v>
      </c>
      <c r="N87" s="1486">
        <v>40</v>
      </c>
      <c r="O87" s="1486">
        <v>45</v>
      </c>
      <c r="P87" s="1486">
        <v>43</v>
      </c>
      <c r="Q87" s="1713">
        <v>25</v>
      </c>
      <c r="R87" s="1509">
        <v>18</v>
      </c>
      <c r="S87" s="1486">
        <v>45</v>
      </c>
      <c r="T87" s="1486">
        <v>17.989999999999998</v>
      </c>
      <c r="U87" s="1486">
        <v>29.99</v>
      </c>
    </row>
    <row r="88" spans="1:23" ht="13" thickBot="1">
      <c r="A88" s="1487" t="s">
        <v>819</v>
      </c>
      <c r="B88" s="1488" t="s">
        <v>1086</v>
      </c>
      <c r="C88" s="1490" t="s">
        <v>1086</v>
      </c>
      <c r="D88" s="1488" t="s">
        <v>1086</v>
      </c>
      <c r="E88" s="1488" t="s">
        <v>1086</v>
      </c>
      <c r="F88" s="1490" t="s">
        <v>1086</v>
      </c>
      <c r="G88" s="1488" t="s">
        <v>1086</v>
      </c>
      <c r="H88" s="1488" t="s">
        <v>1111</v>
      </c>
      <c r="I88" s="1488" t="s">
        <v>1111</v>
      </c>
      <c r="J88" s="1488" t="s">
        <v>1086</v>
      </c>
      <c r="K88" s="1488" t="s">
        <v>1086</v>
      </c>
      <c r="L88" s="1488"/>
      <c r="M88" s="1488"/>
      <c r="N88" s="1488"/>
      <c r="O88" s="1488"/>
      <c r="P88" s="1488"/>
      <c r="Q88" s="1714"/>
    </row>
    <row r="89" spans="1:23" s="1710" customFormat="1">
      <c r="A89" s="1704" t="s">
        <v>824</v>
      </c>
      <c r="B89" s="1705"/>
      <c r="C89" s="1705"/>
      <c r="D89" s="1705"/>
      <c r="E89" s="1705"/>
      <c r="F89" s="1705"/>
      <c r="G89" s="1705"/>
      <c r="H89" s="1705"/>
      <c r="I89" s="1705"/>
      <c r="J89" s="1705"/>
      <c r="K89" s="1705"/>
      <c r="L89" s="1705"/>
      <c r="M89" s="1705"/>
      <c r="N89" s="1705"/>
      <c r="O89" s="1705"/>
      <c r="P89" s="1705"/>
      <c r="Q89" s="1707"/>
      <c r="R89" s="1715"/>
      <c r="S89" s="1716"/>
      <c r="T89" s="1716"/>
      <c r="U89" s="1716"/>
      <c r="V89" s="1716"/>
      <c r="W89" s="1717"/>
    </row>
    <row r="90" spans="1:23">
      <c r="A90" s="1484" t="s">
        <v>814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713"/>
    </row>
    <row r="91" spans="1:23">
      <c r="A91" s="1484" t="s">
        <v>815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713"/>
    </row>
    <row r="92" spans="1:23">
      <c r="A92" s="1484" t="s">
        <v>816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713"/>
    </row>
    <row r="93" spans="1:23">
      <c r="A93" s="1484" t="s">
        <v>817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713"/>
    </row>
    <row r="94" spans="1:23">
      <c r="A94" s="1484" t="s">
        <v>818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713"/>
    </row>
    <row r="95" spans="1:23" ht="13" thickBot="1">
      <c r="A95" s="1487" t="s">
        <v>819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719"/>
    </row>
    <row r="96" spans="1:23" s="1710" customFormat="1">
      <c r="A96" s="1704" t="s">
        <v>825</v>
      </c>
      <c r="B96" s="1705"/>
      <c r="C96" s="1705"/>
      <c r="D96" s="1705"/>
      <c r="E96" s="1705"/>
      <c r="F96" s="1705"/>
      <c r="G96" s="1705"/>
      <c r="H96" s="1705"/>
      <c r="I96" s="1705"/>
      <c r="J96" s="1705"/>
      <c r="K96" s="1705"/>
      <c r="L96" s="1705"/>
      <c r="M96" s="1705"/>
      <c r="N96" s="1705"/>
      <c r="O96" s="1705"/>
      <c r="P96" s="1705"/>
      <c r="Q96" s="1707"/>
      <c r="R96" s="1715"/>
      <c r="S96" s="1716"/>
      <c r="T96" s="1716"/>
      <c r="U96" s="1716"/>
      <c r="V96" s="1716"/>
      <c r="W96" s="1717"/>
    </row>
    <row r="97" spans="1:23">
      <c r="A97" s="1484" t="s">
        <v>814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711"/>
    </row>
    <row r="98" spans="1:23">
      <c r="A98" s="1484" t="s">
        <v>815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711"/>
    </row>
    <row r="99" spans="1:23">
      <c r="A99" s="1484" t="s">
        <v>816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713"/>
    </row>
    <row r="100" spans="1:23">
      <c r="A100" s="1484" t="s">
        <v>817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711"/>
    </row>
    <row r="101" spans="1:23">
      <c r="A101" s="1484" t="s">
        <v>818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713"/>
    </row>
    <row r="102" spans="1:23" ht="13" thickBot="1">
      <c r="A102" s="1487" t="s">
        <v>819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714"/>
    </row>
    <row r="103" spans="1:23" s="1710" customFormat="1">
      <c r="A103" s="1704" t="s">
        <v>826</v>
      </c>
      <c r="B103" s="1705"/>
      <c r="C103" s="1705"/>
      <c r="D103" s="1705"/>
      <c r="E103" s="1705"/>
      <c r="F103" s="1705"/>
      <c r="G103" s="1705"/>
      <c r="H103" s="1705"/>
      <c r="I103" s="1705"/>
      <c r="J103" s="1705"/>
      <c r="K103" s="1705"/>
      <c r="L103" s="1705"/>
      <c r="M103" s="1705"/>
      <c r="N103" s="1705"/>
      <c r="O103" s="1705"/>
      <c r="P103" s="1705"/>
      <c r="Q103" s="1707"/>
      <c r="R103" s="1715"/>
      <c r="S103" s="1716"/>
      <c r="T103" s="1716"/>
      <c r="U103" s="1716"/>
      <c r="V103" s="1716"/>
      <c r="W103" s="1717"/>
    </row>
    <row r="104" spans="1:23">
      <c r="A104" s="1484" t="s">
        <v>814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711"/>
    </row>
    <row r="105" spans="1:23">
      <c r="A105" s="1484" t="s">
        <v>815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711"/>
    </row>
    <row r="106" spans="1:23">
      <c r="A106" s="1484" t="s">
        <v>816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713"/>
    </row>
    <row r="107" spans="1:23">
      <c r="A107" s="1484" t="s">
        <v>817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711"/>
    </row>
    <row r="108" spans="1:23">
      <c r="A108" s="1484" t="s">
        <v>818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713"/>
    </row>
    <row r="109" spans="1:23" ht="13" thickBot="1">
      <c r="A109" s="1487" t="s">
        <v>819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714"/>
    </row>
    <row r="110" spans="1:23" s="1710" customFormat="1">
      <c r="A110" s="1704" t="s">
        <v>345</v>
      </c>
      <c r="B110" s="1705"/>
      <c r="C110" s="1705"/>
      <c r="D110" s="1705"/>
      <c r="E110" s="1705"/>
      <c r="F110" s="1705"/>
      <c r="G110" s="1705"/>
      <c r="H110" s="1705"/>
      <c r="I110" s="1705"/>
      <c r="J110" s="1705"/>
      <c r="K110" s="1705"/>
      <c r="L110" s="1705"/>
      <c r="M110" s="1705"/>
      <c r="N110" s="1705"/>
      <c r="O110" s="1705"/>
      <c r="P110" s="1705"/>
      <c r="Q110" s="1707"/>
      <c r="R110" s="1715"/>
      <c r="S110" s="1716"/>
      <c r="T110" s="1716"/>
      <c r="U110" s="1716"/>
      <c r="V110" s="1716"/>
      <c r="W110" s="1717"/>
    </row>
    <row r="111" spans="1:23">
      <c r="A111" s="1484" t="s">
        <v>814</v>
      </c>
      <c r="B111" s="1485"/>
      <c r="C111" s="1485"/>
      <c r="D111" s="1485" t="s">
        <v>1112</v>
      </c>
      <c r="E111" s="1485" t="s">
        <v>1112</v>
      </c>
      <c r="F111" s="1485"/>
      <c r="G111" s="1485"/>
      <c r="H111" s="1485" t="s">
        <v>1113</v>
      </c>
      <c r="I111" s="1485" t="s">
        <v>1112</v>
      </c>
      <c r="J111" s="1486"/>
      <c r="K111" s="1485" t="s">
        <v>1114</v>
      </c>
      <c r="L111" s="1486"/>
      <c r="M111" s="1486"/>
      <c r="N111" s="1486"/>
      <c r="O111" s="1486"/>
      <c r="P111" s="1486"/>
      <c r="Q111" s="1713"/>
    </row>
    <row r="112" spans="1:23">
      <c r="A112" s="1484" t="s">
        <v>815</v>
      </c>
      <c r="B112" s="1485"/>
      <c r="C112" s="1485"/>
      <c r="D112" s="1485" t="s">
        <v>1057</v>
      </c>
      <c r="E112" s="1486" t="s">
        <v>1057</v>
      </c>
      <c r="F112" s="1485"/>
      <c r="G112" s="1485"/>
      <c r="H112" s="1485" t="s">
        <v>1057</v>
      </c>
      <c r="I112" s="1485" t="s">
        <v>1057</v>
      </c>
      <c r="J112" s="1486"/>
      <c r="K112" s="1485" t="s">
        <v>1057</v>
      </c>
      <c r="L112" s="1486"/>
      <c r="M112" s="1486"/>
      <c r="N112" s="1486"/>
      <c r="O112" s="1486"/>
      <c r="P112" s="1486"/>
      <c r="Q112" s="1713"/>
    </row>
    <row r="113" spans="1:23">
      <c r="A113" s="1484" t="s">
        <v>816</v>
      </c>
      <c r="B113" s="1486"/>
      <c r="C113" s="1486"/>
      <c r="D113" s="1486">
        <v>800</v>
      </c>
      <c r="E113" s="1486">
        <v>650</v>
      </c>
      <c r="F113" s="1486"/>
      <c r="G113" s="1486"/>
      <c r="H113" s="1486">
        <v>600</v>
      </c>
      <c r="I113" s="1486">
        <v>600</v>
      </c>
      <c r="J113" s="1486"/>
      <c r="K113" s="1486">
        <v>500</v>
      </c>
      <c r="L113" s="1486"/>
      <c r="M113" s="1486"/>
      <c r="N113" s="1486"/>
      <c r="O113" s="1486"/>
      <c r="P113" s="1486"/>
      <c r="Q113" s="1713"/>
      <c r="R113" s="1509">
        <v>600</v>
      </c>
      <c r="S113" s="1486">
        <v>600</v>
      </c>
      <c r="U113" s="1486">
        <v>500</v>
      </c>
    </row>
    <row r="114" spans="1:23">
      <c r="A114" s="1484" t="s">
        <v>817</v>
      </c>
      <c r="B114" s="1485"/>
      <c r="C114" s="1485"/>
      <c r="D114" s="1485" t="s">
        <v>1081</v>
      </c>
      <c r="E114" s="1485" t="s">
        <v>1081</v>
      </c>
      <c r="F114" s="1485"/>
      <c r="G114" s="1485"/>
      <c r="H114" s="1485" t="s">
        <v>1061</v>
      </c>
      <c r="I114" s="1485" t="s">
        <v>1115</v>
      </c>
      <c r="J114" s="1486"/>
      <c r="K114" s="1485" t="s">
        <v>1095</v>
      </c>
      <c r="L114" s="1486"/>
      <c r="M114" s="1486"/>
      <c r="N114" s="1486"/>
      <c r="O114" s="1486"/>
      <c r="P114" s="1486"/>
      <c r="Q114" s="1713"/>
    </row>
    <row r="115" spans="1:23">
      <c r="A115" s="1484" t="s">
        <v>818</v>
      </c>
      <c r="B115" s="1486"/>
      <c r="C115" s="1486"/>
      <c r="D115" s="1486">
        <v>800</v>
      </c>
      <c r="E115" s="1486">
        <v>650</v>
      </c>
      <c r="F115" s="1486"/>
      <c r="G115" s="1486"/>
      <c r="H115" s="1486">
        <v>800</v>
      </c>
      <c r="I115" s="1486">
        <v>700</v>
      </c>
      <c r="J115" s="1486"/>
      <c r="K115" s="1486">
        <v>500</v>
      </c>
      <c r="L115" s="1486"/>
      <c r="M115" s="1486"/>
      <c r="N115" s="1486"/>
      <c r="O115" s="1486"/>
      <c r="P115" s="1486"/>
      <c r="Q115" s="1713"/>
      <c r="R115" s="1509">
        <v>800</v>
      </c>
      <c r="S115" s="1486">
        <v>700</v>
      </c>
      <c r="U115" s="1486">
        <v>500</v>
      </c>
    </row>
    <row r="116" spans="1:23" ht="13" thickBot="1">
      <c r="A116" s="1487" t="s">
        <v>819</v>
      </c>
      <c r="B116" s="1488"/>
      <c r="C116" s="1488"/>
      <c r="D116" s="1488" t="s">
        <v>1081</v>
      </c>
      <c r="E116" s="1488" t="s">
        <v>1081</v>
      </c>
      <c r="F116" s="1488"/>
      <c r="G116" s="1488"/>
      <c r="H116" s="1488" t="s">
        <v>1116</v>
      </c>
      <c r="I116" s="1488" t="s">
        <v>1094</v>
      </c>
      <c r="J116" s="1490"/>
      <c r="K116" s="1488" t="s">
        <v>1095</v>
      </c>
      <c r="L116" s="1490"/>
      <c r="M116" s="1490"/>
      <c r="N116" s="1490"/>
      <c r="O116" s="1490"/>
      <c r="P116" s="1490"/>
      <c r="Q116" s="1719"/>
    </row>
    <row r="117" spans="1:23" s="1710" customFormat="1">
      <c r="A117" s="1704" t="s">
        <v>827</v>
      </c>
      <c r="B117" s="1705"/>
      <c r="C117" s="1705"/>
      <c r="D117" s="1705"/>
      <c r="E117" s="1705"/>
      <c r="F117" s="1705"/>
      <c r="G117" s="1705"/>
      <c r="H117" s="1705"/>
      <c r="I117" s="1705"/>
      <c r="J117" s="1705"/>
      <c r="K117" s="1705"/>
      <c r="L117" s="1705"/>
      <c r="M117" s="1705"/>
      <c r="N117" s="1705"/>
      <c r="O117" s="1705"/>
      <c r="P117" s="1705"/>
      <c r="Q117" s="1707"/>
      <c r="R117" s="1715"/>
      <c r="S117" s="1716"/>
      <c r="T117" s="1716"/>
      <c r="U117" s="1716"/>
      <c r="V117" s="1716"/>
      <c r="W117" s="1717"/>
    </row>
    <row r="118" spans="1:23">
      <c r="A118" s="1484" t="s">
        <v>814</v>
      </c>
      <c r="B118" s="1485" t="s">
        <v>1117</v>
      </c>
      <c r="C118" s="1485" t="s">
        <v>1117</v>
      </c>
      <c r="D118" s="1485" t="s">
        <v>1117</v>
      </c>
      <c r="E118" s="1485" t="s">
        <v>1117</v>
      </c>
      <c r="F118" s="1485" t="s">
        <v>1117</v>
      </c>
      <c r="G118" s="1485" t="s">
        <v>1117</v>
      </c>
      <c r="H118" s="1485" t="s">
        <v>1117</v>
      </c>
      <c r="I118" s="1485" t="s">
        <v>1117</v>
      </c>
      <c r="J118" s="1485" t="s">
        <v>1117</v>
      </c>
      <c r="K118" s="1485" t="s">
        <v>1117</v>
      </c>
      <c r="L118" s="1485"/>
      <c r="M118" s="1485"/>
      <c r="N118" s="1485"/>
      <c r="O118" s="1485"/>
      <c r="P118" s="1485"/>
      <c r="Q118" s="1711"/>
    </row>
    <row r="119" spans="1:23">
      <c r="A119" s="1484" t="s">
        <v>815</v>
      </c>
      <c r="B119" s="1485" t="s">
        <v>1054</v>
      </c>
      <c r="C119" s="1485" t="s">
        <v>898</v>
      </c>
      <c r="D119" s="1485" t="s">
        <v>898</v>
      </c>
      <c r="E119" s="1485" t="s">
        <v>1055</v>
      </c>
      <c r="F119" s="1485" t="s">
        <v>1056</v>
      </c>
      <c r="G119" s="1485" t="s">
        <v>1056</v>
      </c>
      <c r="H119" s="1485" t="s">
        <v>1058</v>
      </c>
      <c r="I119" s="1485" t="s">
        <v>1058</v>
      </c>
      <c r="J119" s="1485" t="s">
        <v>1058</v>
      </c>
      <c r="K119" s="1485" t="s">
        <v>1055</v>
      </c>
      <c r="L119" s="1485"/>
      <c r="M119" s="1485"/>
      <c r="N119" s="1485"/>
      <c r="O119" s="1485"/>
      <c r="P119" s="1485"/>
      <c r="Q119" s="1711"/>
    </row>
    <row r="120" spans="1:23">
      <c r="A120" s="1484" t="s">
        <v>816</v>
      </c>
      <c r="B120" s="1486">
        <v>90</v>
      </c>
      <c r="C120" s="1486">
        <v>92</v>
      </c>
      <c r="D120" s="1486">
        <v>92</v>
      </c>
      <c r="E120" s="1486">
        <v>91</v>
      </c>
      <c r="F120" s="1486">
        <v>89</v>
      </c>
      <c r="G120" s="1486">
        <v>89</v>
      </c>
      <c r="H120" s="1486">
        <v>70</v>
      </c>
      <c r="I120" s="1486">
        <v>70</v>
      </c>
      <c r="J120" s="1486">
        <v>72</v>
      </c>
      <c r="K120" s="1486">
        <v>91</v>
      </c>
      <c r="L120" s="1486">
        <v>89.99</v>
      </c>
      <c r="M120" s="1486">
        <v>92</v>
      </c>
      <c r="N120" s="1486">
        <v>92</v>
      </c>
      <c r="O120" s="1486">
        <v>91.3</v>
      </c>
      <c r="P120" s="1486">
        <v>89</v>
      </c>
      <c r="Q120" s="1713">
        <v>89</v>
      </c>
      <c r="R120" s="1509">
        <v>70</v>
      </c>
      <c r="S120" s="1486">
        <v>70</v>
      </c>
      <c r="T120" s="1486">
        <v>71.989999999999995</v>
      </c>
      <c r="U120" s="1486">
        <v>91</v>
      </c>
    </row>
    <row r="121" spans="1:23">
      <c r="A121" s="1484" t="s">
        <v>817</v>
      </c>
      <c r="B121" s="1486" t="s">
        <v>1086</v>
      </c>
      <c r="C121" s="1485" t="s">
        <v>1086</v>
      </c>
      <c r="D121" s="1485" t="s">
        <v>1086</v>
      </c>
      <c r="E121" s="1486" t="s">
        <v>1086</v>
      </c>
      <c r="F121" s="1486" t="s">
        <v>1086</v>
      </c>
      <c r="G121" s="1486" t="s">
        <v>1086</v>
      </c>
      <c r="H121" s="1485" t="s">
        <v>1118</v>
      </c>
      <c r="I121" s="1485" t="s">
        <v>1118</v>
      </c>
      <c r="J121" s="1485" t="s">
        <v>1107</v>
      </c>
      <c r="K121" s="1485" t="s">
        <v>1086</v>
      </c>
      <c r="L121" s="1485"/>
      <c r="M121" s="1485"/>
      <c r="N121" s="1485"/>
      <c r="O121" s="1485"/>
      <c r="P121" s="1485"/>
      <c r="Q121" s="1711"/>
    </row>
    <row r="122" spans="1:23">
      <c r="A122" s="1484" t="s">
        <v>818</v>
      </c>
      <c r="B122" s="1486">
        <v>90</v>
      </c>
      <c r="C122" s="1486">
        <v>92</v>
      </c>
      <c r="D122" s="1486">
        <v>92</v>
      </c>
      <c r="E122" s="1486">
        <v>91</v>
      </c>
      <c r="F122" s="1486">
        <v>89</v>
      </c>
      <c r="G122" s="1486">
        <v>89</v>
      </c>
      <c r="H122" s="1486">
        <v>109</v>
      </c>
      <c r="I122" s="1486">
        <v>109</v>
      </c>
      <c r="J122" s="1486">
        <v>100</v>
      </c>
      <c r="K122" s="1486">
        <v>91</v>
      </c>
      <c r="L122" s="1486">
        <v>89.99</v>
      </c>
      <c r="M122" s="1486">
        <v>92</v>
      </c>
      <c r="N122" s="1486">
        <v>92</v>
      </c>
      <c r="O122" s="1486">
        <v>91.3</v>
      </c>
      <c r="P122" s="1486">
        <v>89</v>
      </c>
      <c r="Q122" s="1713">
        <v>89</v>
      </c>
      <c r="R122" s="1509">
        <v>109</v>
      </c>
      <c r="S122" s="1486">
        <v>109</v>
      </c>
      <c r="T122" s="1486">
        <v>99.95</v>
      </c>
      <c r="U122" s="1486">
        <v>91</v>
      </c>
    </row>
    <row r="123" spans="1:23" ht="13" thickBot="1">
      <c r="A123" s="1487" t="s">
        <v>819</v>
      </c>
      <c r="B123" s="1490" t="s">
        <v>1086</v>
      </c>
      <c r="C123" s="1488" t="s">
        <v>1086</v>
      </c>
      <c r="D123" s="1488" t="s">
        <v>1086</v>
      </c>
      <c r="E123" s="1490" t="s">
        <v>1086</v>
      </c>
      <c r="F123" s="1490" t="s">
        <v>1086</v>
      </c>
      <c r="G123" s="1490" t="s">
        <v>1086</v>
      </c>
      <c r="H123" s="1488" t="s">
        <v>1066</v>
      </c>
      <c r="I123" s="1488" t="s">
        <v>1066</v>
      </c>
      <c r="J123" s="1488" t="s">
        <v>1066</v>
      </c>
      <c r="K123" s="1488" t="s">
        <v>1086</v>
      </c>
      <c r="L123" s="1488"/>
      <c r="M123" s="1488"/>
      <c r="N123" s="1488"/>
      <c r="O123" s="1488"/>
      <c r="P123" s="1488"/>
      <c r="Q123" s="1714"/>
    </row>
    <row r="124" spans="1:23" s="1710" customFormat="1">
      <c r="A124" s="1704" t="s">
        <v>338</v>
      </c>
      <c r="B124" s="1705"/>
      <c r="C124" s="1705"/>
      <c r="D124" s="1705"/>
      <c r="E124" s="1705"/>
      <c r="F124" s="1705"/>
      <c r="G124" s="1705"/>
      <c r="H124" s="1705"/>
      <c r="I124" s="1705"/>
      <c r="J124" s="1705"/>
      <c r="K124" s="1705"/>
      <c r="L124" s="1705"/>
      <c r="M124" s="1705"/>
      <c r="N124" s="1705"/>
      <c r="O124" s="1705"/>
      <c r="P124" s="1705"/>
      <c r="Q124" s="1707"/>
      <c r="R124" s="1715"/>
      <c r="S124" s="1716"/>
      <c r="T124" s="1716"/>
      <c r="U124" s="1716"/>
      <c r="V124" s="1716"/>
      <c r="W124" s="1717"/>
    </row>
    <row r="125" spans="1:23">
      <c r="A125" s="1484" t="s">
        <v>814</v>
      </c>
      <c r="B125" s="1485" t="s">
        <v>1119</v>
      </c>
      <c r="C125" s="1485" t="s">
        <v>1119</v>
      </c>
      <c r="D125" s="1485" t="s">
        <v>1119</v>
      </c>
      <c r="E125" s="1485" t="s">
        <v>1119</v>
      </c>
      <c r="F125" s="1485" t="s">
        <v>1119</v>
      </c>
      <c r="G125" s="1485" t="s">
        <v>1119</v>
      </c>
      <c r="H125" s="1485" t="s">
        <v>1119</v>
      </c>
      <c r="I125" s="1485" t="s">
        <v>1119</v>
      </c>
      <c r="J125" s="1485" t="s">
        <v>1119</v>
      </c>
      <c r="K125" s="1485" t="s">
        <v>1119</v>
      </c>
      <c r="L125" s="1485"/>
      <c r="M125" s="1485"/>
      <c r="N125" s="1485"/>
      <c r="O125" s="1485"/>
      <c r="P125" s="1485"/>
      <c r="Q125" s="1711"/>
    </row>
    <row r="126" spans="1:23">
      <c r="A126" s="1484" t="s">
        <v>815</v>
      </c>
      <c r="B126" s="1485" t="s">
        <v>1054</v>
      </c>
      <c r="C126" s="1485" t="s">
        <v>898</v>
      </c>
      <c r="D126" s="1485" t="s">
        <v>898</v>
      </c>
      <c r="E126" s="1485" t="s">
        <v>1055</v>
      </c>
      <c r="F126" s="1485" t="s">
        <v>1056</v>
      </c>
      <c r="G126" s="1485" t="s">
        <v>1056</v>
      </c>
      <c r="H126" s="1485" t="s">
        <v>1058</v>
      </c>
      <c r="I126" s="1485" t="s">
        <v>1058</v>
      </c>
      <c r="J126" s="1485" t="s">
        <v>1058</v>
      </c>
      <c r="K126" s="1485" t="s">
        <v>1055</v>
      </c>
      <c r="L126" s="1485"/>
      <c r="M126" s="1485"/>
      <c r="N126" s="1485"/>
      <c r="O126" s="1485"/>
      <c r="P126" s="1485"/>
      <c r="Q126" s="1711"/>
    </row>
    <row r="127" spans="1:23">
      <c r="A127" s="1484" t="s">
        <v>816</v>
      </c>
      <c r="B127" s="1486">
        <v>7</v>
      </c>
      <c r="C127" s="1486">
        <v>6</v>
      </c>
      <c r="D127" s="1486">
        <v>6</v>
      </c>
      <c r="E127" s="1486">
        <v>7</v>
      </c>
      <c r="F127" s="1486">
        <v>6</v>
      </c>
      <c r="G127" s="1486">
        <v>6</v>
      </c>
      <c r="H127" s="1486">
        <v>7</v>
      </c>
      <c r="I127" s="1486">
        <v>7</v>
      </c>
      <c r="J127" s="1486">
        <v>6</v>
      </c>
      <c r="K127" s="1486">
        <v>7</v>
      </c>
      <c r="L127" s="1486">
        <v>7</v>
      </c>
      <c r="M127" s="1486">
        <v>6</v>
      </c>
      <c r="N127" s="1486">
        <v>6</v>
      </c>
      <c r="O127" s="1486">
        <v>7</v>
      </c>
      <c r="P127" s="1486">
        <v>6</v>
      </c>
      <c r="Q127" s="1713">
        <v>6</v>
      </c>
      <c r="R127" s="1509">
        <v>7</v>
      </c>
      <c r="S127" s="1486">
        <v>7</v>
      </c>
      <c r="T127" s="1486">
        <v>6</v>
      </c>
      <c r="U127" s="1486">
        <v>7</v>
      </c>
    </row>
    <row r="128" spans="1:23">
      <c r="A128" s="1484" t="s">
        <v>817</v>
      </c>
      <c r="B128" s="1485" t="s">
        <v>1086</v>
      </c>
      <c r="C128" s="1485" t="s">
        <v>1086</v>
      </c>
      <c r="D128" s="1485" t="s">
        <v>1086</v>
      </c>
      <c r="E128" s="1485" t="s">
        <v>1086</v>
      </c>
      <c r="F128" s="1485" t="s">
        <v>1086</v>
      </c>
      <c r="G128" s="1485" t="s">
        <v>1086</v>
      </c>
      <c r="H128" s="1485" t="s">
        <v>1086</v>
      </c>
      <c r="I128" s="1485" t="s">
        <v>1086</v>
      </c>
      <c r="J128" s="1485" t="s">
        <v>1086</v>
      </c>
      <c r="K128" s="1485" t="s">
        <v>1086</v>
      </c>
      <c r="L128" s="1485"/>
      <c r="M128" s="1485"/>
      <c r="N128" s="1485"/>
      <c r="O128" s="1485"/>
      <c r="P128" s="1485"/>
      <c r="Q128" s="1711"/>
    </row>
    <row r="129" spans="1:23">
      <c r="A129" s="1484" t="s">
        <v>818</v>
      </c>
      <c r="B129" s="1486">
        <v>7</v>
      </c>
      <c r="C129" s="1486">
        <v>6</v>
      </c>
      <c r="D129" s="1486">
        <v>6</v>
      </c>
      <c r="E129" s="1486">
        <v>7</v>
      </c>
      <c r="F129" s="1486">
        <v>6</v>
      </c>
      <c r="G129" s="1486">
        <v>6</v>
      </c>
      <c r="H129" s="1486">
        <v>7</v>
      </c>
      <c r="I129" s="1486">
        <v>7</v>
      </c>
      <c r="J129" s="1486">
        <v>6</v>
      </c>
      <c r="K129" s="1486">
        <v>7</v>
      </c>
      <c r="L129" s="1486">
        <v>7</v>
      </c>
      <c r="M129" s="1486">
        <v>6</v>
      </c>
      <c r="N129" s="1486">
        <v>6</v>
      </c>
      <c r="O129" s="1486">
        <v>7</v>
      </c>
      <c r="P129" s="1486">
        <v>6</v>
      </c>
      <c r="Q129" s="1713">
        <v>6</v>
      </c>
      <c r="R129" s="1509">
        <v>7</v>
      </c>
      <c r="S129" s="1486">
        <v>7</v>
      </c>
      <c r="T129" s="1486">
        <v>6</v>
      </c>
      <c r="U129" s="1486">
        <v>7</v>
      </c>
    </row>
    <row r="130" spans="1:23" ht="13" thickBot="1">
      <c r="A130" s="1487" t="s">
        <v>819</v>
      </c>
      <c r="B130" s="1488" t="s">
        <v>1086</v>
      </c>
      <c r="C130" s="1488" t="s">
        <v>1086</v>
      </c>
      <c r="D130" s="1488" t="s">
        <v>1086</v>
      </c>
      <c r="E130" s="1488" t="s">
        <v>1086</v>
      </c>
      <c r="F130" s="1488" t="s">
        <v>1086</v>
      </c>
      <c r="G130" s="1488" t="s">
        <v>1086</v>
      </c>
      <c r="H130" s="1488" t="s">
        <v>1086</v>
      </c>
      <c r="I130" s="1488" t="s">
        <v>1086</v>
      </c>
      <c r="J130" s="1488" t="s">
        <v>1086</v>
      </c>
      <c r="K130" s="1488" t="s">
        <v>1086</v>
      </c>
      <c r="L130" s="1488"/>
      <c r="M130" s="1488"/>
      <c r="N130" s="1488"/>
      <c r="O130" s="1488"/>
      <c r="P130" s="1488"/>
      <c r="Q130" s="1714"/>
    </row>
    <row r="131" spans="1:23" s="1710" customFormat="1">
      <c r="A131" s="1704" t="s">
        <v>772</v>
      </c>
      <c r="B131" s="1705"/>
      <c r="C131" s="1705"/>
      <c r="D131" s="1705"/>
      <c r="E131" s="1705"/>
      <c r="F131" s="1705"/>
      <c r="G131" s="1705"/>
      <c r="H131" s="1705"/>
      <c r="I131" s="1705"/>
      <c r="J131" s="1705"/>
      <c r="K131" s="1705"/>
      <c r="L131" s="1705"/>
      <c r="M131" s="1705"/>
      <c r="N131" s="1705"/>
      <c r="O131" s="1705"/>
      <c r="P131" s="1705"/>
      <c r="Q131" s="1707"/>
      <c r="R131" s="1715"/>
      <c r="S131" s="1716"/>
      <c r="T131" s="1716"/>
      <c r="U131" s="1716"/>
      <c r="V131" s="1716"/>
      <c r="W131" s="1717"/>
    </row>
    <row r="132" spans="1:23">
      <c r="A132" s="1484" t="s">
        <v>814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711"/>
    </row>
    <row r="133" spans="1:23">
      <c r="A133" s="1484" t="s">
        <v>815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711"/>
    </row>
    <row r="134" spans="1:23">
      <c r="A134" s="1484" t="s">
        <v>816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713"/>
    </row>
    <row r="135" spans="1:23">
      <c r="A135" s="1484" t="s">
        <v>817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711"/>
    </row>
    <row r="136" spans="1:23">
      <c r="A136" s="1484" t="s">
        <v>818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713"/>
    </row>
    <row r="137" spans="1:23" ht="13" thickBot="1">
      <c r="A137" s="1487" t="s">
        <v>819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714"/>
    </row>
    <row r="138" spans="1:23" s="1710" customFormat="1">
      <c r="A138" s="1704" t="s">
        <v>1120</v>
      </c>
      <c r="B138" s="1705"/>
      <c r="C138" s="1705"/>
      <c r="D138" s="1705"/>
      <c r="E138" s="1705"/>
      <c r="F138" s="1705"/>
      <c r="G138" s="1705"/>
      <c r="H138" s="1705"/>
      <c r="I138" s="1705"/>
      <c r="J138" s="1705"/>
      <c r="K138" s="1705"/>
      <c r="L138" s="1705"/>
      <c r="M138" s="1705"/>
      <c r="N138" s="1705"/>
      <c r="O138" s="1705"/>
      <c r="P138" s="1705"/>
      <c r="Q138" s="1707"/>
      <c r="R138" s="1715"/>
      <c r="S138" s="1716"/>
      <c r="T138" s="1716"/>
      <c r="U138" s="1716"/>
      <c r="V138" s="1716"/>
      <c r="W138" s="1717"/>
    </row>
    <row r="139" spans="1:23">
      <c r="A139" s="1484" t="s">
        <v>814</v>
      </c>
      <c r="B139" s="1485" t="s">
        <v>1100</v>
      </c>
      <c r="C139" s="1485" t="s">
        <v>1100</v>
      </c>
      <c r="D139" s="1485" t="s">
        <v>1076</v>
      </c>
      <c r="E139" s="1485" t="s">
        <v>1121</v>
      </c>
      <c r="F139" s="1485" t="s">
        <v>1076</v>
      </c>
      <c r="G139" s="1485" t="s">
        <v>1076</v>
      </c>
      <c r="H139" s="1485"/>
      <c r="I139" s="1486"/>
      <c r="J139" s="1485" t="s">
        <v>1122</v>
      </c>
      <c r="K139" s="1486"/>
      <c r="L139" s="1486"/>
      <c r="M139" s="1486"/>
      <c r="N139" s="1486"/>
      <c r="O139" s="1486"/>
      <c r="P139" s="1486"/>
      <c r="Q139" s="1713"/>
    </row>
    <row r="140" spans="1:23">
      <c r="A140" s="1484" t="s">
        <v>815</v>
      </c>
      <c r="B140" s="1485" t="s">
        <v>1123</v>
      </c>
      <c r="C140" s="1485" t="s">
        <v>898</v>
      </c>
      <c r="D140" s="1485" t="s">
        <v>898</v>
      </c>
      <c r="E140" s="1485" t="s">
        <v>1055</v>
      </c>
      <c r="F140" s="1485" t="s">
        <v>1056</v>
      </c>
      <c r="G140" s="1485" t="s">
        <v>1056</v>
      </c>
      <c r="H140" s="1485"/>
      <c r="I140" s="1486"/>
      <c r="J140" s="1485" t="s">
        <v>1058</v>
      </c>
      <c r="K140" s="1486"/>
      <c r="L140" s="1486"/>
      <c r="M140" s="1486"/>
      <c r="N140" s="1486"/>
      <c r="O140" s="1486"/>
      <c r="P140" s="1486"/>
      <c r="Q140" s="1713"/>
    </row>
    <row r="141" spans="1:23">
      <c r="A141" s="1484" t="s">
        <v>816</v>
      </c>
      <c r="B141" s="1486">
        <v>300</v>
      </c>
      <c r="C141" s="1486">
        <v>300</v>
      </c>
      <c r="D141" s="1486">
        <v>550</v>
      </c>
      <c r="E141" s="1486">
        <v>840</v>
      </c>
      <c r="F141" s="1486">
        <v>500</v>
      </c>
      <c r="G141" s="1486">
        <v>500</v>
      </c>
      <c r="H141" s="1491"/>
      <c r="I141" s="1486"/>
      <c r="J141" s="1486">
        <v>650</v>
      </c>
      <c r="K141" s="1486"/>
      <c r="L141" s="1486">
        <v>299.99</v>
      </c>
      <c r="M141" s="1486">
        <v>300</v>
      </c>
      <c r="N141" s="1486">
        <v>550</v>
      </c>
      <c r="O141" s="1486">
        <v>840</v>
      </c>
      <c r="P141" s="1486">
        <v>500</v>
      </c>
      <c r="Q141" s="1713">
        <v>500</v>
      </c>
      <c r="R141" s="1509">
        <v>650.5</v>
      </c>
    </row>
    <row r="142" spans="1:23">
      <c r="A142" s="1484" t="s">
        <v>817</v>
      </c>
      <c r="B142" s="1485" t="s">
        <v>1124</v>
      </c>
      <c r="C142" s="1485" t="s">
        <v>1086</v>
      </c>
      <c r="D142" s="1485" t="s">
        <v>1086</v>
      </c>
      <c r="E142" s="1485" t="s">
        <v>1086</v>
      </c>
      <c r="F142" s="1485" t="s">
        <v>1086</v>
      </c>
      <c r="G142" s="1485" t="s">
        <v>1086</v>
      </c>
      <c r="H142" s="1485"/>
      <c r="I142" s="1486"/>
      <c r="J142" s="1485" t="s">
        <v>1086</v>
      </c>
      <c r="K142" s="1486"/>
      <c r="L142" s="1486"/>
      <c r="M142" s="1486"/>
      <c r="N142" s="1486"/>
      <c r="O142" s="1486"/>
      <c r="P142" s="1486"/>
      <c r="Q142" s="1713"/>
    </row>
    <row r="143" spans="1:23">
      <c r="A143" s="1484" t="s">
        <v>818</v>
      </c>
      <c r="B143" s="1486">
        <v>400</v>
      </c>
      <c r="C143" s="1486">
        <v>300</v>
      </c>
      <c r="D143" s="1486">
        <v>550</v>
      </c>
      <c r="E143" s="1486">
        <v>840</v>
      </c>
      <c r="F143" s="1486">
        <v>500</v>
      </c>
      <c r="G143" s="1486">
        <v>500</v>
      </c>
      <c r="H143" s="1491"/>
      <c r="I143" s="1486"/>
      <c r="J143" s="1486">
        <v>650</v>
      </c>
      <c r="K143" s="1486"/>
      <c r="L143" s="1486">
        <v>399.95</v>
      </c>
      <c r="M143" s="1486">
        <v>300</v>
      </c>
      <c r="N143" s="1486">
        <v>550</v>
      </c>
      <c r="O143" s="1486">
        <v>840</v>
      </c>
      <c r="P143" s="1486">
        <v>500</v>
      </c>
      <c r="Q143" s="1713">
        <v>500</v>
      </c>
      <c r="R143" s="1509">
        <v>650.5</v>
      </c>
    </row>
    <row r="144" spans="1:23" ht="13" thickBot="1">
      <c r="A144" s="1487" t="s">
        <v>819</v>
      </c>
      <c r="B144" s="1488" t="s">
        <v>1066</v>
      </c>
      <c r="C144" s="1488" t="s">
        <v>1086</v>
      </c>
      <c r="D144" s="1488" t="s">
        <v>1086</v>
      </c>
      <c r="E144" s="1488" t="s">
        <v>1086</v>
      </c>
      <c r="F144" s="1488" t="s">
        <v>1086</v>
      </c>
      <c r="G144" s="1488" t="s">
        <v>1086</v>
      </c>
      <c r="H144" s="1488"/>
      <c r="I144" s="1490"/>
      <c r="J144" s="1488" t="s">
        <v>1086</v>
      </c>
      <c r="K144" s="1490"/>
      <c r="L144" s="1490"/>
      <c r="M144" s="1490"/>
      <c r="N144" s="1490"/>
      <c r="O144" s="1490"/>
      <c r="P144" s="1490"/>
      <c r="Q144" s="1719"/>
    </row>
    <row r="145" spans="1:23" s="1710" customFormat="1">
      <c r="A145" s="1704" t="s">
        <v>783</v>
      </c>
      <c r="B145" s="1705"/>
      <c r="C145" s="1705"/>
      <c r="D145" s="1705"/>
      <c r="E145" s="1705"/>
      <c r="F145" s="1705"/>
      <c r="G145" s="1705"/>
      <c r="H145" s="1705"/>
      <c r="I145" s="1705"/>
      <c r="J145" s="1705"/>
      <c r="K145" s="1705"/>
      <c r="L145" s="1705"/>
      <c r="M145" s="1705"/>
      <c r="N145" s="1705"/>
      <c r="O145" s="1705"/>
      <c r="P145" s="1705"/>
      <c r="Q145" s="1707"/>
      <c r="R145" s="1715"/>
      <c r="S145" s="1716"/>
      <c r="T145" s="1716"/>
      <c r="U145" s="1716"/>
      <c r="V145" s="1716"/>
      <c r="W145" s="1717"/>
    </row>
    <row r="146" spans="1:23">
      <c r="A146" s="1484" t="s">
        <v>814</v>
      </c>
      <c r="B146" s="1485"/>
      <c r="C146" s="1485" t="s">
        <v>1125</v>
      </c>
      <c r="D146" s="1485" t="s">
        <v>1125</v>
      </c>
      <c r="E146" s="1486" t="s">
        <v>1125</v>
      </c>
      <c r="F146" s="1486" t="s">
        <v>1125</v>
      </c>
      <c r="G146" s="1485" t="s">
        <v>1125</v>
      </c>
      <c r="H146" s="1485" t="s">
        <v>1125</v>
      </c>
      <c r="I146" s="1485"/>
      <c r="J146" s="1485" t="s">
        <v>1125</v>
      </c>
      <c r="K146" s="1485" t="s">
        <v>1125</v>
      </c>
      <c r="L146" s="1485"/>
      <c r="M146" s="1485"/>
      <c r="N146" s="1485"/>
      <c r="O146" s="1485"/>
      <c r="P146" s="1485"/>
      <c r="Q146" s="1711"/>
    </row>
    <row r="147" spans="1:23">
      <c r="A147" s="1484" t="s">
        <v>815</v>
      </c>
      <c r="B147" s="1485"/>
      <c r="C147" s="1485" t="s">
        <v>1057</v>
      </c>
      <c r="D147" s="1485" t="s">
        <v>1057</v>
      </c>
      <c r="E147" s="1486" t="s">
        <v>1057</v>
      </c>
      <c r="F147" s="1486" t="s">
        <v>1057</v>
      </c>
      <c r="G147" s="1485" t="s">
        <v>1057</v>
      </c>
      <c r="H147" s="1485" t="s">
        <v>1057</v>
      </c>
      <c r="I147" s="1485"/>
      <c r="J147" s="1485" t="s">
        <v>1057</v>
      </c>
      <c r="K147" s="1485" t="s">
        <v>1055</v>
      </c>
      <c r="L147" s="1485"/>
      <c r="M147" s="1485"/>
      <c r="N147" s="1485"/>
      <c r="O147" s="1485"/>
      <c r="P147" s="1485"/>
      <c r="Q147" s="1711"/>
    </row>
    <row r="148" spans="1:23">
      <c r="A148" s="1484" t="s">
        <v>816</v>
      </c>
      <c r="B148" s="1486"/>
      <c r="C148" s="1486">
        <v>900</v>
      </c>
      <c r="D148" s="1486">
        <v>1000</v>
      </c>
      <c r="E148" s="1486">
        <v>850</v>
      </c>
      <c r="F148" s="1486">
        <v>800</v>
      </c>
      <c r="G148" s="1486">
        <v>900</v>
      </c>
      <c r="H148" s="1491">
        <v>1300</v>
      </c>
      <c r="I148" s="1486"/>
      <c r="J148" s="1486">
        <v>900</v>
      </c>
      <c r="K148" s="1486">
        <v>900</v>
      </c>
      <c r="L148" s="1486"/>
      <c r="M148" s="1486">
        <v>900</v>
      </c>
      <c r="N148" s="1486">
        <v>1000</v>
      </c>
      <c r="O148" s="1486">
        <v>850</v>
      </c>
      <c r="P148" s="1486">
        <v>800</v>
      </c>
      <c r="Q148" s="1713">
        <v>900</v>
      </c>
      <c r="R148" s="1509">
        <v>1300</v>
      </c>
      <c r="T148" s="1486">
        <v>900</v>
      </c>
      <c r="U148" s="1486">
        <v>900</v>
      </c>
    </row>
    <row r="149" spans="1:23">
      <c r="A149" s="1484" t="s">
        <v>817</v>
      </c>
      <c r="B149" s="1485"/>
      <c r="C149" s="1485" t="s">
        <v>1126</v>
      </c>
      <c r="D149" s="1485" t="s">
        <v>1088</v>
      </c>
      <c r="E149" s="1486" t="s">
        <v>1086</v>
      </c>
      <c r="F149" s="1486" t="s">
        <v>1086</v>
      </c>
      <c r="G149" s="1485" t="s">
        <v>1086</v>
      </c>
      <c r="H149" s="1485" t="s">
        <v>1104</v>
      </c>
      <c r="I149" s="1486"/>
      <c r="J149" s="1485" t="s">
        <v>1104</v>
      </c>
      <c r="K149" s="1485" t="s">
        <v>1091</v>
      </c>
      <c r="L149" s="1486"/>
      <c r="M149" s="1486"/>
      <c r="N149" s="1486"/>
      <c r="O149" s="1486"/>
      <c r="P149" s="1486"/>
      <c r="Q149" s="1713"/>
    </row>
    <row r="150" spans="1:23">
      <c r="A150" s="1484" t="s">
        <v>818</v>
      </c>
      <c r="B150" s="1486"/>
      <c r="C150" s="1486">
        <v>1100</v>
      </c>
      <c r="D150" s="1486">
        <v>1400</v>
      </c>
      <c r="E150" s="1486">
        <v>850</v>
      </c>
      <c r="F150" s="1486">
        <v>800</v>
      </c>
      <c r="G150" s="1486">
        <v>900</v>
      </c>
      <c r="H150" s="1486">
        <v>1800</v>
      </c>
      <c r="I150" s="1486"/>
      <c r="J150" s="1486">
        <v>1200</v>
      </c>
      <c r="K150" s="1486">
        <v>1200</v>
      </c>
      <c r="L150" s="1486"/>
      <c r="M150" s="1486">
        <v>1100</v>
      </c>
      <c r="N150" s="1486">
        <v>1400</v>
      </c>
      <c r="O150" s="1486">
        <v>850</v>
      </c>
      <c r="P150" s="1486">
        <v>800</v>
      </c>
      <c r="Q150" s="1713">
        <v>900</v>
      </c>
      <c r="R150" s="1509">
        <v>1800</v>
      </c>
      <c r="T150" s="1486">
        <v>1200</v>
      </c>
      <c r="U150" s="1486">
        <v>1200</v>
      </c>
    </row>
    <row r="151" spans="1:23" ht="13" thickBot="1">
      <c r="A151" s="1487" t="s">
        <v>819</v>
      </c>
      <c r="B151" s="1488"/>
      <c r="C151" s="1488" t="s">
        <v>1078</v>
      </c>
      <c r="D151" s="1488" t="s">
        <v>1097</v>
      </c>
      <c r="E151" s="1488" t="s">
        <v>1086</v>
      </c>
      <c r="F151" s="1488" t="s">
        <v>1086</v>
      </c>
      <c r="G151" s="1488" t="s">
        <v>1086</v>
      </c>
      <c r="H151" s="1488" t="s">
        <v>1127</v>
      </c>
      <c r="I151" s="1488"/>
      <c r="J151" s="1488" t="s">
        <v>1086</v>
      </c>
      <c r="K151" s="1488" t="s">
        <v>1095</v>
      </c>
      <c r="L151" s="1488"/>
      <c r="M151" s="1488"/>
      <c r="N151" s="1488"/>
      <c r="O151" s="1488"/>
      <c r="P151" s="1488"/>
      <c r="Q151" s="1714"/>
    </row>
    <row r="152" spans="1:23" s="1710" customFormat="1">
      <c r="A152" s="1704" t="s">
        <v>1128</v>
      </c>
      <c r="B152" s="1705"/>
      <c r="C152" s="1705"/>
      <c r="D152" s="1705"/>
      <c r="E152" s="1705"/>
      <c r="F152" s="1705"/>
      <c r="G152" s="1705"/>
      <c r="H152" s="1705"/>
      <c r="I152" s="1705"/>
      <c r="J152" s="1705"/>
      <c r="K152" s="1705"/>
      <c r="L152" s="1705"/>
      <c r="M152" s="1705"/>
      <c r="N152" s="1705"/>
      <c r="O152" s="1705"/>
      <c r="P152" s="1705"/>
      <c r="Q152" s="1707"/>
      <c r="R152" s="1715"/>
      <c r="S152" s="1716"/>
      <c r="T152" s="1716"/>
      <c r="U152" s="1716"/>
      <c r="V152" s="1716"/>
      <c r="W152" s="1717"/>
    </row>
    <row r="153" spans="1:23">
      <c r="A153" s="1484" t="s">
        <v>814</v>
      </c>
      <c r="B153" s="1485" t="s">
        <v>1129</v>
      </c>
      <c r="C153" s="1485" t="s">
        <v>1076</v>
      </c>
      <c r="D153" s="1485" t="s">
        <v>1076</v>
      </c>
      <c r="E153" s="1485" t="s">
        <v>1076</v>
      </c>
      <c r="F153" s="1485" t="s">
        <v>1076</v>
      </c>
      <c r="G153" s="1485" t="s">
        <v>1129</v>
      </c>
      <c r="H153" s="1485" t="s">
        <v>1076</v>
      </c>
      <c r="I153" s="1485" t="s">
        <v>1129</v>
      </c>
      <c r="J153" s="1485" t="s">
        <v>1076</v>
      </c>
      <c r="K153" s="1485" t="s">
        <v>1105</v>
      </c>
      <c r="L153" s="1485"/>
      <c r="M153" s="1485"/>
      <c r="N153" s="1485"/>
      <c r="O153" s="1485"/>
      <c r="P153" s="1485"/>
      <c r="Q153" s="1711"/>
    </row>
    <row r="154" spans="1:23">
      <c r="A154" s="1484" t="s">
        <v>815</v>
      </c>
      <c r="B154" s="1485" t="s">
        <v>1123</v>
      </c>
      <c r="C154" s="1485" t="s">
        <v>898</v>
      </c>
      <c r="D154" s="1485" t="s">
        <v>898</v>
      </c>
      <c r="E154" s="1485" t="s">
        <v>1055</v>
      </c>
      <c r="F154" s="1485" t="s">
        <v>1056</v>
      </c>
      <c r="G154" s="1485" t="s">
        <v>1056</v>
      </c>
      <c r="H154" s="1485" t="s">
        <v>1058</v>
      </c>
      <c r="I154" s="1485" t="s">
        <v>1058</v>
      </c>
      <c r="J154" s="1485" t="s">
        <v>1058</v>
      </c>
      <c r="K154" s="1485" t="s">
        <v>1055</v>
      </c>
      <c r="L154" s="1485"/>
      <c r="M154" s="1485"/>
      <c r="N154" s="1485"/>
      <c r="O154" s="1485"/>
      <c r="P154" s="1485"/>
      <c r="Q154" s="1711"/>
    </row>
    <row r="155" spans="1:23">
      <c r="A155" s="1484" t="s">
        <v>816</v>
      </c>
      <c r="B155" s="1486">
        <v>239</v>
      </c>
      <c r="C155" s="1486">
        <v>92</v>
      </c>
      <c r="D155" s="1486">
        <v>92</v>
      </c>
      <c r="E155" s="1486">
        <v>94</v>
      </c>
      <c r="F155" s="1486">
        <v>93</v>
      </c>
      <c r="G155" s="1486">
        <v>225</v>
      </c>
      <c r="H155" s="1486">
        <v>90</v>
      </c>
      <c r="I155" s="1486">
        <v>222</v>
      </c>
      <c r="J155" s="1486">
        <v>90</v>
      </c>
      <c r="K155" s="1486">
        <v>38</v>
      </c>
      <c r="L155" s="1486">
        <v>239</v>
      </c>
      <c r="M155" s="1486">
        <v>92</v>
      </c>
      <c r="N155" s="1486">
        <v>92</v>
      </c>
      <c r="O155" s="1486">
        <v>94</v>
      </c>
      <c r="P155" s="1486">
        <v>93</v>
      </c>
      <c r="Q155" s="1713">
        <v>225</v>
      </c>
      <c r="R155" s="1509">
        <v>90</v>
      </c>
      <c r="S155" s="1486">
        <v>230</v>
      </c>
      <c r="T155" s="1486">
        <v>90</v>
      </c>
      <c r="U155" s="1486">
        <v>38</v>
      </c>
    </row>
    <row r="156" spans="1:23">
      <c r="A156" s="1484" t="s">
        <v>817</v>
      </c>
      <c r="B156" s="1485" t="s">
        <v>1130</v>
      </c>
      <c r="C156" s="1485" t="s">
        <v>1086</v>
      </c>
      <c r="D156" s="1485" t="s">
        <v>1086</v>
      </c>
      <c r="E156" s="1485" t="s">
        <v>1086</v>
      </c>
      <c r="F156" s="1485" t="s">
        <v>1086</v>
      </c>
      <c r="G156" s="1485" t="s">
        <v>1086</v>
      </c>
      <c r="H156" s="1485" t="s">
        <v>1086</v>
      </c>
      <c r="I156" s="1485" t="s">
        <v>1086</v>
      </c>
      <c r="J156" s="1485" t="s">
        <v>1086</v>
      </c>
      <c r="K156" s="1485" t="s">
        <v>1086</v>
      </c>
      <c r="L156" s="1486"/>
      <c r="M156" s="1486"/>
      <c r="N156" s="1486"/>
      <c r="O156" s="1486"/>
      <c r="P156" s="1486"/>
      <c r="Q156" s="1713"/>
    </row>
    <row r="157" spans="1:23">
      <c r="A157" s="1484" t="s">
        <v>818</v>
      </c>
      <c r="B157" s="1486">
        <v>280</v>
      </c>
      <c r="C157" s="1486">
        <v>92</v>
      </c>
      <c r="D157" s="1486">
        <v>92</v>
      </c>
      <c r="E157" s="1486">
        <v>94</v>
      </c>
      <c r="F157" s="1486">
        <v>93</v>
      </c>
      <c r="G157" s="1486">
        <v>225</v>
      </c>
      <c r="H157" s="1486">
        <v>90</v>
      </c>
      <c r="I157" s="1486">
        <v>222</v>
      </c>
      <c r="J157" s="1486">
        <v>90</v>
      </c>
      <c r="K157" s="1486">
        <v>38</v>
      </c>
      <c r="L157" s="1486">
        <v>280</v>
      </c>
      <c r="M157" s="1486">
        <v>92</v>
      </c>
      <c r="N157" s="1486">
        <v>92</v>
      </c>
      <c r="O157" s="1486">
        <v>94</v>
      </c>
      <c r="P157" s="1486">
        <v>93</v>
      </c>
      <c r="Q157" s="1713">
        <v>225</v>
      </c>
      <c r="R157" s="1509">
        <v>90</v>
      </c>
      <c r="S157" s="1486">
        <v>230</v>
      </c>
      <c r="T157" s="1486">
        <v>90</v>
      </c>
      <c r="U157" s="1486">
        <v>38</v>
      </c>
    </row>
    <row r="158" spans="1:23" ht="13" thickBot="1">
      <c r="A158" s="1487" t="s">
        <v>819</v>
      </c>
      <c r="B158" s="1488" t="s">
        <v>1131</v>
      </c>
      <c r="C158" s="1488" t="s">
        <v>1086</v>
      </c>
      <c r="D158" s="1488" t="s">
        <v>1086</v>
      </c>
      <c r="E158" s="1488" t="s">
        <v>1086</v>
      </c>
      <c r="F158" s="1488" t="s">
        <v>1086</v>
      </c>
      <c r="G158" s="1488" t="s">
        <v>1086</v>
      </c>
      <c r="H158" s="1488" t="s">
        <v>1086</v>
      </c>
      <c r="I158" s="1488" t="s">
        <v>1086</v>
      </c>
      <c r="J158" s="1488" t="s">
        <v>1086</v>
      </c>
      <c r="K158" s="1488" t="s">
        <v>1086</v>
      </c>
      <c r="L158" s="1488"/>
      <c r="M158" s="1488"/>
      <c r="N158" s="1488"/>
      <c r="O158" s="1488"/>
      <c r="P158" s="1488"/>
      <c r="Q158" s="1714"/>
    </row>
    <row r="159" spans="1:23" s="1710" customFormat="1">
      <c r="A159" s="1704" t="s">
        <v>1132</v>
      </c>
      <c r="B159" s="1705"/>
      <c r="C159" s="1705"/>
      <c r="D159" s="1705"/>
      <c r="E159" s="1705"/>
      <c r="F159" s="1705"/>
      <c r="G159" s="1705"/>
      <c r="H159" s="1705"/>
      <c r="I159" s="1705"/>
      <c r="J159" s="1705"/>
      <c r="K159" s="1705"/>
      <c r="L159" s="1705"/>
      <c r="M159" s="1705"/>
      <c r="N159" s="1705"/>
      <c r="O159" s="1705"/>
      <c r="P159" s="1705"/>
      <c r="Q159" s="1707"/>
      <c r="R159" s="1715"/>
      <c r="S159" s="1716"/>
      <c r="T159" s="1716"/>
      <c r="U159" s="1716"/>
      <c r="V159" s="1716"/>
      <c r="W159" s="1717"/>
    </row>
    <row r="160" spans="1:23">
      <c r="A160" s="1484" t="s">
        <v>814</v>
      </c>
      <c r="B160" s="1485" t="s">
        <v>1076</v>
      </c>
      <c r="C160" s="1485" t="s">
        <v>1076</v>
      </c>
      <c r="D160" s="1485" t="s">
        <v>1076</v>
      </c>
      <c r="E160" s="1485" t="s">
        <v>1076</v>
      </c>
      <c r="F160" s="1485" t="s">
        <v>1076</v>
      </c>
      <c r="G160" s="1485" t="s">
        <v>1076</v>
      </c>
      <c r="H160" s="1485" t="s">
        <v>1068</v>
      </c>
      <c r="I160" s="1485"/>
      <c r="J160" s="1485" t="s">
        <v>1076</v>
      </c>
      <c r="K160" s="1485">
        <v>10</v>
      </c>
      <c r="L160" s="1485"/>
      <c r="M160" s="1485"/>
      <c r="N160" s="1485"/>
      <c r="O160" s="1485"/>
      <c r="P160" s="1485"/>
      <c r="Q160" s="1711"/>
    </row>
    <row r="161" spans="1:23">
      <c r="A161" s="1484" t="s">
        <v>815</v>
      </c>
      <c r="B161" s="1485" t="s">
        <v>1054</v>
      </c>
      <c r="C161" s="1485" t="s">
        <v>898</v>
      </c>
      <c r="D161" s="1485" t="s">
        <v>898</v>
      </c>
      <c r="E161" s="1485" t="s">
        <v>1055</v>
      </c>
      <c r="F161" s="1485" t="s">
        <v>1056</v>
      </c>
      <c r="G161" s="1485" t="s">
        <v>1056</v>
      </c>
      <c r="H161" s="1485" t="s">
        <v>1058</v>
      </c>
      <c r="I161" s="1485"/>
      <c r="J161" s="1485" t="s">
        <v>1058</v>
      </c>
      <c r="K161" s="1485" t="s">
        <v>1055</v>
      </c>
      <c r="L161" s="1485"/>
      <c r="M161" s="1485"/>
      <c r="N161" s="1485"/>
      <c r="O161" s="1485"/>
      <c r="P161" s="1485"/>
      <c r="Q161" s="1711"/>
    </row>
    <row r="162" spans="1:23">
      <c r="A162" s="1484" t="s">
        <v>816</v>
      </c>
      <c r="B162" s="1486">
        <v>35</v>
      </c>
      <c r="C162" s="1486">
        <v>34</v>
      </c>
      <c r="D162" s="1486">
        <v>34</v>
      </c>
      <c r="E162" s="1486">
        <v>33</v>
      </c>
      <c r="F162" s="1486">
        <v>36</v>
      </c>
      <c r="G162" s="1486">
        <v>36</v>
      </c>
      <c r="H162" s="1486">
        <v>40</v>
      </c>
      <c r="I162" s="1486"/>
      <c r="J162" s="1486">
        <v>25</v>
      </c>
      <c r="K162" s="1486">
        <v>40</v>
      </c>
      <c r="L162" s="1486">
        <v>34.99</v>
      </c>
      <c r="M162" s="1486">
        <v>34.5</v>
      </c>
      <c r="N162" s="1486">
        <v>34.5</v>
      </c>
      <c r="O162" s="1486">
        <v>33.5</v>
      </c>
      <c r="P162" s="1486">
        <v>36</v>
      </c>
      <c r="Q162" s="1713">
        <v>36</v>
      </c>
      <c r="R162" s="1509">
        <v>40</v>
      </c>
      <c r="T162" s="1486">
        <v>25</v>
      </c>
      <c r="U162" s="1486">
        <v>40</v>
      </c>
    </row>
    <row r="163" spans="1:23">
      <c r="A163" s="1484" t="s">
        <v>817</v>
      </c>
      <c r="B163" s="1485" t="s">
        <v>1110</v>
      </c>
      <c r="C163" s="1485" t="s">
        <v>1108</v>
      </c>
      <c r="D163" s="1485" t="s">
        <v>1108</v>
      </c>
      <c r="E163" s="1485" t="s">
        <v>1108</v>
      </c>
      <c r="F163" s="1485" t="s">
        <v>1086</v>
      </c>
      <c r="G163" s="1485" t="s">
        <v>1086</v>
      </c>
      <c r="H163" s="1485" t="s">
        <v>1070</v>
      </c>
      <c r="I163" s="1485"/>
      <c r="J163" s="1485" t="s">
        <v>1070</v>
      </c>
      <c r="K163" s="1485" t="s">
        <v>1070</v>
      </c>
      <c r="L163" s="1485"/>
      <c r="M163" s="1485"/>
      <c r="N163" s="1485"/>
      <c r="O163" s="1485"/>
      <c r="P163" s="1485"/>
      <c r="Q163" s="1711"/>
    </row>
    <row r="164" spans="1:23">
      <c r="A164" s="1484" t="s">
        <v>818</v>
      </c>
      <c r="B164" s="1486">
        <v>40</v>
      </c>
      <c r="C164" s="1486">
        <v>39</v>
      </c>
      <c r="D164" s="1486">
        <v>39</v>
      </c>
      <c r="E164" s="1486">
        <v>35</v>
      </c>
      <c r="F164" s="1486">
        <v>36</v>
      </c>
      <c r="G164" s="1486">
        <v>36</v>
      </c>
      <c r="H164" s="1485">
        <v>60</v>
      </c>
      <c r="I164" s="1486"/>
      <c r="J164" s="1486">
        <v>27</v>
      </c>
      <c r="K164" s="1486">
        <v>60</v>
      </c>
      <c r="L164" s="1486">
        <v>39.99</v>
      </c>
      <c r="M164" s="1486">
        <v>39.99</v>
      </c>
      <c r="N164" s="1486">
        <v>39.99</v>
      </c>
      <c r="O164" s="1486">
        <v>35.25</v>
      </c>
      <c r="P164" s="1486">
        <v>36</v>
      </c>
      <c r="Q164" s="1713">
        <v>36</v>
      </c>
      <c r="R164" s="1509">
        <v>60</v>
      </c>
      <c r="T164" s="1486">
        <v>27</v>
      </c>
      <c r="U164" s="1486">
        <v>60</v>
      </c>
    </row>
    <row r="165" spans="1:23" ht="13" thickBot="1">
      <c r="A165" s="1487" t="s">
        <v>819</v>
      </c>
      <c r="B165" s="1488" t="s">
        <v>1065</v>
      </c>
      <c r="C165" s="1488" t="s">
        <v>1133</v>
      </c>
      <c r="D165" s="1488" t="s">
        <v>1133</v>
      </c>
      <c r="E165" s="1488" t="s">
        <v>1133</v>
      </c>
      <c r="F165" s="1488" t="s">
        <v>1086</v>
      </c>
      <c r="G165" s="1488" t="s">
        <v>1086</v>
      </c>
      <c r="H165" s="1488" t="s">
        <v>1073</v>
      </c>
      <c r="I165" s="1488"/>
      <c r="J165" s="1488" t="s">
        <v>1073</v>
      </c>
      <c r="K165" s="1488" t="s">
        <v>1073</v>
      </c>
      <c r="L165" s="1488"/>
      <c r="M165" s="1488"/>
      <c r="N165" s="1488"/>
      <c r="O165" s="1488"/>
      <c r="P165" s="1488"/>
      <c r="Q165" s="1714"/>
    </row>
    <row r="166" spans="1:23" s="1710" customFormat="1" ht="13" thickBot="1">
      <c r="A166" s="1704" t="s">
        <v>1134</v>
      </c>
      <c r="B166" s="1705"/>
      <c r="C166" s="1705"/>
      <c r="D166" s="1705"/>
      <c r="E166" s="1705"/>
      <c r="F166" s="1705"/>
      <c r="G166" s="1705"/>
      <c r="H166" s="1705"/>
      <c r="I166" s="1721"/>
      <c r="J166" s="1705"/>
      <c r="K166" s="1705"/>
      <c r="L166" s="1705"/>
      <c r="M166" s="1705"/>
      <c r="N166" s="1705"/>
      <c r="O166" s="1705"/>
      <c r="P166" s="1705"/>
      <c r="Q166" s="1707"/>
      <c r="R166" s="1715"/>
      <c r="S166" s="1716"/>
      <c r="T166" s="1716"/>
      <c r="U166" s="1716"/>
      <c r="V166" s="1716"/>
      <c r="W166" s="1717"/>
    </row>
    <row r="167" spans="1:23" ht="13" thickBot="1">
      <c r="A167" s="1484" t="s">
        <v>814</v>
      </c>
      <c r="B167" s="1485">
        <v>60</v>
      </c>
      <c r="C167" s="1485">
        <v>30</v>
      </c>
      <c r="D167" s="1485">
        <v>60</v>
      </c>
      <c r="E167" s="1485">
        <v>60</v>
      </c>
      <c r="F167" s="1485">
        <v>30</v>
      </c>
      <c r="G167" s="1485">
        <v>60</v>
      </c>
      <c r="H167" s="1711">
        <v>30</v>
      </c>
      <c r="I167" s="1722"/>
      <c r="J167" s="1723">
        <v>30</v>
      </c>
      <c r="K167" s="1485"/>
      <c r="L167" s="1485"/>
      <c r="M167" s="1485"/>
      <c r="N167" s="1485"/>
      <c r="O167" s="1485"/>
      <c r="P167" s="1485"/>
      <c r="Q167" s="1711"/>
    </row>
    <row r="168" spans="1:23" ht="13" thickBot="1">
      <c r="A168" s="1484" t="s">
        <v>815</v>
      </c>
      <c r="B168" s="1485" t="s">
        <v>1054</v>
      </c>
      <c r="C168" s="1485" t="s">
        <v>898</v>
      </c>
      <c r="D168" s="1485" t="s">
        <v>898</v>
      </c>
      <c r="E168" s="1485" t="s">
        <v>1055</v>
      </c>
      <c r="F168" s="1485" t="s">
        <v>1056</v>
      </c>
      <c r="G168" s="1485" t="s">
        <v>1056</v>
      </c>
      <c r="H168" s="1711" t="s">
        <v>1058</v>
      </c>
      <c r="I168" s="1722"/>
      <c r="J168" s="1723" t="s">
        <v>1058</v>
      </c>
      <c r="K168" s="1485"/>
      <c r="L168" s="1485"/>
      <c r="M168" s="1485"/>
      <c r="N168" s="1485"/>
      <c r="O168" s="1485"/>
      <c r="P168" s="1485"/>
      <c r="Q168" s="1711"/>
    </row>
    <row r="169" spans="1:23" ht="13" thickBot="1">
      <c r="A169" s="1484" t="s">
        <v>816</v>
      </c>
      <c r="B169" s="1486">
        <v>50</v>
      </c>
      <c r="C169" s="1486">
        <v>32</v>
      </c>
      <c r="D169" s="1486">
        <v>60</v>
      </c>
      <c r="E169" s="1486">
        <v>57</v>
      </c>
      <c r="F169" s="1486">
        <v>30</v>
      </c>
      <c r="G169" s="1486">
        <v>58</v>
      </c>
      <c r="H169" s="1713">
        <v>30</v>
      </c>
      <c r="I169" s="1722"/>
      <c r="J169" s="1724">
        <v>30</v>
      </c>
      <c r="K169" s="1486"/>
      <c r="L169" s="1486">
        <v>50.99</v>
      </c>
      <c r="M169" s="1486">
        <v>31.99</v>
      </c>
      <c r="N169" s="1486">
        <v>60</v>
      </c>
      <c r="O169" s="1486">
        <v>56.99</v>
      </c>
      <c r="P169" s="1486">
        <v>30</v>
      </c>
      <c r="Q169" s="1713">
        <v>58</v>
      </c>
      <c r="R169" s="1509">
        <v>30</v>
      </c>
      <c r="T169" s="1486">
        <v>30</v>
      </c>
    </row>
    <row r="170" spans="1:23" ht="13" thickBot="1">
      <c r="A170" s="1484" t="s">
        <v>817</v>
      </c>
      <c r="B170" s="1485" t="s">
        <v>1126</v>
      </c>
      <c r="C170" s="1485" t="s">
        <v>1110</v>
      </c>
      <c r="D170" s="1485" t="s">
        <v>1110</v>
      </c>
      <c r="E170" s="1485" t="s">
        <v>1110</v>
      </c>
      <c r="F170" s="1485" t="s">
        <v>1110</v>
      </c>
      <c r="G170" s="1485" t="s">
        <v>1110</v>
      </c>
      <c r="H170" s="1711" t="s">
        <v>1110</v>
      </c>
      <c r="I170" s="1722"/>
      <c r="J170" s="1723" t="s">
        <v>1110</v>
      </c>
      <c r="K170" s="1485"/>
      <c r="L170" s="1485"/>
      <c r="M170" s="1485"/>
      <c r="N170" s="1485"/>
      <c r="O170" s="1485"/>
      <c r="P170" s="1485"/>
      <c r="Q170" s="1711"/>
    </row>
    <row r="171" spans="1:23" ht="13" thickBot="1">
      <c r="A171" s="1484" t="s">
        <v>818</v>
      </c>
      <c r="B171" s="1486">
        <v>60</v>
      </c>
      <c r="C171" s="1486">
        <v>43</v>
      </c>
      <c r="D171" s="1486">
        <v>65</v>
      </c>
      <c r="E171" s="1486">
        <v>62</v>
      </c>
      <c r="F171" s="1486">
        <v>40</v>
      </c>
      <c r="G171" s="1486">
        <v>65</v>
      </c>
      <c r="H171" s="1713">
        <v>35</v>
      </c>
      <c r="I171" s="1722"/>
      <c r="J171" s="1724">
        <v>35</v>
      </c>
      <c r="K171" s="1486"/>
      <c r="L171" s="1485">
        <v>61</v>
      </c>
      <c r="M171" s="1486">
        <v>42.99</v>
      </c>
      <c r="N171" s="1486">
        <v>65</v>
      </c>
      <c r="O171" s="1486">
        <v>61.99</v>
      </c>
      <c r="P171" s="1486">
        <v>40</v>
      </c>
      <c r="Q171" s="1713">
        <v>65</v>
      </c>
      <c r="R171" s="1509">
        <v>35</v>
      </c>
      <c r="T171" s="1486">
        <v>30</v>
      </c>
    </row>
    <row r="172" spans="1:23" ht="13" thickBot="1">
      <c r="A172" s="1487" t="s">
        <v>819</v>
      </c>
      <c r="B172" s="1488" t="s">
        <v>1078</v>
      </c>
      <c r="C172" s="1488" t="s">
        <v>1065</v>
      </c>
      <c r="D172" s="1488" t="s">
        <v>1065</v>
      </c>
      <c r="E172" s="1488" t="s">
        <v>1065</v>
      </c>
      <c r="F172" s="1488" t="s">
        <v>1065</v>
      </c>
      <c r="G172" s="1488" t="s">
        <v>1065</v>
      </c>
      <c r="H172" s="1714" t="s">
        <v>1065</v>
      </c>
      <c r="I172" s="1722"/>
      <c r="J172" s="1725" t="s">
        <v>1065</v>
      </c>
      <c r="K172" s="1488"/>
      <c r="L172" s="1488"/>
      <c r="M172" s="1488"/>
      <c r="N172" s="1488"/>
      <c r="O172" s="1488"/>
      <c r="P172" s="1488"/>
      <c r="Q172" s="1714"/>
    </row>
    <row r="173" spans="1:23" s="1710" customFormat="1">
      <c r="A173" s="1704" t="s">
        <v>1135</v>
      </c>
      <c r="B173" s="1705"/>
      <c r="C173" s="1705"/>
      <c r="D173" s="1705"/>
      <c r="E173" s="1705"/>
      <c r="F173" s="1705"/>
      <c r="G173" s="1705"/>
      <c r="H173" s="1705"/>
      <c r="I173" s="1705"/>
      <c r="J173" s="1705"/>
      <c r="K173" s="1705"/>
      <c r="L173" s="1705"/>
      <c r="M173" s="1705"/>
      <c r="N173" s="1705"/>
      <c r="O173" s="1705"/>
      <c r="P173" s="1705"/>
      <c r="Q173" s="1707"/>
      <c r="R173" s="1715"/>
      <c r="S173" s="1716"/>
      <c r="T173" s="1716"/>
      <c r="U173" s="1716"/>
      <c r="V173" s="1716"/>
      <c r="W173" s="1717"/>
    </row>
    <row r="174" spans="1:23">
      <c r="A174" s="1484" t="s">
        <v>814</v>
      </c>
      <c r="B174" s="1485" t="s">
        <v>1136</v>
      </c>
      <c r="C174" s="1485" t="s">
        <v>1136</v>
      </c>
      <c r="D174" s="1485" t="s">
        <v>1136</v>
      </c>
      <c r="E174" s="1485" t="s">
        <v>1136</v>
      </c>
      <c r="F174" s="1486" t="s">
        <v>1136</v>
      </c>
      <c r="G174" s="1485" t="s">
        <v>1136</v>
      </c>
      <c r="H174" s="1485" t="s">
        <v>1136</v>
      </c>
      <c r="I174" s="1485"/>
      <c r="J174" s="1485" t="s">
        <v>1136</v>
      </c>
      <c r="K174" s="1485"/>
      <c r="L174" s="1485"/>
      <c r="M174" s="1485"/>
      <c r="N174" s="1485"/>
      <c r="O174" s="1485"/>
      <c r="P174" s="1485"/>
      <c r="Q174" s="1711"/>
    </row>
    <row r="175" spans="1:23">
      <c r="A175" s="1484" t="s">
        <v>815</v>
      </c>
      <c r="B175" s="1485" t="s">
        <v>1054</v>
      </c>
      <c r="C175" s="1485" t="s">
        <v>898</v>
      </c>
      <c r="D175" s="1485" t="s">
        <v>898</v>
      </c>
      <c r="E175" s="1485" t="s">
        <v>1057</v>
      </c>
      <c r="F175" s="1486" t="s">
        <v>1057</v>
      </c>
      <c r="G175" s="1485" t="s">
        <v>1057</v>
      </c>
      <c r="H175" s="1485" t="s">
        <v>1057</v>
      </c>
      <c r="I175" s="1485"/>
      <c r="J175" s="1485" t="s">
        <v>1137</v>
      </c>
      <c r="K175" s="1485"/>
      <c r="L175" s="1485"/>
      <c r="M175" s="1485"/>
      <c r="N175" s="1485"/>
      <c r="O175" s="1485"/>
      <c r="P175" s="1485"/>
      <c r="Q175" s="1711"/>
    </row>
    <row r="176" spans="1:23">
      <c r="A176" s="1484" t="s">
        <v>816</v>
      </c>
      <c r="B176" s="1486">
        <v>8</v>
      </c>
      <c r="C176" s="1486">
        <v>9.5</v>
      </c>
      <c r="D176" s="1486">
        <v>9.5</v>
      </c>
      <c r="E176" s="1486">
        <v>10</v>
      </c>
      <c r="F176" s="1486">
        <v>11</v>
      </c>
      <c r="G176" s="1486">
        <v>10</v>
      </c>
      <c r="H176" s="1486">
        <v>10</v>
      </c>
      <c r="I176" s="1486"/>
      <c r="J176" s="1486">
        <v>10</v>
      </c>
      <c r="K176" s="1486"/>
      <c r="L176" s="1486">
        <v>8</v>
      </c>
      <c r="M176" s="1486">
        <v>9.5</v>
      </c>
      <c r="N176" s="1486">
        <v>9.5</v>
      </c>
      <c r="O176" s="1486">
        <v>10</v>
      </c>
      <c r="P176" s="1486">
        <v>11</v>
      </c>
      <c r="Q176" s="1713">
        <v>10</v>
      </c>
      <c r="R176" s="1509">
        <v>10</v>
      </c>
      <c r="T176" s="1486">
        <v>10</v>
      </c>
    </row>
    <row r="177" spans="1:23">
      <c r="A177" s="1484" t="s">
        <v>817</v>
      </c>
      <c r="B177" s="1485" t="s">
        <v>1086</v>
      </c>
      <c r="C177" s="1485" t="s">
        <v>1086</v>
      </c>
      <c r="D177" s="1485" t="s">
        <v>1086</v>
      </c>
      <c r="E177" s="1485" t="s">
        <v>1086</v>
      </c>
      <c r="F177" s="1486" t="s">
        <v>1086</v>
      </c>
      <c r="G177" s="1485" t="s">
        <v>1086</v>
      </c>
      <c r="H177" s="1485" t="s">
        <v>1086</v>
      </c>
      <c r="I177" s="1485"/>
      <c r="J177" s="1485" t="s">
        <v>1086</v>
      </c>
      <c r="K177" s="1485"/>
      <c r="L177" s="1485"/>
      <c r="M177" s="1485"/>
      <c r="N177" s="1485"/>
      <c r="O177" s="1485"/>
      <c r="P177" s="1485"/>
      <c r="Q177" s="1711"/>
    </row>
    <row r="178" spans="1:23">
      <c r="A178" s="1484" t="s">
        <v>818</v>
      </c>
      <c r="B178" s="1486">
        <v>8</v>
      </c>
      <c r="C178" s="1486">
        <v>9.5</v>
      </c>
      <c r="D178" s="1486">
        <v>9.5</v>
      </c>
      <c r="E178" s="1486">
        <v>10</v>
      </c>
      <c r="F178" s="1486">
        <v>11</v>
      </c>
      <c r="G178" s="1486">
        <v>10</v>
      </c>
      <c r="H178" s="1486">
        <v>10</v>
      </c>
      <c r="I178" s="1486"/>
      <c r="J178" s="1486">
        <v>10</v>
      </c>
      <c r="K178" s="1486"/>
      <c r="L178" s="1486">
        <v>8</v>
      </c>
      <c r="M178" s="1486">
        <v>9.5</v>
      </c>
      <c r="N178" s="1486">
        <v>9.5</v>
      </c>
      <c r="O178" s="1486">
        <v>10</v>
      </c>
      <c r="P178" s="1486">
        <v>11</v>
      </c>
      <c r="Q178" s="1713">
        <v>10</v>
      </c>
      <c r="R178" s="1509">
        <v>10</v>
      </c>
      <c r="T178" s="1486">
        <v>10</v>
      </c>
    </row>
    <row r="179" spans="1:23" ht="13" thickBot="1">
      <c r="A179" s="1487" t="s">
        <v>819</v>
      </c>
      <c r="B179" s="1488" t="s">
        <v>1086</v>
      </c>
      <c r="C179" s="1488" t="s">
        <v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
      <c r="H179" s="1488" t="s">
        <v>1086</v>
      </c>
      <c r="I179" s="1488"/>
      <c r="J179" s="1488" t="s">
        <v>1086</v>
      </c>
      <c r="K179" s="1488"/>
      <c r="L179" s="1488"/>
      <c r="M179" s="1488"/>
      <c r="N179" s="1488"/>
      <c r="O179" s="1488"/>
      <c r="P179" s="1488"/>
      <c r="Q179" s="1714"/>
    </row>
    <row r="180" spans="1:23" s="1710" customFormat="1">
      <c r="A180" s="1704" t="s">
        <v>1139</v>
      </c>
      <c r="B180" s="1705"/>
      <c r="C180" s="1705"/>
      <c r="D180" s="1705"/>
      <c r="E180" s="1705"/>
      <c r="F180" s="1705"/>
      <c r="G180" s="1705"/>
      <c r="H180" s="1705"/>
      <c r="I180" s="1705"/>
      <c r="J180" s="1705"/>
      <c r="K180" s="1705"/>
      <c r="L180" s="1705"/>
      <c r="M180" s="1705"/>
      <c r="N180" s="1705"/>
      <c r="O180" s="1705"/>
      <c r="P180" s="1705"/>
      <c r="Q180" s="1707"/>
      <c r="R180" s="1715"/>
      <c r="S180" s="1716"/>
      <c r="T180" s="1716"/>
      <c r="U180" s="1716"/>
      <c r="V180" s="1716"/>
      <c r="W180" s="1717"/>
    </row>
    <row r="181" spans="1:23">
      <c r="A181" s="1484" t="s">
        <v>814</v>
      </c>
      <c r="B181" s="1485" t="s">
        <v>1117</v>
      </c>
      <c r="C181" s="1485" t="s">
        <v>1140</v>
      </c>
      <c r="D181" s="1485" t="s">
        <v>1117</v>
      </c>
      <c r="E181" s="1485" t="s">
        <v>1140</v>
      </c>
      <c r="F181" s="1485" t="s">
        <v>1117</v>
      </c>
      <c r="G181" s="1486" t="s">
        <v>1117</v>
      </c>
      <c r="H181" s="1485"/>
      <c r="I181" s="1486"/>
      <c r="J181" s="1485" t="s">
        <v>1140</v>
      </c>
      <c r="K181" s="1486"/>
      <c r="L181" s="1486"/>
      <c r="M181" s="1486"/>
      <c r="N181" s="1486"/>
      <c r="O181" s="1486"/>
      <c r="P181" s="1486"/>
      <c r="Q181" s="1713"/>
    </row>
    <row r="182" spans="1:23">
      <c r="A182" s="1484" t="s">
        <v>815</v>
      </c>
      <c r="B182" s="1485" t="s">
        <v>1054</v>
      </c>
      <c r="C182" s="1485" t="s">
        <v>898</v>
      </c>
      <c r="D182" s="1485" t="s">
        <v>898</v>
      </c>
      <c r="E182" s="1485" t="s">
        <v>1055</v>
      </c>
      <c r="F182" s="1486" t="s">
        <v>1056</v>
      </c>
      <c r="G182" s="1486" t="s">
        <v>1056</v>
      </c>
      <c r="H182" s="1485"/>
      <c r="I182" s="1486"/>
      <c r="J182" s="1485" t="s">
        <v>1058</v>
      </c>
      <c r="K182" s="1486"/>
      <c r="L182" s="1486"/>
      <c r="M182" s="1486"/>
      <c r="N182" s="1486"/>
      <c r="O182" s="1486"/>
      <c r="P182" s="1486"/>
      <c r="Q182" s="1713"/>
    </row>
    <row r="183" spans="1:23">
      <c r="A183" s="1484" t="s">
        <v>816</v>
      </c>
      <c r="B183" s="1486">
        <v>32.299999999999997</v>
      </c>
      <c r="C183" s="1486">
        <v>31</v>
      </c>
      <c r="D183" s="1486">
        <v>37</v>
      </c>
      <c r="E183" s="1486">
        <v>33.5</v>
      </c>
      <c r="F183" s="1486">
        <v>34</v>
      </c>
      <c r="G183" s="1486">
        <v>34</v>
      </c>
      <c r="H183" s="1486"/>
      <c r="I183" s="1486"/>
      <c r="J183" s="1486">
        <v>35</v>
      </c>
      <c r="K183" s="1486"/>
      <c r="L183" s="1486">
        <v>32.5</v>
      </c>
      <c r="M183" s="1486">
        <v>31</v>
      </c>
      <c r="N183" s="1486">
        <v>37</v>
      </c>
      <c r="O183" s="1486">
        <v>33.5</v>
      </c>
      <c r="P183" s="1486">
        <v>34</v>
      </c>
      <c r="Q183" s="1713">
        <v>34</v>
      </c>
      <c r="T183" s="1486">
        <v>35</v>
      </c>
    </row>
    <row r="184" spans="1:23">
      <c r="A184" s="1484" t="s">
        <v>817</v>
      </c>
      <c r="B184" s="1485" t="s">
        <v>1141</v>
      </c>
      <c r="C184" s="1485" t="s">
        <v>1142</v>
      </c>
      <c r="D184" s="1485" t="s">
        <v>1142</v>
      </c>
      <c r="E184" s="1485" t="s">
        <v>1142</v>
      </c>
      <c r="F184" s="1486" t="s">
        <v>1142</v>
      </c>
      <c r="G184" s="1486" t="s">
        <v>1142</v>
      </c>
      <c r="H184" s="1485"/>
      <c r="I184" s="1486"/>
      <c r="J184" s="1485" t="s">
        <v>1116</v>
      </c>
      <c r="K184" s="1486"/>
      <c r="L184" s="1486"/>
      <c r="M184" s="1486"/>
      <c r="N184" s="1486"/>
      <c r="O184" s="1486"/>
      <c r="P184" s="1486"/>
      <c r="Q184" s="1713"/>
    </row>
    <row r="185" spans="1:23">
      <c r="A185" s="1484" t="s">
        <v>818</v>
      </c>
      <c r="B185" s="1486">
        <v>34</v>
      </c>
      <c r="C185" s="1486">
        <v>33</v>
      </c>
      <c r="D185" s="1486">
        <v>40</v>
      </c>
      <c r="E185" s="1486">
        <v>36.700000000000003</v>
      </c>
      <c r="F185" s="1486">
        <v>35</v>
      </c>
      <c r="G185" s="1486">
        <v>35</v>
      </c>
      <c r="H185" s="1486"/>
      <c r="I185" s="1486"/>
      <c r="J185" s="1486">
        <v>40</v>
      </c>
      <c r="K185" s="1486"/>
      <c r="L185" s="1486">
        <v>34</v>
      </c>
      <c r="M185" s="1486">
        <v>33</v>
      </c>
      <c r="N185" s="1486">
        <v>40</v>
      </c>
      <c r="O185" s="1486">
        <v>36.700000000000003</v>
      </c>
      <c r="P185" s="1486">
        <v>35</v>
      </c>
      <c r="Q185" s="1713">
        <v>35</v>
      </c>
      <c r="T185" s="1486">
        <v>40</v>
      </c>
    </row>
    <row r="186" spans="1:23" ht="13" thickBot="1">
      <c r="A186" s="1487" t="s">
        <v>819</v>
      </c>
      <c r="B186" s="1488" t="s">
        <v>1081</v>
      </c>
      <c r="C186" s="1488" t="s">
        <v>1143</v>
      </c>
      <c r="D186" s="1488" t="s">
        <v>1143</v>
      </c>
      <c r="E186" s="1488" t="s">
        <v>1143</v>
      </c>
      <c r="F186" s="1488" t="s">
        <v>1143</v>
      </c>
      <c r="G186" s="1490" t="s">
        <v>1144</v>
      </c>
      <c r="H186" s="1488"/>
      <c r="I186" s="1490"/>
      <c r="J186" s="1488" t="s">
        <v>1145</v>
      </c>
      <c r="K186" s="1490"/>
      <c r="L186" s="1490"/>
      <c r="M186" s="1490"/>
      <c r="N186" s="1490"/>
      <c r="O186" s="1490"/>
      <c r="P186" s="1490"/>
      <c r="Q186" s="1719"/>
    </row>
    <row r="187" spans="1:23" s="1710" customFormat="1">
      <c r="A187" s="1704" t="s">
        <v>1146</v>
      </c>
      <c r="B187" s="1705"/>
      <c r="C187" s="1705"/>
      <c r="D187" s="1705"/>
      <c r="E187" s="1705"/>
      <c r="F187" s="1705"/>
      <c r="G187" s="1705"/>
      <c r="H187" s="1705"/>
      <c r="I187" s="1705"/>
      <c r="J187" s="1705"/>
      <c r="K187" s="1705"/>
      <c r="L187" s="1705"/>
      <c r="M187" s="1705"/>
      <c r="N187" s="1705"/>
      <c r="O187" s="1705"/>
      <c r="P187" s="1705"/>
      <c r="Q187" s="1707"/>
      <c r="R187" s="1715"/>
      <c r="S187" s="1716"/>
      <c r="T187" s="1716"/>
      <c r="U187" s="1716"/>
      <c r="V187" s="1716"/>
      <c r="W187" s="1717"/>
    </row>
    <row r="188" spans="1:23">
      <c r="A188" s="1484" t="s">
        <v>814</v>
      </c>
      <c r="B188" s="1485" t="s">
        <v>1147</v>
      </c>
      <c r="C188" s="1485" t="s">
        <v>1147</v>
      </c>
      <c r="D188" s="1485" t="s">
        <v>1147</v>
      </c>
      <c r="E188" s="1485" t="s">
        <v>1147</v>
      </c>
      <c r="F188" s="1485" t="s">
        <v>1147</v>
      </c>
      <c r="G188" s="1485" t="s">
        <v>1140</v>
      </c>
      <c r="H188" s="1485" t="s">
        <v>1119</v>
      </c>
      <c r="I188" s="1485"/>
      <c r="J188" s="1485"/>
      <c r="K188" s="1485" t="s">
        <v>1148</v>
      </c>
      <c r="L188" s="1485"/>
      <c r="M188" s="1485"/>
      <c r="N188" s="1485"/>
      <c r="O188" s="1485"/>
      <c r="P188" s="1485"/>
      <c r="Q188" s="1711"/>
    </row>
    <row r="189" spans="1:23">
      <c r="A189" s="1484" t="s">
        <v>815</v>
      </c>
      <c r="B189" s="1485" t="s">
        <v>1054</v>
      </c>
      <c r="C189" s="1485" t="s">
        <v>898</v>
      </c>
      <c r="D189" s="1485" t="s">
        <v>898</v>
      </c>
      <c r="E189" s="1485" t="s">
        <v>1055</v>
      </c>
      <c r="F189" s="1485" t="s">
        <v>1056</v>
      </c>
      <c r="G189" s="1485" t="s">
        <v>1056</v>
      </c>
      <c r="H189" s="1485" t="s">
        <v>1058</v>
      </c>
      <c r="I189" s="1485"/>
      <c r="J189" s="1485"/>
      <c r="K189" s="1485" t="s">
        <v>1055</v>
      </c>
      <c r="L189" s="1485"/>
      <c r="M189" s="1485"/>
      <c r="N189" s="1485"/>
      <c r="O189" s="1485"/>
      <c r="P189" s="1485"/>
      <c r="Q189" s="1711"/>
    </row>
    <row r="190" spans="1:23">
      <c r="A190" s="1484" t="s">
        <v>816</v>
      </c>
      <c r="B190" s="1486">
        <v>20</v>
      </c>
      <c r="C190" s="1486">
        <v>20</v>
      </c>
      <c r="D190" s="1486">
        <v>20</v>
      </c>
      <c r="E190" s="1486">
        <v>20</v>
      </c>
      <c r="F190" s="1486">
        <v>19.5</v>
      </c>
      <c r="G190" s="1486">
        <v>30</v>
      </c>
      <c r="H190" s="1486">
        <v>30</v>
      </c>
      <c r="I190" s="1486"/>
      <c r="J190" s="1486"/>
      <c r="K190" s="1486">
        <v>9</v>
      </c>
      <c r="L190" s="1486">
        <v>20.99</v>
      </c>
      <c r="M190" s="1486">
        <v>20.99</v>
      </c>
      <c r="N190" s="1486">
        <v>20.99</v>
      </c>
      <c r="O190" s="1486">
        <v>20</v>
      </c>
      <c r="P190" s="1486">
        <v>19.5</v>
      </c>
      <c r="Q190" s="1713">
        <v>29.95</v>
      </c>
      <c r="R190" s="1726" t="s">
        <v>1149</v>
      </c>
      <c r="U190" s="1486">
        <v>9</v>
      </c>
    </row>
    <row r="191" spans="1:23">
      <c r="A191" s="1484" t="s">
        <v>817</v>
      </c>
      <c r="B191" s="1485" t="s">
        <v>1066</v>
      </c>
      <c r="C191" s="1485" t="s">
        <v>1142</v>
      </c>
      <c r="D191" s="1485" t="s">
        <v>1142</v>
      </c>
      <c r="E191" s="1485" t="s">
        <v>1142</v>
      </c>
      <c r="F191" s="1485" t="s">
        <v>1142</v>
      </c>
      <c r="G191" s="1485" t="s">
        <v>1142</v>
      </c>
      <c r="H191" s="1485" t="s">
        <v>1094</v>
      </c>
      <c r="I191" s="1486"/>
      <c r="J191" s="1486"/>
      <c r="K191" s="1485" t="s">
        <v>1110</v>
      </c>
      <c r="L191" s="1486"/>
      <c r="M191" s="1486"/>
      <c r="N191" s="1486"/>
      <c r="O191" s="1486"/>
      <c r="P191" s="1486"/>
      <c r="Q191" s="1713"/>
    </row>
    <row r="192" spans="1:23">
      <c r="A192" s="1484" t="s">
        <v>818</v>
      </c>
      <c r="B192" s="1486">
        <v>27.8</v>
      </c>
      <c r="C192" s="1486">
        <v>21</v>
      </c>
      <c r="D192" s="1486">
        <v>21</v>
      </c>
      <c r="E192" s="1486">
        <v>22</v>
      </c>
      <c r="F192" s="1486">
        <v>21</v>
      </c>
      <c r="G192" s="1486">
        <v>35</v>
      </c>
      <c r="H192" s="1486">
        <v>33</v>
      </c>
      <c r="I192" s="1486"/>
      <c r="J192" s="1486"/>
      <c r="K192" s="1486">
        <v>11</v>
      </c>
      <c r="L192" s="1486">
        <v>27.8</v>
      </c>
      <c r="M192" s="1486">
        <v>21</v>
      </c>
      <c r="N192" s="1486">
        <v>21</v>
      </c>
      <c r="O192" s="1486">
        <v>22</v>
      </c>
      <c r="P192" s="1486">
        <v>21</v>
      </c>
      <c r="Q192" s="1713">
        <v>32.950000000000003</v>
      </c>
      <c r="R192" s="1509">
        <v>32.950000000000003</v>
      </c>
      <c r="U192" s="1486">
        <v>11</v>
      </c>
    </row>
    <row r="193" spans="1:23" ht="13" thickBot="1">
      <c r="A193" s="1487" t="s">
        <v>819</v>
      </c>
      <c r="B193" s="1488" t="s">
        <v>1081</v>
      </c>
      <c r="C193" s="1488" t="s">
        <v>1101</v>
      </c>
      <c r="D193" s="1488" t="s">
        <v>1081</v>
      </c>
      <c r="E193" s="1488" t="s">
        <v>1081</v>
      </c>
      <c r="F193" s="1488" t="s">
        <v>1101</v>
      </c>
      <c r="G193" s="1488" t="s">
        <v>1101</v>
      </c>
      <c r="H193" s="1488" t="s">
        <v>1150</v>
      </c>
      <c r="I193" s="1490"/>
      <c r="J193" s="1490"/>
      <c r="K193" s="1488" t="s">
        <v>1151</v>
      </c>
      <c r="L193" s="1490"/>
      <c r="M193" s="1490"/>
      <c r="N193" s="1490"/>
      <c r="O193" s="1490"/>
      <c r="P193" s="1490"/>
      <c r="Q193" s="1719"/>
    </row>
    <row r="194" spans="1:23" s="1710" customFormat="1">
      <c r="A194" s="1704" t="s">
        <v>1152</v>
      </c>
      <c r="B194" s="1705"/>
      <c r="C194" s="1705"/>
      <c r="D194" s="1705"/>
      <c r="E194" s="1705"/>
      <c r="F194" s="1705"/>
      <c r="G194" s="1705"/>
      <c r="H194" s="1705"/>
      <c r="I194" s="1705"/>
      <c r="J194" s="1705"/>
      <c r="K194" s="1705"/>
      <c r="L194" s="1705"/>
      <c r="M194" s="1705"/>
      <c r="N194" s="1705"/>
      <c r="O194" s="1705"/>
      <c r="P194" s="1705"/>
      <c r="Q194" s="1707"/>
      <c r="R194" s="1715"/>
      <c r="S194" s="1716"/>
      <c r="T194" s="1716"/>
      <c r="U194" s="1716"/>
      <c r="V194" s="1716"/>
      <c r="W194" s="1717"/>
    </row>
    <row r="195" spans="1:23">
      <c r="A195" s="1484" t="s">
        <v>814</v>
      </c>
      <c r="B195" s="1485" t="s">
        <v>1153</v>
      </c>
      <c r="C195" s="1485" t="s">
        <v>1153</v>
      </c>
      <c r="D195" s="1485" t="s">
        <v>1153</v>
      </c>
      <c r="E195" s="1485" t="s">
        <v>1153</v>
      </c>
      <c r="F195" s="1485" t="s">
        <v>1153</v>
      </c>
      <c r="G195" s="1485" t="s">
        <v>1153</v>
      </c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713"/>
    </row>
    <row r="196" spans="1:23">
      <c r="A196" s="1484" t="s">
        <v>815</v>
      </c>
      <c r="B196" s="1485" t="s">
        <v>1054</v>
      </c>
      <c r="C196" s="1485" t="s">
        <v>898</v>
      </c>
      <c r="D196" s="1485" t="s">
        <v>898</v>
      </c>
      <c r="E196" s="1485" t="s">
        <v>1055</v>
      </c>
      <c r="F196" s="1485" t="s">
        <v>1056</v>
      </c>
      <c r="G196" s="1485" t="s">
        <v>1056</v>
      </c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713"/>
    </row>
    <row r="197" spans="1:23">
      <c r="A197" s="1484" t="s">
        <v>816</v>
      </c>
      <c r="B197" s="1486">
        <v>13</v>
      </c>
      <c r="C197" s="1486">
        <v>13</v>
      </c>
      <c r="D197" s="1486">
        <v>13</v>
      </c>
      <c r="E197" s="1486">
        <v>13</v>
      </c>
      <c r="F197" s="1486">
        <v>12</v>
      </c>
      <c r="G197" s="1486">
        <v>12</v>
      </c>
      <c r="H197" s="1486"/>
      <c r="I197" s="1486"/>
      <c r="J197" s="1486"/>
      <c r="K197" s="1486"/>
      <c r="L197" s="1486">
        <v>13</v>
      </c>
      <c r="M197" s="1486">
        <v>13</v>
      </c>
      <c r="N197" s="1486">
        <v>13</v>
      </c>
      <c r="O197" s="1486">
        <v>13</v>
      </c>
      <c r="P197" s="1486">
        <v>12</v>
      </c>
      <c r="Q197" s="1713">
        <v>12</v>
      </c>
    </row>
    <row r="198" spans="1:23">
      <c r="A198" s="1484" t="s">
        <v>817</v>
      </c>
      <c r="B198" s="1485" t="s">
        <v>1086</v>
      </c>
      <c r="C198" s="1485" t="s">
        <v>1086</v>
      </c>
      <c r="D198" s="1485" t="s">
        <v>1086</v>
      </c>
      <c r="E198" s="1485" t="s">
        <v>1086</v>
      </c>
      <c r="F198" s="1486" t="s">
        <v>1086</v>
      </c>
      <c r="G198" s="1486" t="s">
        <v>1086</v>
      </c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713"/>
    </row>
    <row r="199" spans="1:23">
      <c r="A199" s="1484" t="s">
        <v>818</v>
      </c>
      <c r="B199" s="1486">
        <v>13</v>
      </c>
      <c r="C199" s="1486">
        <v>13</v>
      </c>
      <c r="D199" s="1486">
        <v>13</v>
      </c>
      <c r="E199" s="1486">
        <v>13</v>
      </c>
      <c r="F199" s="1486">
        <v>12</v>
      </c>
      <c r="G199" s="1486">
        <v>12</v>
      </c>
      <c r="H199" s="1486"/>
      <c r="I199" s="1486"/>
      <c r="J199" s="1486"/>
      <c r="K199" s="1486"/>
      <c r="L199" s="1486">
        <v>13</v>
      </c>
      <c r="M199" s="1486">
        <v>13</v>
      </c>
      <c r="N199" s="1486">
        <v>13</v>
      </c>
      <c r="O199" s="1486">
        <v>13</v>
      </c>
      <c r="P199" s="1486">
        <v>12</v>
      </c>
      <c r="Q199" s="1713">
        <v>12</v>
      </c>
    </row>
    <row r="200" spans="1:23" ht="13" thickBot="1">
      <c r="A200" s="1487" t="s">
        <v>819</v>
      </c>
      <c r="B200" s="1488" t="s">
        <v>1086</v>
      </c>
      <c r="C200" s="1488" t="s">
        <v>1086</v>
      </c>
      <c r="D200" s="1488" t="s">
        <v>1086</v>
      </c>
      <c r="E200" s="1488" t="s">
        <v>1086</v>
      </c>
      <c r="F200" s="1490" t="s">
        <v>1086</v>
      </c>
      <c r="G200" s="1490" t="s">
        <v>1086</v>
      </c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719"/>
    </row>
    <row r="201" spans="1:23" s="1710" customFormat="1">
      <c r="A201" s="1704" t="s">
        <v>1154</v>
      </c>
      <c r="B201" s="1705"/>
      <c r="C201" s="1705"/>
      <c r="D201" s="1705"/>
      <c r="E201" s="1705"/>
      <c r="F201" s="1705"/>
      <c r="G201" s="1705"/>
      <c r="H201" s="1705"/>
      <c r="I201" s="1705"/>
      <c r="J201" s="1705"/>
      <c r="K201" s="1705"/>
      <c r="L201" s="1705"/>
      <c r="M201" s="1705"/>
      <c r="N201" s="1705"/>
      <c r="O201" s="1705"/>
      <c r="P201" s="1705"/>
      <c r="Q201" s="1707"/>
      <c r="R201" s="1715"/>
      <c r="S201" s="1716"/>
      <c r="T201" s="1716"/>
      <c r="U201" s="1716"/>
      <c r="V201" s="1716"/>
      <c r="W201" s="1717"/>
    </row>
    <row r="202" spans="1:23">
      <c r="A202" s="1484" t="s">
        <v>814</v>
      </c>
      <c r="B202" s="1485" t="s">
        <v>1076</v>
      </c>
      <c r="C202" s="1485" t="s">
        <v>1076</v>
      </c>
      <c r="D202" s="1485" t="s">
        <v>1100</v>
      </c>
      <c r="E202" s="1485"/>
      <c r="F202" s="1485"/>
      <c r="G202" s="1485" t="s">
        <v>1100</v>
      </c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713"/>
    </row>
    <row r="203" spans="1:23">
      <c r="A203" s="1484" t="s">
        <v>815</v>
      </c>
      <c r="B203" s="1485" t="s">
        <v>1057</v>
      </c>
      <c r="C203" s="1485" t="s">
        <v>1057</v>
      </c>
      <c r="D203" s="1485" t="s">
        <v>1057</v>
      </c>
      <c r="E203" s="1485"/>
      <c r="F203" s="1485"/>
      <c r="G203" s="1485" t="s">
        <v>1057</v>
      </c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713"/>
    </row>
    <row r="204" spans="1:23">
      <c r="A204" s="1484" t="s">
        <v>816</v>
      </c>
      <c r="B204" s="1486">
        <v>30</v>
      </c>
      <c r="C204" s="1486">
        <v>30</v>
      </c>
      <c r="D204" s="1486">
        <v>10</v>
      </c>
      <c r="E204" s="1486"/>
      <c r="F204" s="1486"/>
      <c r="G204" s="1486">
        <v>15</v>
      </c>
      <c r="H204" s="1486"/>
      <c r="I204" s="1486"/>
      <c r="J204" s="1486"/>
      <c r="K204" s="1486"/>
      <c r="L204" s="1486">
        <v>30</v>
      </c>
      <c r="M204" s="1486">
        <v>30</v>
      </c>
      <c r="N204" s="1486">
        <v>10</v>
      </c>
      <c r="O204" s="1486"/>
      <c r="P204" s="1486"/>
      <c r="Q204" s="1713">
        <v>15</v>
      </c>
    </row>
    <row r="205" spans="1:23">
      <c r="A205" s="1484" t="s">
        <v>817</v>
      </c>
      <c r="B205" s="1485" t="s">
        <v>1155</v>
      </c>
      <c r="C205" s="1485" t="s">
        <v>1130</v>
      </c>
      <c r="D205" s="1485" t="s">
        <v>1078</v>
      </c>
      <c r="E205" s="1485"/>
      <c r="F205" s="1485"/>
      <c r="G205" s="1485" t="s">
        <v>1078</v>
      </c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713"/>
    </row>
    <row r="206" spans="1:23">
      <c r="A206" s="1484" t="s">
        <v>818</v>
      </c>
      <c r="B206" s="1486">
        <v>32</v>
      </c>
      <c r="C206" s="1486">
        <v>33</v>
      </c>
      <c r="D206" s="1486">
        <v>12</v>
      </c>
      <c r="E206" s="1486"/>
      <c r="F206" s="1486"/>
      <c r="G206" s="1486">
        <v>17</v>
      </c>
      <c r="H206" s="1486"/>
      <c r="I206" s="1486"/>
      <c r="J206" s="1486"/>
      <c r="K206" s="1486"/>
      <c r="L206" s="1486">
        <v>32</v>
      </c>
      <c r="M206" s="1486">
        <v>33</v>
      </c>
      <c r="N206" s="1486">
        <v>12</v>
      </c>
      <c r="O206" s="1486"/>
      <c r="P206" s="1486"/>
      <c r="Q206" s="1713">
        <v>17</v>
      </c>
    </row>
    <row r="207" spans="1:23" ht="13" thickBot="1">
      <c r="A207" s="1487" t="s">
        <v>819</v>
      </c>
      <c r="B207" s="1488" t="s">
        <v>1078</v>
      </c>
      <c r="C207" s="1488" t="s">
        <v>1078</v>
      </c>
      <c r="D207" s="1488" t="s">
        <v>1143</v>
      </c>
      <c r="E207" s="1488"/>
      <c r="F207" s="1488"/>
      <c r="G207" s="1488" t="s">
        <v>1143</v>
      </c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719"/>
    </row>
    <row r="208" spans="1:23" s="1710" customFormat="1">
      <c r="A208" s="1704" t="s">
        <v>1156</v>
      </c>
      <c r="B208" s="1705"/>
      <c r="C208" s="1705"/>
      <c r="D208" s="1705"/>
      <c r="E208" s="1705"/>
      <c r="F208" s="1705"/>
      <c r="G208" s="1705"/>
      <c r="H208" s="1705"/>
      <c r="I208" s="1705"/>
      <c r="J208" s="1705"/>
      <c r="K208" s="1705"/>
      <c r="L208" s="1705"/>
      <c r="M208" s="1705"/>
      <c r="N208" s="1705"/>
      <c r="O208" s="1705"/>
      <c r="P208" s="1705"/>
      <c r="Q208" s="1707"/>
      <c r="R208" s="1715"/>
      <c r="S208" s="1716"/>
      <c r="T208" s="1716"/>
      <c r="U208" s="1716"/>
      <c r="V208" s="1716"/>
      <c r="W208" s="1717"/>
    </row>
    <row r="209" spans="1:23">
      <c r="A209" s="1484" t="s">
        <v>814</v>
      </c>
      <c r="B209" s="1485" t="s">
        <v>1100</v>
      </c>
      <c r="C209" s="1485" t="s">
        <v>1099</v>
      </c>
      <c r="D209" s="1485" t="s">
        <v>1100</v>
      </c>
      <c r="E209" s="1485" t="s">
        <v>1100</v>
      </c>
      <c r="F209" s="1486" t="s">
        <v>1100</v>
      </c>
      <c r="G209" s="1485" t="s">
        <v>1100</v>
      </c>
      <c r="H209" s="1485" t="s">
        <v>1100</v>
      </c>
      <c r="I209" s="1486"/>
      <c r="J209" s="1485" t="s">
        <v>1100</v>
      </c>
      <c r="K209" s="1486"/>
      <c r="L209" s="1486"/>
      <c r="M209" s="1486"/>
      <c r="N209" s="1486"/>
      <c r="O209" s="1486"/>
      <c r="P209" s="1486"/>
      <c r="Q209" s="1713"/>
    </row>
    <row r="210" spans="1:23">
      <c r="A210" s="1484" t="s">
        <v>815</v>
      </c>
      <c r="B210" s="1485" t="s">
        <v>1054</v>
      </c>
      <c r="C210" s="1485" t="s">
        <v>898</v>
      </c>
      <c r="D210" s="1485" t="s">
        <v>898</v>
      </c>
      <c r="E210" s="1485" t="s">
        <v>1055</v>
      </c>
      <c r="F210" s="1486" t="s">
        <v>1056</v>
      </c>
      <c r="G210" s="1485" t="s">
        <v>1056</v>
      </c>
      <c r="H210" s="1485" t="s">
        <v>1057</v>
      </c>
      <c r="I210" s="1486"/>
      <c r="J210" s="1485" t="s">
        <v>1057</v>
      </c>
      <c r="K210" s="1486"/>
      <c r="L210" s="1486"/>
      <c r="M210" s="1486"/>
      <c r="N210" s="1486"/>
      <c r="O210" s="1486"/>
      <c r="P210" s="1486"/>
      <c r="Q210" s="1713"/>
    </row>
    <row r="211" spans="1:23">
      <c r="A211" s="1484" t="s">
        <v>816</v>
      </c>
      <c r="B211" s="1486">
        <v>8</v>
      </c>
      <c r="C211" s="1486">
        <v>10</v>
      </c>
      <c r="D211" s="1486">
        <v>9</v>
      </c>
      <c r="E211" s="1486">
        <v>9</v>
      </c>
      <c r="F211" s="1486">
        <v>8</v>
      </c>
      <c r="G211" s="1486">
        <v>8</v>
      </c>
      <c r="H211" s="1486">
        <v>10</v>
      </c>
      <c r="I211" s="1486"/>
      <c r="J211" s="1486">
        <v>7</v>
      </c>
      <c r="K211" s="1486"/>
      <c r="L211" s="1486">
        <v>8</v>
      </c>
      <c r="M211" s="1486">
        <v>10</v>
      </c>
      <c r="N211" s="1486">
        <v>9</v>
      </c>
      <c r="O211" s="1486">
        <v>9</v>
      </c>
      <c r="P211" s="1486">
        <v>10</v>
      </c>
      <c r="Q211" s="1713">
        <v>10</v>
      </c>
      <c r="R211" s="1509">
        <v>10</v>
      </c>
      <c r="T211" s="1486">
        <v>7</v>
      </c>
    </row>
    <row r="212" spans="1:23">
      <c r="A212" s="1484" t="s">
        <v>817</v>
      </c>
      <c r="B212" s="1485" t="s">
        <v>1142</v>
      </c>
      <c r="C212" s="1485" t="s">
        <v>1142</v>
      </c>
      <c r="D212" s="1485" t="s">
        <v>1142</v>
      </c>
      <c r="E212" s="1485" t="s">
        <v>1142</v>
      </c>
      <c r="F212" s="1486" t="s">
        <v>1142</v>
      </c>
      <c r="G212" s="1485" t="s">
        <v>1142</v>
      </c>
      <c r="H212" s="1485" t="s">
        <v>1157</v>
      </c>
      <c r="I212" s="1486"/>
      <c r="J212" s="1485" t="s">
        <v>1095</v>
      </c>
      <c r="K212" s="1486"/>
      <c r="L212" s="1486"/>
      <c r="M212" s="1486"/>
      <c r="N212" s="1486"/>
      <c r="O212" s="1486"/>
      <c r="P212" s="1486"/>
      <c r="Q212" s="1713"/>
    </row>
    <row r="213" spans="1:23">
      <c r="A213" s="1484" t="s">
        <v>818</v>
      </c>
      <c r="B213" s="1486">
        <v>9</v>
      </c>
      <c r="C213" s="1486">
        <v>12</v>
      </c>
      <c r="D213" s="1486">
        <v>11</v>
      </c>
      <c r="E213" s="1486">
        <v>11</v>
      </c>
      <c r="F213" s="1486">
        <v>12</v>
      </c>
      <c r="G213" s="1486">
        <v>12</v>
      </c>
      <c r="H213" s="1486">
        <v>15</v>
      </c>
      <c r="I213" s="1486"/>
      <c r="J213" s="1486">
        <v>12</v>
      </c>
      <c r="K213" s="1486"/>
      <c r="L213" s="1486">
        <v>9</v>
      </c>
      <c r="M213" s="1486">
        <v>12</v>
      </c>
      <c r="N213" s="1486">
        <v>11</v>
      </c>
      <c r="O213" s="1486">
        <v>11</v>
      </c>
      <c r="P213" s="1486">
        <v>12</v>
      </c>
      <c r="Q213" s="1713">
        <v>12</v>
      </c>
      <c r="R213" s="1509">
        <v>15</v>
      </c>
      <c r="T213" s="1486">
        <v>12</v>
      </c>
    </row>
    <row r="214" spans="1:23" ht="13" thickBot="1">
      <c r="A214" s="1487" t="s">
        <v>819</v>
      </c>
      <c r="B214" s="1488" t="s">
        <v>1061</v>
      </c>
      <c r="C214" s="1488" t="s">
        <v>1061</v>
      </c>
      <c r="D214" s="1488" t="s">
        <v>1061</v>
      </c>
      <c r="E214" s="1488" t="s">
        <v>1061</v>
      </c>
      <c r="F214" s="1490" t="s">
        <v>1061</v>
      </c>
      <c r="G214" s="1488" t="s">
        <v>1061</v>
      </c>
      <c r="H214" s="1488" t="s">
        <v>1078</v>
      </c>
      <c r="I214" s="1490"/>
      <c r="J214" s="1488" t="s">
        <v>1063</v>
      </c>
      <c r="K214" s="1490"/>
      <c r="L214" s="1490"/>
      <c r="M214" s="1490"/>
      <c r="N214" s="1490"/>
      <c r="O214" s="1490"/>
      <c r="P214" s="1490"/>
      <c r="Q214" s="1719"/>
    </row>
    <row r="215" spans="1:23" s="1710" customFormat="1">
      <c r="A215" s="1704" t="s">
        <v>1158</v>
      </c>
      <c r="B215" s="1705"/>
      <c r="C215" s="1705"/>
      <c r="D215" s="1705"/>
      <c r="E215" s="1705"/>
      <c r="F215" s="1705"/>
      <c r="G215" s="1705"/>
      <c r="H215" s="1706"/>
      <c r="I215" s="1705"/>
      <c r="J215" s="1705"/>
      <c r="K215" s="1705"/>
      <c r="L215" s="1705"/>
      <c r="M215" s="1705"/>
      <c r="N215" s="1705"/>
      <c r="O215" s="1705"/>
      <c r="P215" s="1705"/>
      <c r="Q215" s="1707"/>
      <c r="R215" s="1715"/>
      <c r="S215" s="1716"/>
      <c r="T215" s="1716"/>
      <c r="U215" s="1716"/>
      <c r="V215" s="1716"/>
      <c r="W215" s="1717"/>
    </row>
    <row r="216" spans="1:23">
      <c r="A216" s="1484" t="s">
        <v>814</v>
      </c>
      <c r="B216" s="1485" t="s">
        <v>1076</v>
      </c>
      <c r="C216" s="1486"/>
      <c r="D216" s="1485" t="s">
        <v>1100</v>
      </c>
      <c r="E216" s="1485"/>
      <c r="F216" s="1486"/>
      <c r="G216" s="1485" t="s">
        <v>1100</v>
      </c>
      <c r="H216" s="1485"/>
      <c r="I216" s="1485"/>
      <c r="J216" s="1485" t="s">
        <v>1100</v>
      </c>
      <c r="K216" s="1485"/>
      <c r="L216" s="1485"/>
      <c r="M216" s="1485"/>
      <c r="N216" s="1485"/>
      <c r="O216" s="1485"/>
      <c r="P216" s="1485"/>
      <c r="Q216" s="1711"/>
    </row>
    <row r="217" spans="1:23">
      <c r="A217" s="1484" t="s">
        <v>815</v>
      </c>
      <c r="B217" s="1485" t="s">
        <v>1054</v>
      </c>
      <c r="C217" s="1486"/>
      <c r="D217" s="1485" t="s">
        <v>1057</v>
      </c>
      <c r="E217" s="1485"/>
      <c r="F217" s="1486"/>
      <c r="G217" s="1485" t="s">
        <v>1057</v>
      </c>
      <c r="H217" s="1485"/>
      <c r="I217" s="1485"/>
      <c r="J217" s="1485" t="s">
        <v>1057</v>
      </c>
      <c r="K217" s="1485"/>
      <c r="L217" s="1485"/>
      <c r="M217" s="1485"/>
      <c r="N217" s="1485"/>
      <c r="O217" s="1485"/>
      <c r="P217" s="1485"/>
      <c r="Q217" s="1711"/>
    </row>
    <row r="218" spans="1:23">
      <c r="A218" s="1484" t="s">
        <v>816</v>
      </c>
      <c r="B218" s="1486">
        <v>30</v>
      </c>
      <c r="C218" s="1486"/>
      <c r="D218" s="1486">
        <v>10</v>
      </c>
      <c r="E218" s="1486"/>
      <c r="F218" s="1486"/>
      <c r="G218" s="1486">
        <v>10</v>
      </c>
      <c r="H218" s="1486"/>
      <c r="I218" s="1486"/>
      <c r="J218" s="1486">
        <v>5</v>
      </c>
      <c r="K218" s="1486"/>
      <c r="L218" s="1486">
        <v>30</v>
      </c>
      <c r="M218" s="1486"/>
      <c r="N218" s="1486">
        <v>10</v>
      </c>
      <c r="O218" s="1486"/>
      <c r="P218" s="1486"/>
      <c r="Q218" s="1713">
        <v>10</v>
      </c>
      <c r="T218" s="1486">
        <v>5</v>
      </c>
    </row>
    <row r="219" spans="1:23">
      <c r="A219" s="1484" t="s">
        <v>817</v>
      </c>
      <c r="B219" s="1485" t="s">
        <v>1080</v>
      </c>
      <c r="C219" s="1486"/>
      <c r="D219" s="1485" t="s">
        <v>1086</v>
      </c>
      <c r="E219" s="1485"/>
      <c r="F219" s="1486"/>
      <c r="G219" s="1485" t="s">
        <v>1086</v>
      </c>
      <c r="H219" s="1485"/>
      <c r="I219" s="1485"/>
      <c r="J219" s="1485" t="s">
        <v>1083</v>
      </c>
      <c r="K219" s="1485"/>
      <c r="L219" s="1485"/>
      <c r="M219" s="1485"/>
      <c r="N219" s="1485"/>
      <c r="O219" s="1485"/>
      <c r="P219" s="1485"/>
      <c r="Q219" s="1711"/>
    </row>
    <row r="220" spans="1:23">
      <c r="A220" s="1484" t="s">
        <v>818</v>
      </c>
      <c r="B220" s="1486">
        <v>32.619999999999997</v>
      </c>
      <c r="C220" s="1486"/>
      <c r="D220" s="1486">
        <v>10</v>
      </c>
      <c r="E220" s="1486"/>
      <c r="F220" s="1486"/>
      <c r="G220" s="1486">
        <v>12</v>
      </c>
      <c r="H220" s="1486"/>
      <c r="I220" s="1486"/>
      <c r="J220" s="1486">
        <v>10</v>
      </c>
      <c r="K220" s="1486"/>
      <c r="L220" s="1486">
        <v>33</v>
      </c>
      <c r="M220" s="1486"/>
      <c r="N220" s="1486">
        <v>10</v>
      </c>
      <c r="O220" s="1486"/>
      <c r="P220" s="1486"/>
      <c r="Q220" s="1713">
        <v>10</v>
      </c>
      <c r="T220" s="1486">
        <v>10</v>
      </c>
    </row>
    <row r="221" spans="1:23" ht="13" thickBot="1">
      <c r="A221" s="1487" t="s">
        <v>819</v>
      </c>
      <c r="B221" s="1488" t="s">
        <v>1078</v>
      </c>
      <c r="C221" s="1490"/>
      <c r="D221" s="1488" t="s">
        <v>1086</v>
      </c>
      <c r="E221" s="1488"/>
      <c r="F221" s="1490"/>
      <c r="G221" s="1488" t="s">
        <v>1086</v>
      </c>
      <c r="H221" s="1488"/>
      <c r="I221" s="1488"/>
      <c r="J221" s="1488" t="s">
        <v>1074</v>
      </c>
      <c r="K221" s="1488"/>
      <c r="L221" s="1488"/>
      <c r="M221" s="1488"/>
      <c r="N221" s="1488"/>
      <c r="O221" s="1488"/>
      <c r="P221" s="1488"/>
      <c r="Q221" s="1714"/>
    </row>
    <row r="222" spans="1:23" s="1710" customFormat="1">
      <c r="A222" s="1704" t="s">
        <v>1159</v>
      </c>
      <c r="B222" s="1705"/>
      <c r="C222" s="1705"/>
      <c r="D222" s="1705"/>
      <c r="E222" s="1705"/>
      <c r="F222" s="1705"/>
      <c r="G222" s="1705"/>
      <c r="H222" s="1705"/>
      <c r="I222" s="1705"/>
      <c r="J222" s="1705"/>
      <c r="K222" s="1705"/>
      <c r="L222" s="1705"/>
      <c r="M222" s="1705"/>
      <c r="N222" s="1705"/>
      <c r="O222" s="1705"/>
      <c r="P222" s="1705"/>
      <c r="Q222" s="1707"/>
      <c r="R222" s="1715"/>
      <c r="S222" s="1716"/>
      <c r="T222" s="1716"/>
      <c r="U222" s="1716"/>
      <c r="V222" s="1716"/>
      <c r="W222" s="1717"/>
    </row>
    <row r="223" spans="1:23">
      <c r="A223" s="1484" t="s">
        <v>814</v>
      </c>
      <c r="B223" s="1485" t="s">
        <v>1160</v>
      </c>
      <c r="C223" s="1485" t="s">
        <v>1160</v>
      </c>
      <c r="D223" s="1485" t="s">
        <v>1160</v>
      </c>
      <c r="E223" s="1485" t="s">
        <v>1160</v>
      </c>
      <c r="F223" s="1486" t="s">
        <v>1160</v>
      </c>
      <c r="G223" s="1486" t="s">
        <v>1160</v>
      </c>
      <c r="H223" s="1485" t="s">
        <v>1160</v>
      </c>
      <c r="I223" s="1485" t="s">
        <v>1160</v>
      </c>
      <c r="J223" s="1485" t="s">
        <v>1160</v>
      </c>
      <c r="K223" s="1485"/>
      <c r="L223" s="1485"/>
      <c r="M223" s="1485"/>
      <c r="N223" s="1485"/>
      <c r="O223" s="1485"/>
      <c r="P223" s="1485"/>
      <c r="Q223" s="1711"/>
    </row>
    <row r="224" spans="1:23">
      <c r="A224" s="1484" t="s">
        <v>815</v>
      </c>
      <c r="B224" s="1485" t="s">
        <v>1054</v>
      </c>
      <c r="C224" s="1485" t="s">
        <v>898</v>
      </c>
      <c r="D224" s="1485" t="s">
        <v>898</v>
      </c>
      <c r="E224" s="1485" t="s">
        <v>1055</v>
      </c>
      <c r="F224" s="1486" t="s">
        <v>1056</v>
      </c>
      <c r="G224" s="1486" t="s">
        <v>1056</v>
      </c>
      <c r="H224" s="1485" t="s">
        <v>1058</v>
      </c>
      <c r="I224" s="1485" t="s">
        <v>1058</v>
      </c>
      <c r="J224" s="1485" t="s">
        <v>1055</v>
      </c>
      <c r="K224" s="1485"/>
      <c r="L224" s="1485"/>
      <c r="M224" s="1485"/>
      <c r="N224" s="1485"/>
      <c r="O224" s="1485"/>
      <c r="P224" s="1485"/>
      <c r="Q224" s="1711"/>
    </row>
    <row r="225" spans="1:23">
      <c r="A225" s="1484" t="s">
        <v>816</v>
      </c>
      <c r="B225" s="1486">
        <v>17</v>
      </c>
      <c r="C225" s="1486">
        <v>18</v>
      </c>
      <c r="D225" s="1486">
        <v>18</v>
      </c>
      <c r="E225" s="1486">
        <v>19</v>
      </c>
      <c r="F225" s="1486">
        <v>17</v>
      </c>
      <c r="G225" s="1486">
        <v>17</v>
      </c>
      <c r="H225" s="1486">
        <v>16</v>
      </c>
      <c r="I225" s="1486">
        <v>16</v>
      </c>
      <c r="J225" s="1486">
        <v>19</v>
      </c>
      <c r="K225" s="1486"/>
      <c r="L225" s="1486">
        <v>17.5</v>
      </c>
      <c r="M225" s="1486">
        <v>18</v>
      </c>
      <c r="N225" s="1486">
        <v>18</v>
      </c>
      <c r="O225" s="1486">
        <v>19</v>
      </c>
      <c r="P225" s="1486">
        <v>17</v>
      </c>
      <c r="Q225" s="1713">
        <v>17</v>
      </c>
      <c r="R225" s="1509">
        <v>16</v>
      </c>
      <c r="S225" s="1486">
        <v>16</v>
      </c>
      <c r="U225" s="1486">
        <v>19</v>
      </c>
    </row>
    <row r="226" spans="1:23">
      <c r="A226" s="1484" t="s">
        <v>817</v>
      </c>
      <c r="B226" s="1485" t="s">
        <v>1086</v>
      </c>
      <c r="C226" s="1485" t="s">
        <v>1086</v>
      </c>
      <c r="D226" s="1485" t="s">
        <v>1086</v>
      </c>
      <c r="E226" s="1485" t="s">
        <v>1086</v>
      </c>
      <c r="F226" s="1486" t="s">
        <v>1086</v>
      </c>
      <c r="G226" s="1486" t="s">
        <v>1086</v>
      </c>
      <c r="H226" s="1485" t="s">
        <v>1161</v>
      </c>
      <c r="I226" s="1485" t="s">
        <v>1161</v>
      </c>
      <c r="J226" s="1485" t="s">
        <v>1086</v>
      </c>
      <c r="K226" s="1485"/>
      <c r="L226" s="1485"/>
      <c r="M226" s="1485"/>
      <c r="N226" s="1485"/>
      <c r="O226" s="1485"/>
      <c r="P226" s="1485"/>
      <c r="Q226" s="1711"/>
    </row>
    <row r="227" spans="1:23">
      <c r="A227" s="1484" t="s">
        <v>818</v>
      </c>
      <c r="B227" s="1486">
        <v>17</v>
      </c>
      <c r="C227" s="1486">
        <v>18</v>
      </c>
      <c r="D227" s="1486">
        <v>18</v>
      </c>
      <c r="E227" s="1486">
        <v>19</v>
      </c>
      <c r="F227" s="1486">
        <v>17</v>
      </c>
      <c r="G227" s="1486">
        <v>17</v>
      </c>
      <c r="H227" s="1486">
        <v>18</v>
      </c>
      <c r="I227" s="1486">
        <v>18</v>
      </c>
      <c r="J227" s="1486">
        <v>19</v>
      </c>
      <c r="K227" s="1486"/>
      <c r="L227" s="1486">
        <v>17.5</v>
      </c>
      <c r="M227" s="1486">
        <v>18</v>
      </c>
      <c r="N227" s="1486">
        <v>18</v>
      </c>
      <c r="O227" s="1486">
        <v>19</v>
      </c>
      <c r="P227" s="1486">
        <v>17</v>
      </c>
      <c r="Q227" s="1713">
        <v>17</v>
      </c>
      <c r="R227" s="1509">
        <v>18</v>
      </c>
      <c r="S227" s="1486">
        <v>18</v>
      </c>
      <c r="U227" s="1486">
        <v>19</v>
      </c>
    </row>
    <row r="228" spans="1:23" ht="13" thickBot="1">
      <c r="A228" s="1487" t="s">
        <v>819</v>
      </c>
      <c r="B228" s="1488" t="s">
        <v>1086</v>
      </c>
      <c r="C228" s="1488" t="s">
        <v>1086</v>
      </c>
      <c r="D228" s="1488" t="s">
        <v>1086</v>
      </c>
      <c r="E228" s="1488" t="s">
        <v>1086</v>
      </c>
      <c r="F228" s="1490" t="s">
        <v>1086</v>
      </c>
      <c r="G228" s="1490" t="s">
        <v>1086</v>
      </c>
      <c r="H228" s="1488" t="s">
        <v>1111</v>
      </c>
      <c r="I228" s="1488" t="s">
        <v>1111</v>
      </c>
      <c r="J228" s="1488" t="s">
        <v>1086</v>
      </c>
      <c r="K228" s="1488"/>
      <c r="L228" s="1488"/>
      <c r="M228" s="1488"/>
      <c r="N228" s="1488"/>
      <c r="O228" s="1488"/>
      <c r="P228" s="1488"/>
      <c r="Q228" s="1714"/>
    </row>
    <row r="229" spans="1:23" s="1710" customFormat="1">
      <c r="A229" s="1704" t="s">
        <v>1162</v>
      </c>
      <c r="B229" s="1705"/>
      <c r="C229" s="1705"/>
      <c r="D229" s="1705"/>
      <c r="E229" s="1705"/>
      <c r="F229" s="1705"/>
      <c r="G229" s="1705"/>
      <c r="H229" s="1705"/>
      <c r="I229" s="1705"/>
      <c r="J229" s="1705"/>
      <c r="K229" s="1705"/>
      <c r="L229" s="1705"/>
      <c r="M229" s="1705"/>
      <c r="N229" s="1705"/>
      <c r="O229" s="1705"/>
      <c r="P229" s="1705"/>
      <c r="Q229" s="1707"/>
      <c r="R229" s="1715"/>
      <c r="S229" s="1716"/>
      <c r="T229" s="1716"/>
      <c r="U229" s="1716"/>
      <c r="V229" s="1716"/>
      <c r="W229" s="1717"/>
    </row>
    <row r="230" spans="1:23">
      <c r="A230" s="1484" t="s">
        <v>814</v>
      </c>
      <c r="B230" s="1486"/>
      <c r="C230" s="1485" t="s">
        <v>1117</v>
      </c>
      <c r="D230" s="1486"/>
      <c r="E230" s="1486"/>
      <c r="F230" s="1486"/>
      <c r="G230" s="1485" t="s">
        <v>1117</v>
      </c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711"/>
    </row>
    <row r="231" spans="1:23">
      <c r="A231" s="1484" t="s">
        <v>815</v>
      </c>
      <c r="B231" s="1486"/>
      <c r="C231" s="1485" t="s">
        <v>898</v>
      </c>
      <c r="D231" s="1486"/>
      <c r="E231" s="1486"/>
      <c r="F231" s="1486"/>
      <c r="G231" s="1485" t="s">
        <v>1056</v>
      </c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711"/>
    </row>
    <row r="232" spans="1:23">
      <c r="A232" s="1484" t="s">
        <v>816</v>
      </c>
      <c r="B232" s="1486"/>
      <c r="C232" s="1486">
        <v>50</v>
      </c>
      <c r="D232" s="1486"/>
      <c r="E232" s="1486"/>
      <c r="F232" s="1486"/>
      <c r="G232" s="1486">
        <v>60</v>
      </c>
      <c r="H232" s="1486"/>
      <c r="I232" s="1486"/>
      <c r="J232" s="1486"/>
      <c r="K232" s="1486"/>
      <c r="L232" s="1486"/>
      <c r="M232" s="1486">
        <v>50</v>
      </c>
      <c r="N232" s="1486"/>
      <c r="O232" s="1486"/>
      <c r="P232" s="1486"/>
      <c r="Q232" s="1713">
        <v>60</v>
      </c>
    </row>
    <row r="233" spans="1:23">
      <c r="A233" s="1484" t="s">
        <v>817</v>
      </c>
      <c r="B233" s="1486"/>
      <c r="C233" s="1485" t="s">
        <v>1086</v>
      </c>
      <c r="D233" s="1486"/>
      <c r="E233" s="1486"/>
      <c r="F233" s="1486"/>
      <c r="G233" s="1485" t="s">
        <v>1086</v>
      </c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711"/>
    </row>
    <row r="234" spans="1:23">
      <c r="A234" s="1484" t="s">
        <v>818</v>
      </c>
      <c r="B234" s="1486"/>
      <c r="C234" s="1486">
        <v>50</v>
      </c>
      <c r="D234" s="1486"/>
      <c r="E234" s="1486"/>
      <c r="F234" s="1486"/>
      <c r="G234" s="1486">
        <v>60</v>
      </c>
      <c r="H234" s="1486"/>
      <c r="I234" s="1486"/>
      <c r="J234" s="1486"/>
      <c r="K234" s="1486"/>
      <c r="L234" s="1486"/>
      <c r="M234" s="1486">
        <v>50</v>
      </c>
      <c r="N234" s="1486"/>
      <c r="O234" s="1486"/>
      <c r="P234" s="1486"/>
      <c r="Q234" s="1713">
        <v>60</v>
      </c>
    </row>
    <row r="235" spans="1:23" ht="13" thickBot="1">
      <c r="A235" s="1487" t="s">
        <v>819</v>
      </c>
      <c r="B235" s="1490"/>
      <c r="C235" s="1488" t="s">
        <v>1086</v>
      </c>
      <c r="D235" s="1490"/>
      <c r="E235" s="1490"/>
      <c r="F235" s="1490"/>
      <c r="G235" s="1488" t="s">
        <v>1086</v>
      </c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714"/>
    </row>
    <row r="236" spans="1:23" s="1710" customFormat="1">
      <c r="A236" s="1704" t="s">
        <v>1163</v>
      </c>
      <c r="B236" s="1705"/>
      <c r="C236" s="1705"/>
      <c r="D236" s="1705"/>
      <c r="E236" s="1705"/>
      <c r="F236" s="1705"/>
      <c r="G236" s="1705"/>
      <c r="H236" s="1705"/>
      <c r="I236" s="1705"/>
      <c r="J236" s="1705"/>
      <c r="K236" s="1705"/>
      <c r="L236" s="1705"/>
      <c r="M236" s="1705"/>
      <c r="N236" s="1705"/>
      <c r="O236" s="1705"/>
      <c r="P236" s="1705"/>
      <c r="Q236" s="1707"/>
      <c r="R236" s="1715"/>
      <c r="S236" s="1716"/>
      <c r="T236" s="1716"/>
      <c r="U236" s="1716"/>
      <c r="V236" s="1716"/>
      <c r="W236" s="1717"/>
    </row>
    <row r="237" spans="1:23">
      <c r="A237" s="1484" t="s">
        <v>814</v>
      </c>
      <c r="B237" s="1485" t="s">
        <v>1051</v>
      </c>
      <c r="C237" s="1485" t="s">
        <v>1052</v>
      </c>
      <c r="D237" s="1485" t="s">
        <v>1051</v>
      </c>
      <c r="E237" s="1486" t="s">
        <v>1051</v>
      </c>
      <c r="F237" s="1486">
        <v>25</v>
      </c>
      <c r="G237" s="1485" t="s">
        <v>1051</v>
      </c>
      <c r="H237" s="1485" t="s">
        <v>1164</v>
      </c>
      <c r="I237" s="1485" t="s">
        <v>1051</v>
      </c>
      <c r="J237" s="1485" t="s">
        <v>1051</v>
      </c>
      <c r="K237" s="1485" t="s">
        <v>1051</v>
      </c>
      <c r="L237" s="1486"/>
      <c r="M237" s="1486"/>
      <c r="N237" s="1486"/>
      <c r="O237" s="1486"/>
      <c r="P237" s="1486"/>
      <c r="Q237" s="1713"/>
    </row>
    <row r="238" spans="1:23">
      <c r="A238" s="1484" t="s">
        <v>815</v>
      </c>
      <c r="B238" s="1485" t="s">
        <v>1054</v>
      </c>
      <c r="C238" s="1485" t="s">
        <v>898</v>
      </c>
      <c r="D238" s="1485" t="s">
        <v>898</v>
      </c>
      <c r="E238" s="1486" t="s">
        <v>1055</v>
      </c>
      <c r="F238" s="1486" t="s">
        <v>1056</v>
      </c>
      <c r="G238" s="1485" t="s">
        <v>1056</v>
      </c>
      <c r="H238" s="1485" t="s">
        <v>1058</v>
      </c>
      <c r="I238" s="1485" t="s">
        <v>1058</v>
      </c>
      <c r="J238" s="1485" t="s">
        <v>1058</v>
      </c>
      <c r="K238" s="1485" t="s">
        <v>1055</v>
      </c>
      <c r="L238" s="1486"/>
      <c r="M238" s="1486"/>
      <c r="N238" s="1486"/>
      <c r="O238" s="1486"/>
      <c r="P238" s="1486"/>
      <c r="Q238" s="1713"/>
    </row>
    <row r="239" spans="1:23">
      <c r="A239" s="1484" t="s">
        <v>816</v>
      </c>
      <c r="B239" s="1486">
        <v>250</v>
      </c>
      <c r="C239" s="1486">
        <v>80</v>
      </c>
      <c r="D239" s="1486">
        <v>259</v>
      </c>
      <c r="E239" s="1486">
        <v>260</v>
      </c>
      <c r="F239" s="1486">
        <v>80</v>
      </c>
      <c r="G239" s="1486">
        <v>270</v>
      </c>
      <c r="H239" s="1486">
        <v>290</v>
      </c>
      <c r="I239" s="1486">
        <v>270</v>
      </c>
      <c r="J239" s="1486">
        <v>210</v>
      </c>
      <c r="K239" s="1486">
        <v>260</v>
      </c>
      <c r="L239" s="1486">
        <v>250</v>
      </c>
      <c r="M239" s="1486">
        <v>79.989999999999995</v>
      </c>
      <c r="N239" s="1486">
        <v>259</v>
      </c>
      <c r="O239" s="1486">
        <v>260</v>
      </c>
      <c r="P239" s="1486">
        <v>80</v>
      </c>
      <c r="Q239" s="1713">
        <v>270</v>
      </c>
      <c r="R239" s="1509">
        <v>290</v>
      </c>
      <c r="S239" s="1486">
        <v>270</v>
      </c>
      <c r="T239" s="1486">
        <v>210</v>
      </c>
    </row>
    <row r="240" spans="1:23">
      <c r="A240" s="1484" t="s">
        <v>817</v>
      </c>
      <c r="B240" s="1485" t="s">
        <v>1062</v>
      </c>
      <c r="C240" s="1485" t="s">
        <v>1062</v>
      </c>
      <c r="D240" s="1485" t="s">
        <v>1062</v>
      </c>
      <c r="E240" s="1486" t="s">
        <v>1062</v>
      </c>
      <c r="F240" s="1486" t="s">
        <v>1062</v>
      </c>
      <c r="G240" s="1485" t="s">
        <v>1062</v>
      </c>
      <c r="H240" s="1485" t="s">
        <v>1165</v>
      </c>
      <c r="I240" s="1485" t="s">
        <v>1061</v>
      </c>
      <c r="J240" s="1485" t="s">
        <v>1104</v>
      </c>
      <c r="K240" s="1485" t="s">
        <v>1062</v>
      </c>
      <c r="L240" s="1486"/>
      <c r="M240" s="1486"/>
      <c r="N240" s="1486"/>
      <c r="O240" s="1486"/>
      <c r="P240" s="1486"/>
      <c r="Q240" s="1713"/>
    </row>
    <row r="241" spans="1:23">
      <c r="A241" s="1484" t="s">
        <v>818</v>
      </c>
      <c r="B241" s="1486">
        <v>279</v>
      </c>
      <c r="C241" s="1486">
        <v>90</v>
      </c>
      <c r="D241" s="1486">
        <v>270</v>
      </c>
      <c r="E241" s="1486">
        <v>280</v>
      </c>
      <c r="F241" s="1486">
        <v>100</v>
      </c>
      <c r="G241" s="1486">
        <v>290</v>
      </c>
      <c r="H241" s="1486">
        <v>330</v>
      </c>
      <c r="I241" s="1486">
        <v>300</v>
      </c>
      <c r="J241" s="1486">
        <v>235</v>
      </c>
      <c r="K241" s="1486">
        <v>280</v>
      </c>
      <c r="L241" s="1486">
        <v>279</v>
      </c>
      <c r="M241" s="1486">
        <v>90</v>
      </c>
      <c r="N241" s="1486">
        <v>270</v>
      </c>
      <c r="O241" s="1486">
        <v>270</v>
      </c>
      <c r="P241" s="1486">
        <v>270</v>
      </c>
      <c r="Q241" s="1713">
        <v>290</v>
      </c>
      <c r="R241" s="1509">
        <v>330</v>
      </c>
      <c r="S241" s="1486">
        <v>300</v>
      </c>
      <c r="T241" s="1486">
        <v>235</v>
      </c>
    </row>
    <row r="242" spans="1:23" ht="13" thickBot="1">
      <c r="A242" s="1487" t="s">
        <v>819</v>
      </c>
      <c r="B242" s="1488" t="s">
        <v>1145</v>
      </c>
      <c r="C242" s="1488" t="s">
        <v>1142</v>
      </c>
      <c r="D242" s="1488" t="s">
        <v>1142</v>
      </c>
      <c r="E242" s="1490" t="s">
        <v>1142</v>
      </c>
      <c r="F242" s="1490" t="s">
        <v>1142</v>
      </c>
      <c r="G242" s="1488" t="s">
        <v>1142</v>
      </c>
      <c r="H242" s="1488" t="s">
        <v>1166</v>
      </c>
      <c r="I242" s="1488" t="s">
        <v>1090</v>
      </c>
      <c r="J242" s="1488" t="s">
        <v>1090</v>
      </c>
      <c r="K242" s="1488" t="s">
        <v>1142</v>
      </c>
      <c r="L242" s="1490"/>
      <c r="M242" s="1490"/>
      <c r="N242" s="1490"/>
      <c r="O242" s="1490"/>
      <c r="P242" s="1490"/>
      <c r="Q242" s="1719"/>
    </row>
    <row r="243" spans="1:23" s="1710" customFormat="1">
      <c r="A243" s="1704" t="s">
        <v>1167</v>
      </c>
      <c r="B243" s="1705"/>
      <c r="C243" s="1705"/>
      <c r="D243" s="1705"/>
      <c r="E243" s="1705"/>
      <c r="F243" s="1705"/>
      <c r="G243" s="1705"/>
      <c r="H243" s="1705"/>
      <c r="I243" s="1705"/>
      <c r="J243" s="1705"/>
      <c r="K243" s="1705"/>
      <c r="L243" s="1705"/>
      <c r="M243" s="1705"/>
      <c r="N243" s="1705"/>
      <c r="O243" s="1705"/>
      <c r="P243" s="1705"/>
      <c r="Q243" s="1707"/>
      <c r="R243" s="1715"/>
      <c r="S243" s="1716"/>
      <c r="T243" s="1716"/>
      <c r="U243" s="1716"/>
      <c r="V243" s="1716"/>
      <c r="W243" s="1717"/>
    </row>
    <row r="244" spans="1:23">
      <c r="A244" s="1484" t="s">
        <v>814</v>
      </c>
      <c r="B244" s="1485" t="s">
        <v>1068</v>
      </c>
      <c r="C244" s="1485" t="s">
        <v>1168</v>
      </c>
      <c r="D244" s="1485" t="s">
        <v>1168</v>
      </c>
      <c r="E244" s="1486" t="s">
        <v>1068</v>
      </c>
      <c r="F244" s="1486" t="s">
        <v>1068</v>
      </c>
      <c r="G244" s="1485" t="s">
        <v>1068</v>
      </c>
      <c r="H244" s="1485" t="s">
        <v>1068</v>
      </c>
      <c r="I244" s="1485" t="s">
        <v>1068</v>
      </c>
      <c r="J244" s="1485" t="s">
        <v>1068</v>
      </c>
      <c r="K244" s="1485" t="s">
        <v>1068</v>
      </c>
      <c r="L244" s="1486"/>
      <c r="M244" s="1486"/>
      <c r="N244" s="1486"/>
      <c r="O244" s="1486"/>
      <c r="P244" s="1486"/>
      <c r="Q244" s="1713"/>
    </row>
    <row r="245" spans="1:23">
      <c r="A245" s="1484" t="s">
        <v>815</v>
      </c>
      <c r="B245" s="1485" t="s">
        <v>1054</v>
      </c>
      <c r="C245" s="1485" t="s">
        <v>898</v>
      </c>
      <c r="D245" s="1485" t="s">
        <v>898</v>
      </c>
      <c r="E245" s="1486" t="s">
        <v>1055</v>
      </c>
      <c r="F245" s="1486" t="s">
        <v>1056</v>
      </c>
      <c r="G245" s="1485" t="s">
        <v>1056</v>
      </c>
      <c r="H245" s="1485" t="s">
        <v>1058</v>
      </c>
      <c r="I245" s="1485" t="s">
        <v>1058</v>
      </c>
      <c r="J245" s="1485" t="s">
        <v>1058</v>
      </c>
      <c r="K245" s="1485" t="s">
        <v>1055</v>
      </c>
      <c r="L245" s="1486"/>
      <c r="M245" s="1486"/>
      <c r="N245" s="1486"/>
      <c r="O245" s="1486"/>
      <c r="P245" s="1486"/>
      <c r="Q245" s="1713"/>
    </row>
    <row r="246" spans="1:23">
      <c r="A246" s="1484" t="s">
        <v>816</v>
      </c>
      <c r="B246" s="1486">
        <v>74</v>
      </c>
      <c r="C246" s="1486">
        <v>80</v>
      </c>
      <c r="D246" s="1486">
        <v>80</v>
      </c>
      <c r="E246" s="1486">
        <v>72</v>
      </c>
      <c r="F246" s="1486">
        <v>75</v>
      </c>
      <c r="G246" s="1486">
        <v>75</v>
      </c>
      <c r="H246" s="1486">
        <v>70</v>
      </c>
      <c r="I246" s="1486">
        <v>70</v>
      </c>
      <c r="J246" s="1486">
        <v>65</v>
      </c>
      <c r="K246" s="1486">
        <v>72</v>
      </c>
      <c r="L246" s="1486">
        <v>74</v>
      </c>
      <c r="M246" s="1486">
        <v>86.4</v>
      </c>
      <c r="N246" s="1486">
        <v>86.4</v>
      </c>
      <c r="O246" s="1486">
        <v>72</v>
      </c>
      <c r="P246" s="1486">
        <v>75</v>
      </c>
      <c r="Q246" s="1713">
        <v>75</v>
      </c>
      <c r="R246" s="1509">
        <v>70</v>
      </c>
      <c r="S246" s="1486">
        <v>70</v>
      </c>
      <c r="T246" s="1486">
        <v>65</v>
      </c>
      <c r="U246" s="1486">
        <v>72</v>
      </c>
    </row>
    <row r="247" spans="1:23">
      <c r="A247" s="1484" t="s">
        <v>817</v>
      </c>
      <c r="B247" s="1485" t="s">
        <v>1086</v>
      </c>
      <c r="C247" s="1485" t="s">
        <v>1086</v>
      </c>
      <c r="D247" s="1485" t="s">
        <v>1086</v>
      </c>
      <c r="E247" s="1486" t="s">
        <v>1086</v>
      </c>
      <c r="F247" s="1486" t="s">
        <v>1086</v>
      </c>
      <c r="G247" s="1485" t="s">
        <v>1086</v>
      </c>
      <c r="H247" s="1485" t="s">
        <v>1070</v>
      </c>
      <c r="I247" s="1485" t="s">
        <v>1070</v>
      </c>
      <c r="J247" s="1485" t="s">
        <v>1169</v>
      </c>
      <c r="K247" s="1485" t="s">
        <v>1086</v>
      </c>
      <c r="L247" s="1486"/>
      <c r="M247" s="1486"/>
      <c r="N247" s="1486"/>
      <c r="O247" s="1486"/>
      <c r="P247" s="1486"/>
      <c r="Q247" s="1713"/>
    </row>
    <row r="248" spans="1:23">
      <c r="A248" s="1484" t="s">
        <v>818</v>
      </c>
      <c r="B248" s="1486">
        <v>74</v>
      </c>
      <c r="C248" s="1486">
        <v>80</v>
      </c>
      <c r="D248" s="1486">
        <v>80</v>
      </c>
      <c r="E248" s="1486">
        <v>72</v>
      </c>
      <c r="F248" s="1486">
        <v>75</v>
      </c>
      <c r="G248" s="1486">
        <v>75</v>
      </c>
      <c r="H248" s="1486">
        <v>90</v>
      </c>
      <c r="I248" s="1486">
        <v>90</v>
      </c>
      <c r="J248" s="1486">
        <v>75</v>
      </c>
      <c r="K248" s="1486">
        <v>72</v>
      </c>
      <c r="L248" s="1486">
        <v>74</v>
      </c>
      <c r="M248" s="1486">
        <v>86.4</v>
      </c>
      <c r="N248" s="1486">
        <v>86.4</v>
      </c>
      <c r="O248" s="1486">
        <v>72</v>
      </c>
      <c r="P248" s="1486">
        <v>75</v>
      </c>
      <c r="Q248" s="1713">
        <v>75</v>
      </c>
      <c r="R248" s="1509">
        <v>90</v>
      </c>
      <c r="S248" s="1486">
        <v>90</v>
      </c>
      <c r="T248" s="1486">
        <v>75</v>
      </c>
      <c r="U248" s="1486">
        <v>72</v>
      </c>
    </row>
    <row r="249" spans="1:23" ht="13" thickBot="1">
      <c r="A249" s="1487" t="s">
        <v>819</v>
      </c>
      <c r="B249" s="1488" t="s">
        <v>1086</v>
      </c>
      <c r="C249" s="1488" t="s">
        <v>1086</v>
      </c>
      <c r="D249" s="1488" t="s">
        <v>1086</v>
      </c>
      <c r="E249" s="1490" t="s">
        <v>1086</v>
      </c>
      <c r="F249" s="1490" t="s">
        <v>1086</v>
      </c>
      <c r="G249" s="1488" t="s">
        <v>1086</v>
      </c>
      <c r="H249" s="1488" t="s">
        <v>1073</v>
      </c>
      <c r="I249" s="1488" t="s">
        <v>1073</v>
      </c>
      <c r="J249" s="1488" t="s">
        <v>1170</v>
      </c>
      <c r="K249" s="1488" t="s">
        <v>1086</v>
      </c>
      <c r="L249" s="1490"/>
      <c r="M249" s="1490"/>
      <c r="N249" s="1490"/>
      <c r="O249" s="1490"/>
      <c r="P249" s="1490"/>
      <c r="Q249" s="1719"/>
    </row>
    <row r="250" spans="1:23" s="1710" customFormat="1">
      <c r="A250" s="1704" t="s">
        <v>1171</v>
      </c>
      <c r="B250" s="1705"/>
      <c r="C250" s="1705"/>
      <c r="D250" s="1705"/>
      <c r="E250" s="1705"/>
      <c r="F250" s="1705"/>
      <c r="G250" s="1705"/>
      <c r="H250" s="1705"/>
      <c r="I250" s="1705"/>
      <c r="J250" s="1705"/>
      <c r="K250" s="1705"/>
      <c r="L250" s="1705"/>
      <c r="M250" s="1705"/>
      <c r="N250" s="1705"/>
      <c r="O250" s="1705"/>
      <c r="P250" s="1705"/>
      <c r="Q250" s="1707"/>
      <c r="R250" s="1715"/>
      <c r="S250" s="1716"/>
      <c r="T250" s="1716"/>
      <c r="U250" s="1716"/>
      <c r="V250" s="1716"/>
      <c r="W250" s="1717"/>
    </row>
    <row r="251" spans="1:23">
      <c r="A251" s="1484" t="s">
        <v>814</v>
      </c>
      <c r="B251" s="1485" t="s">
        <v>1068</v>
      </c>
      <c r="C251" s="1485" t="s">
        <v>1121</v>
      </c>
      <c r="D251" s="1485" t="s">
        <v>1068</v>
      </c>
      <c r="E251" s="1486" t="s">
        <v>1068</v>
      </c>
      <c r="F251" s="1486" t="s">
        <v>1068</v>
      </c>
      <c r="G251" s="1485" t="s">
        <v>1068</v>
      </c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711"/>
    </row>
    <row r="252" spans="1:23">
      <c r="A252" s="1484" t="s">
        <v>815</v>
      </c>
      <c r="B252" s="1485" t="s">
        <v>1054</v>
      </c>
      <c r="C252" s="1485" t="s">
        <v>898</v>
      </c>
      <c r="D252" s="1485" t="s">
        <v>898</v>
      </c>
      <c r="E252" s="1486" t="s">
        <v>1055</v>
      </c>
      <c r="F252" s="1486" t="s">
        <v>1056</v>
      </c>
      <c r="G252" s="1485" t="s">
        <v>1056</v>
      </c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711"/>
    </row>
    <row r="253" spans="1:23">
      <c r="A253" s="1484" t="s">
        <v>816</v>
      </c>
      <c r="B253" s="1486">
        <v>35</v>
      </c>
      <c r="C253" s="1486">
        <v>22</v>
      </c>
      <c r="D253" s="1486">
        <v>35</v>
      </c>
      <c r="E253" s="1486">
        <v>34</v>
      </c>
      <c r="F253" s="1486">
        <v>31</v>
      </c>
      <c r="G253" s="1486">
        <v>31</v>
      </c>
      <c r="H253" s="1486"/>
      <c r="I253" s="1486"/>
      <c r="J253" s="1486"/>
      <c r="K253" s="1486"/>
      <c r="L253" s="1486">
        <v>35</v>
      </c>
      <c r="M253" s="1486">
        <v>22.4</v>
      </c>
      <c r="N253" s="1486">
        <v>35</v>
      </c>
      <c r="O253" s="1486">
        <v>34</v>
      </c>
      <c r="P253" s="1486">
        <v>31</v>
      </c>
      <c r="Q253" s="1713">
        <v>31</v>
      </c>
    </row>
    <row r="254" spans="1:23">
      <c r="A254" s="1484" t="s">
        <v>817</v>
      </c>
      <c r="B254" s="1485" t="s">
        <v>1086</v>
      </c>
      <c r="C254" s="1485" t="s">
        <v>1086</v>
      </c>
      <c r="D254" s="1485" t="s">
        <v>1086</v>
      </c>
      <c r="E254" s="1486" t="s">
        <v>1086</v>
      </c>
      <c r="F254" s="1486" t="s">
        <v>1086</v>
      </c>
      <c r="G254" s="1486" t="s">
        <v>1086</v>
      </c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711"/>
    </row>
    <row r="255" spans="1:23">
      <c r="A255" s="1484" t="s">
        <v>818</v>
      </c>
      <c r="B255" s="1486">
        <v>35</v>
      </c>
      <c r="C255" s="1486">
        <v>22</v>
      </c>
      <c r="D255" s="1486">
        <v>35</v>
      </c>
      <c r="E255" s="1486">
        <v>34</v>
      </c>
      <c r="F255" s="1486">
        <v>31</v>
      </c>
      <c r="G255" s="1486">
        <v>31</v>
      </c>
      <c r="H255" s="1486"/>
      <c r="I255" s="1486"/>
      <c r="J255" s="1486"/>
      <c r="K255" s="1486"/>
      <c r="L255" s="1486">
        <v>35</v>
      </c>
      <c r="M255" s="1486">
        <v>22.4</v>
      </c>
      <c r="N255" s="1486">
        <v>35</v>
      </c>
      <c r="O255" s="1486">
        <v>34</v>
      </c>
      <c r="P255" s="1486">
        <v>31</v>
      </c>
      <c r="Q255" s="1713">
        <v>31</v>
      </c>
    </row>
    <row r="256" spans="1:23" ht="13" thickBot="1">
      <c r="A256" s="1487" t="s">
        <v>819</v>
      </c>
      <c r="B256" s="1488" t="s">
        <v>1086</v>
      </c>
      <c r="C256" s="1488" t="s">
        <v>1086</v>
      </c>
      <c r="D256" s="1488" t="s">
        <v>1086</v>
      </c>
      <c r="E256" s="1490" t="s">
        <v>1086</v>
      </c>
      <c r="F256" s="1490" t="s">
        <v>1086</v>
      </c>
      <c r="G256" s="1490" t="s">
        <v>1086</v>
      </c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714"/>
    </row>
    <row r="257" spans="1:23" s="1710" customFormat="1">
      <c r="A257" s="1727" t="s">
        <v>828</v>
      </c>
      <c r="B257" s="1728"/>
      <c r="C257" s="1728"/>
      <c r="D257" s="1728"/>
      <c r="E257" s="1728"/>
      <c r="F257" s="1728"/>
      <c r="G257" s="1728"/>
      <c r="H257" s="1728"/>
      <c r="I257" s="1728"/>
      <c r="J257" s="1728"/>
      <c r="K257" s="1728"/>
      <c r="L257" s="1728"/>
      <c r="M257" s="1728"/>
      <c r="N257" s="1728"/>
      <c r="O257" s="1728"/>
      <c r="P257" s="1728"/>
      <c r="Q257" s="1729"/>
      <c r="R257" s="1715"/>
      <c r="S257" s="1716"/>
      <c r="T257" s="1716"/>
      <c r="U257" s="1716"/>
      <c r="V257" s="1716"/>
      <c r="W257" s="1717"/>
    </row>
    <row r="258" spans="1:23">
      <c r="A258" s="1494" t="s">
        <v>829</v>
      </c>
      <c r="B258" s="1485" t="s">
        <v>1172</v>
      </c>
      <c r="C258" s="1485" t="s">
        <v>1173</v>
      </c>
      <c r="D258" s="1485" t="s">
        <v>1174</v>
      </c>
      <c r="E258" s="1485" t="s">
        <v>1175</v>
      </c>
      <c r="F258" s="1485" t="s">
        <v>1176</v>
      </c>
      <c r="G258" s="1485" t="s">
        <v>1177</v>
      </c>
      <c r="H258" s="1485" t="s">
        <v>1177</v>
      </c>
      <c r="I258" s="1485" t="s">
        <v>1178</v>
      </c>
      <c r="J258" s="1485" t="s">
        <v>1179</v>
      </c>
      <c r="K258" s="1485" t="s">
        <v>1180</v>
      </c>
      <c r="L258" s="1485"/>
      <c r="M258" s="1485"/>
      <c r="N258" s="1485"/>
      <c r="O258" s="1485"/>
      <c r="P258" s="1485"/>
      <c r="Q258" s="1711"/>
    </row>
    <row r="259" spans="1:23">
      <c r="A259" s="1494" t="s">
        <v>830</v>
      </c>
      <c r="B259" s="1485" t="s">
        <v>831</v>
      </c>
      <c r="C259" s="1485" t="s">
        <v>832</v>
      </c>
      <c r="D259" s="1486" t="s">
        <v>833</v>
      </c>
      <c r="E259" s="1485" t="s">
        <v>832</v>
      </c>
      <c r="F259" s="1486" t="s">
        <v>834</v>
      </c>
      <c r="G259" s="1485" t="s">
        <v>835</v>
      </c>
      <c r="H259" s="1485" t="s">
        <v>836</v>
      </c>
      <c r="I259" s="1485" t="s">
        <v>837</v>
      </c>
      <c r="J259" s="1485" t="s">
        <v>832</v>
      </c>
      <c r="K259" s="1485"/>
      <c r="L259" s="1485"/>
      <c r="M259" s="1485"/>
      <c r="N259" s="1485"/>
      <c r="O259" s="1485"/>
      <c r="P259" s="1485"/>
      <c r="Q259" s="1711"/>
    </row>
    <row r="260" spans="1:23">
      <c r="A260" s="1494" t="s">
        <v>838</v>
      </c>
      <c r="B260" s="1486" t="s">
        <v>839</v>
      </c>
      <c r="C260" s="1486" t="s">
        <v>840</v>
      </c>
      <c r="D260" s="1486" t="s">
        <v>840</v>
      </c>
      <c r="E260" s="1485" t="s">
        <v>841</v>
      </c>
      <c r="F260" s="1486" t="s">
        <v>842</v>
      </c>
      <c r="G260" s="1485" t="s">
        <v>843</v>
      </c>
      <c r="H260" s="1485" t="s">
        <v>844</v>
      </c>
      <c r="I260" s="1485" t="s">
        <v>844</v>
      </c>
      <c r="J260" s="1485" t="s">
        <v>844</v>
      </c>
      <c r="K260" s="1485"/>
      <c r="L260" s="1485"/>
      <c r="M260" s="1485"/>
      <c r="N260" s="1485"/>
      <c r="O260" s="1485"/>
      <c r="P260" s="1485"/>
      <c r="Q260" s="1711"/>
    </row>
    <row r="261" spans="1:23" ht="13" thickBot="1">
      <c r="A261" s="1495" t="s">
        <v>845</v>
      </c>
      <c r="B261" s="1490" t="s">
        <v>844</v>
      </c>
      <c r="C261" s="1490" t="s">
        <v>846</v>
      </c>
      <c r="D261" s="1490" t="s">
        <v>847</v>
      </c>
      <c r="E261" s="1488" t="s">
        <v>848</v>
      </c>
      <c r="F261" s="1490" t="s">
        <v>849</v>
      </c>
      <c r="G261" s="1488" t="s">
        <v>850</v>
      </c>
      <c r="H261" s="1488" t="s">
        <v>851</v>
      </c>
      <c r="I261" s="1490" t="s">
        <v>851</v>
      </c>
      <c r="J261" s="1490" t="s">
        <v>841</v>
      </c>
      <c r="K261" s="1490"/>
      <c r="L261" s="1490"/>
      <c r="M261" s="1490"/>
      <c r="N261" s="1490"/>
      <c r="O261" s="1490"/>
      <c r="P261" s="1490"/>
      <c r="Q261" s="17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1" t="s">
        <v>812</v>
      </c>
      <c r="B1" s="1482" t="s">
        <v>897</v>
      </c>
      <c r="C1" s="1482" t="s">
        <v>899</v>
      </c>
      <c r="D1" s="1482" t="s">
        <v>1042</v>
      </c>
      <c r="E1" s="1482" t="s">
        <v>902</v>
      </c>
      <c r="F1" s="1482" t="s">
        <v>976</v>
      </c>
      <c r="G1" s="1482" t="s">
        <v>1043</v>
      </c>
      <c r="H1" s="1482" t="s">
        <v>1045</v>
      </c>
      <c r="I1" s="1482" t="s">
        <v>1181</v>
      </c>
      <c r="J1" s="1482" t="s">
        <v>1046</v>
      </c>
      <c r="K1" s="1482" t="s">
        <v>1047</v>
      </c>
    </row>
    <row r="2" spans="1:11" ht="13" thickBot="1">
      <c r="A2" s="1496" t="s">
        <v>1182</v>
      </c>
      <c r="B2" s="1493"/>
      <c r="C2" s="1493"/>
      <c r="D2" s="1493"/>
      <c r="E2" s="1493"/>
      <c r="F2" s="1493"/>
      <c r="G2" s="1493"/>
      <c r="H2" s="1493"/>
      <c r="I2" s="1493"/>
      <c r="J2" s="1493"/>
      <c r="K2" s="1493"/>
    </row>
    <row r="3" spans="1:11">
      <c r="A3" s="1483" t="s">
        <v>852</v>
      </c>
      <c r="B3" s="1497"/>
      <c r="C3" s="1497"/>
      <c r="D3" s="1497"/>
      <c r="E3" s="1497"/>
      <c r="F3" s="1497"/>
      <c r="G3" s="1497"/>
      <c r="H3" s="1497"/>
      <c r="I3" s="1497"/>
      <c r="J3" s="1497"/>
      <c r="K3" s="1497"/>
    </row>
    <row r="4" spans="1:11">
      <c r="A4" s="1498" t="s">
        <v>853</v>
      </c>
      <c r="B4" s="1485">
        <v>0.5</v>
      </c>
      <c r="C4" s="1485">
        <v>1.5</v>
      </c>
      <c r="D4" s="1485">
        <v>0.5</v>
      </c>
      <c r="E4" s="1485">
        <v>2.5</v>
      </c>
      <c r="F4" s="1485">
        <v>1.5</v>
      </c>
      <c r="G4" s="1485">
        <v>2</v>
      </c>
      <c r="H4" s="1485">
        <v>0.2</v>
      </c>
      <c r="I4" s="1485">
        <v>3</v>
      </c>
      <c r="J4" s="1485">
        <v>2</v>
      </c>
      <c r="K4" s="1485">
        <v>2</v>
      </c>
    </row>
    <row r="5" spans="1:11">
      <c r="A5" s="1484" t="s">
        <v>854</v>
      </c>
      <c r="B5" s="1499">
        <v>1200</v>
      </c>
      <c r="C5" s="1499">
        <v>3600</v>
      </c>
      <c r="D5" s="1485">
        <v>1100</v>
      </c>
      <c r="E5" s="1485">
        <v>7100</v>
      </c>
      <c r="F5" s="1485">
        <v>4000</v>
      </c>
      <c r="G5" s="1485">
        <v>5200</v>
      </c>
      <c r="H5" s="1485">
        <v>700</v>
      </c>
      <c r="I5" s="1485">
        <v>8000</v>
      </c>
      <c r="J5" s="1485">
        <v>5100</v>
      </c>
      <c r="K5" s="1485">
        <v>4800</v>
      </c>
    </row>
    <row r="6" spans="1:11">
      <c r="A6" s="1484" t="s">
        <v>855</v>
      </c>
      <c r="B6" s="1485"/>
      <c r="C6" s="1499"/>
      <c r="D6" s="1485"/>
      <c r="E6" s="1485"/>
      <c r="F6" s="1485"/>
      <c r="G6" s="1485"/>
      <c r="H6" s="1485"/>
      <c r="I6" s="1485"/>
      <c r="J6" s="1485"/>
      <c r="K6" s="1485"/>
    </row>
    <row r="7" spans="1:11" ht="13" thickBot="1">
      <c r="A7" s="1487" t="s">
        <v>856</v>
      </c>
      <c r="B7" s="1488">
        <v>10</v>
      </c>
      <c r="C7" s="1488">
        <v>30</v>
      </c>
      <c r="D7" s="1488">
        <v>10</v>
      </c>
      <c r="E7" s="1488">
        <v>200</v>
      </c>
      <c r="F7" s="1488">
        <v>30</v>
      </c>
      <c r="G7" s="1488">
        <v>40</v>
      </c>
      <c r="H7" s="1488">
        <v>6</v>
      </c>
      <c r="I7" s="1488">
        <v>60</v>
      </c>
      <c r="J7" s="1488">
        <v>40</v>
      </c>
      <c r="K7" s="1488">
        <v>40</v>
      </c>
    </row>
    <row r="8" spans="1:11">
      <c r="A8" s="1483" t="s">
        <v>857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8" t="s">
        <v>853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</row>
    <row r="10" spans="1:11">
      <c r="A10" s="1484" t="s">
        <v>858</v>
      </c>
      <c r="B10" s="1499"/>
      <c r="C10" s="1499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859</v>
      </c>
      <c r="B11" s="1485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A12" s="1487" t="s">
        <v>856</v>
      </c>
      <c r="B12" s="1488"/>
      <c r="C12" s="1488"/>
      <c r="D12" s="1488"/>
      <c r="E12" s="1488"/>
      <c r="F12" s="1488"/>
      <c r="G12" s="1488"/>
      <c r="H12" s="1488"/>
      <c r="I12" s="1488"/>
      <c r="J12" s="1488"/>
      <c r="K12" s="1488"/>
    </row>
    <row r="13" spans="1:11">
      <c r="A13" s="1483" t="s">
        <v>860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8" t="s">
        <v>853</v>
      </c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84" t="s">
        <v>858</v>
      </c>
      <c r="B15" s="1499"/>
      <c r="C15" s="1499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859</v>
      </c>
      <c r="B16" s="1485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 ht="13" thickBot="1">
      <c r="A17" s="1487" t="s">
        <v>856</v>
      </c>
      <c r="B17" s="1488"/>
      <c r="C17" s="1488"/>
      <c r="D17" s="1488"/>
      <c r="E17" s="1488"/>
      <c r="F17" s="1488"/>
      <c r="G17" s="1488"/>
      <c r="H17" s="1488"/>
      <c r="I17" s="1488"/>
      <c r="J17" s="1488"/>
      <c r="K17" s="1488"/>
    </row>
    <row r="18" spans="1:11">
      <c r="A18" s="1483" t="s">
        <v>861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8" t="s">
        <v>853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>
      <c r="A20" s="1484" t="s">
        <v>858</v>
      </c>
      <c r="B20" s="1499"/>
      <c r="C20" s="1499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859</v>
      </c>
      <c r="B21" s="1485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 ht="13" thickBot="1">
      <c r="A22" s="1487" t="s">
        <v>856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3" t="s">
        <v>862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8" t="s">
        <v>853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4" t="s">
        <v>858</v>
      </c>
      <c r="B25" s="1499"/>
      <c r="C25" s="1499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859</v>
      </c>
      <c r="B26" s="1485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7" t="s">
        <v>856</v>
      </c>
      <c r="B27" s="1488"/>
      <c r="C27" s="1488"/>
      <c r="D27" s="1488"/>
      <c r="E27" s="1500"/>
      <c r="F27" s="1488"/>
      <c r="G27" s="1488"/>
      <c r="H27" s="1488"/>
      <c r="I27" s="1488"/>
      <c r="J27" s="1488"/>
      <c r="K27" s="1488"/>
    </row>
    <row r="28" spans="1:11">
      <c r="A28" s="1483" t="s">
        <v>863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98" t="s">
        <v>853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</row>
    <row r="30" spans="1:11">
      <c r="A30" s="1484" t="s">
        <v>858</v>
      </c>
      <c r="B30" s="1499"/>
      <c r="C30" s="1499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859</v>
      </c>
      <c r="B31" s="1485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 ht="13" thickBot="1">
      <c r="A32" s="1487" t="s">
        <v>856</v>
      </c>
      <c r="B32" s="1488"/>
      <c r="C32" s="1488"/>
      <c r="D32" s="1488"/>
      <c r="E32" s="1500"/>
      <c r="F32" s="1488"/>
      <c r="G32" s="1488"/>
      <c r="H32" s="1488"/>
      <c r="I32" s="1488"/>
      <c r="J32" s="1488"/>
      <c r="K32" s="1488"/>
    </row>
    <row r="33" spans="1:11">
      <c r="A33" s="1483" t="s">
        <v>864</v>
      </c>
      <c r="B33" s="1497"/>
      <c r="C33" s="1497"/>
      <c r="D33" s="1497"/>
      <c r="E33" s="1497"/>
      <c r="F33" s="1497"/>
      <c r="G33" s="1497"/>
      <c r="H33" s="1497"/>
      <c r="I33" s="1497"/>
      <c r="J33" s="1497"/>
      <c r="K33" s="1497"/>
    </row>
    <row r="34" spans="1:11">
      <c r="A34" s="1498" t="s">
        <v>853</v>
      </c>
      <c r="B34" s="1485">
        <v>0.25</v>
      </c>
      <c r="C34" s="1485">
        <v>0.5</v>
      </c>
      <c r="D34" s="1485">
        <v>0.2</v>
      </c>
      <c r="E34" s="1485">
        <v>1</v>
      </c>
      <c r="F34" s="1485">
        <v>1</v>
      </c>
      <c r="G34" s="1485">
        <v>1</v>
      </c>
      <c r="H34" s="1485">
        <v>0.1</v>
      </c>
      <c r="I34" s="1485">
        <v>1.5</v>
      </c>
      <c r="J34" s="1485">
        <v>1</v>
      </c>
      <c r="K34" s="1485">
        <v>1</v>
      </c>
    </row>
    <row r="35" spans="1:11">
      <c r="A35" s="1484" t="s">
        <v>858</v>
      </c>
      <c r="B35" s="1499"/>
      <c r="C35" s="1499"/>
      <c r="D35" s="1485"/>
      <c r="E35" s="1485"/>
      <c r="F35" s="1485"/>
      <c r="G35" s="1485"/>
      <c r="H35" s="1485"/>
      <c r="I35" s="1730"/>
      <c r="J35" s="1485"/>
      <c r="K35" s="1485"/>
    </row>
    <row r="36" spans="1:11">
      <c r="A36" s="1484" t="s">
        <v>859</v>
      </c>
      <c r="B36" s="1485">
        <v>200</v>
      </c>
      <c r="C36" s="1499">
        <v>300</v>
      </c>
      <c r="D36" s="1485">
        <v>200</v>
      </c>
      <c r="E36" s="1485">
        <v>750</v>
      </c>
      <c r="F36" s="1485">
        <v>900</v>
      </c>
      <c r="G36" s="1485">
        <v>800</v>
      </c>
      <c r="H36" s="1485">
        <v>90</v>
      </c>
      <c r="I36" s="1485">
        <v>1200</v>
      </c>
      <c r="J36" s="1485">
        <v>900</v>
      </c>
      <c r="K36" s="1485">
        <v>700</v>
      </c>
    </row>
    <row r="37" spans="1:11" ht="13" thickBot="1">
      <c r="A37" s="1487" t="s">
        <v>856</v>
      </c>
      <c r="B37" s="1488">
        <v>19</v>
      </c>
      <c r="C37" s="1488">
        <v>30</v>
      </c>
      <c r="D37" s="1488">
        <v>15</v>
      </c>
      <c r="E37" s="1488">
        <v>75</v>
      </c>
      <c r="F37" s="1488">
        <v>75</v>
      </c>
      <c r="G37" s="1488">
        <v>75</v>
      </c>
      <c r="H37" s="1488">
        <v>6</v>
      </c>
      <c r="I37" s="1488">
        <v>90</v>
      </c>
      <c r="J37" s="1488">
        <v>75</v>
      </c>
      <c r="K37" s="1488">
        <v>75</v>
      </c>
    </row>
    <row r="38" spans="1:11">
      <c r="A38" s="1483" t="s">
        <v>1183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8" t="s">
        <v>853</v>
      </c>
      <c r="B39" s="1485">
        <v>0.25</v>
      </c>
      <c r="C39" s="1485">
        <v>0.5</v>
      </c>
      <c r="D39" s="1485">
        <v>0.2</v>
      </c>
      <c r="E39" s="1485">
        <v>0.5</v>
      </c>
      <c r="F39" s="1485">
        <v>0.5</v>
      </c>
      <c r="G39" s="1485">
        <v>0.2</v>
      </c>
      <c r="H39" s="1485">
        <v>0.1</v>
      </c>
      <c r="I39" s="1485">
        <v>0.5</v>
      </c>
      <c r="J39" s="1485"/>
      <c r="K39" s="1485"/>
    </row>
    <row r="40" spans="1:11">
      <c r="A40" s="1484" t="s">
        <v>858</v>
      </c>
      <c r="B40" s="1499"/>
      <c r="C40" s="1499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 t="s">
        <v>859</v>
      </c>
      <c r="B41" s="1485">
        <v>400</v>
      </c>
      <c r="C41" s="1499">
        <v>950</v>
      </c>
      <c r="D41" s="1485">
        <v>600</v>
      </c>
      <c r="E41" s="1485">
        <v>950</v>
      </c>
      <c r="F41" s="1485">
        <v>900</v>
      </c>
      <c r="G41" s="1485">
        <v>620</v>
      </c>
      <c r="H41" s="1485">
        <v>380</v>
      </c>
      <c r="I41" s="1485">
        <v>1000</v>
      </c>
      <c r="J41" s="1485"/>
      <c r="K41" s="1485"/>
    </row>
    <row r="42" spans="1:11" ht="13" thickBot="1">
      <c r="A42" s="1487" t="s">
        <v>856</v>
      </c>
      <c r="B42" s="1488">
        <v>150</v>
      </c>
      <c r="C42" s="1488">
        <v>225</v>
      </c>
      <c r="D42" s="1488">
        <v>100</v>
      </c>
      <c r="E42" s="1488">
        <v>225</v>
      </c>
      <c r="F42" s="1488">
        <v>225</v>
      </c>
      <c r="G42" s="1488">
        <v>100</v>
      </c>
      <c r="H42" s="1488">
        <v>4</v>
      </c>
      <c r="I42" s="1488">
        <v>225</v>
      </c>
      <c r="J42" s="1488"/>
      <c r="K42" s="1488"/>
    </row>
    <row r="43" spans="1:11">
      <c r="A43" s="1483" t="s">
        <v>865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8" t="s">
        <v>853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>
      <c r="A45" s="1484" t="s">
        <v>858</v>
      </c>
      <c r="B45" s="1499"/>
      <c r="C45" s="1499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4" t="s">
        <v>859</v>
      </c>
      <c r="B46" s="1485"/>
      <c r="C46" s="1499"/>
      <c r="D46" s="1485"/>
      <c r="E46" s="1485"/>
      <c r="F46" s="1485"/>
      <c r="G46" s="1485"/>
      <c r="H46" s="1485"/>
      <c r="I46" s="1485"/>
      <c r="J46" s="1485"/>
      <c r="K46" s="1485"/>
    </row>
    <row r="47" spans="1:11" ht="13" thickBot="1">
      <c r="A47" s="1487" t="s">
        <v>856</v>
      </c>
      <c r="B47" s="1488"/>
      <c r="C47" s="1488"/>
      <c r="D47" s="1488"/>
      <c r="E47" s="1488"/>
      <c r="F47" s="1488"/>
      <c r="G47" s="1488"/>
      <c r="H47" s="1488"/>
      <c r="I47" s="1488"/>
      <c r="J47" s="1488"/>
      <c r="K47" s="1488"/>
    </row>
    <row r="48" spans="1:11">
      <c r="A48" s="1483" t="s">
        <v>865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8" t="s">
        <v>853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</row>
    <row r="50" spans="1:11">
      <c r="A50" s="1484" t="s">
        <v>858</v>
      </c>
      <c r="B50" s="1499"/>
      <c r="C50" s="1499"/>
      <c r="D50" s="1485"/>
      <c r="E50" s="1485"/>
      <c r="F50" s="1485"/>
      <c r="G50" s="1485"/>
      <c r="H50" s="1485"/>
      <c r="I50" s="1485"/>
      <c r="J50" s="1485"/>
      <c r="K50" s="1485"/>
    </row>
    <row r="51" spans="1:11">
      <c r="A51" s="1484" t="s">
        <v>859</v>
      </c>
      <c r="B51" s="1485"/>
      <c r="C51" s="1499"/>
      <c r="D51" s="1485"/>
      <c r="E51" s="1485"/>
      <c r="F51" s="1485"/>
      <c r="G51" s="1485"/>
      <c r="H51" s="1485"/>
      <c r="I51" s="1485"/>
      <c r="J51" s="1485"/>
      <c r="K51" s="1485"/>
    </row>
    <row r="52" spans="1:11" ht="13" thickBot="1">
      <c r="A52" s="1487" t="s">
        <v>856</v>
      </c>
      <c r="B52" s="1488"/>
      <c r="C52" s="1488"/>
      <c r="D52" s="1488"/>
      <c r="E52" s="1488"/>
      <c r="F52" s="1488"/>
      <c r="G52" s="1488"/>
      <c r="H52" s="1488"/>
      <c r="I52" s="1488"/>
      <c r="J52" s="1488"/>
      <c r="K52" s="1488"/>
    </row>
    <row r="53" spans="1:11">
      <c r="A53" s="1483" t="s">
        <v>865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8" t="s">
        <v>853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858</v>
      </c>
      <c r="B55" s="1499"/>
      <c r="C55" s="1499"/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859</v>
      </c>
      <c r="B56" s="1485"/>
      <c r="C56" s="1499"/>
      <c r="D56" s="1485"/>
      <c r="E56" s="1485"/>
      <c r="F56" s="1485"/>
      <c r="G56" s="1485"/>
      <c r="H56" s="1485"/>
      <c r="I56" s="1485"/>
      <c r="J56" s="1485"/>
      <c r="K56" s="1485"/>
    </row>
    <row r="57" spans="1:11" ht="13" thickBot="1">
      <c r="A57" s="1487" t="s">
        <v>856</v>
      </c>
      <c r="B57" s="1488"/>
      <c r="C57" s="1488"/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3" t="s">
        <v>865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8" t="s">
        <v>853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</row>
    <row r="60" spans="1:11">
      <c r="A60" s="1484" t="s">
        <v>858</v>
      </c>
      <c r="B60" s="1499"/>
      <c r="C60" s="1499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84" t="s">
        <v>859</v>
      </c>
      <c r="B61" s="1485"/>
      <c r="C61" s="1499"/>
      <c r="D61" s="1485"/>
      <c r="E61" s="1485"/>
      <c r="F61" s="1485"/>
      <c r="G61" s="1485"/>
      <c r="H61" s="1485"/>
      <c r="I61" s="1485"/>
      <c r="J61" s="1485"/>
      <c r="K61" s="1485"/>
    </row>
    <row r="62" spans="1:11" ht="13" thickBot="1">
      <c r="A62" s="1487" t="s">
        <v>856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3" t="s">
        <v>865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8" t="s">
        <v>853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858</v>
      </c>
      <c r="B65" s="1499"/>
      <c r="C65" s="1499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859</v>
      </c>
      <c r="B66" s="1485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 ht="13" thickBot="1">
      <c r="A67" s="1487" t="s">
        <v>856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83" t="s">
        <v>865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8" t="s">
        <v>853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858</v>
      </c>
      <c r="B70" s="1499"/>
      <c r="C70" s="1499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859</v>
      </c>
      <c r="B71" s="1485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 ht="13" thickBot="1">
      <c r="A72" s="1487" t="s">
        <v>856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501" t="s">
        <v>866</v>
      </c>
      <c r="B73" s="1502"/>
      <c r="C73" s="1502"/>
      <c r="D73" s="1502"/>
      <c r="E73" s="1502"/>
      <c r="F73" s="1502"/>
      <c r="G73" s="1502"/>
      <c r="H73" s="1502"/>
      <c r="I73" s="1502"/>
      <c r="J73" s="1502"/>
      <c r="K73" s="1502"/>
    </row>
    <row r="74" spans="1:11" ht="13" thickBot="1">
      <c r="A74" s="1496" t="s">
        <v>867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92" t="s">
        <v>868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4" t="s">
        <v>869</v>
      </c>
      <c r="B76" s="1485"/>
      <c r="C76" s="1485"/>
      <c r="D76" s="1485"/>
      <c r="E76" s="1485"/>
      <c r="F76" s="1485"/>
      <c r="G76" s="1485"/>
      <c r="H76" s="1485"/>
      <c r="I76" s="1485"/>
      <c r="J76" s="1485"/>
      <c r="K76" s="1485"/>
    </row>
    <row r="77" spans="1:11">
      <c r="A77" s="1494" t="s">
        <v>870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</row>
    <row r="78" spans="1:11">
      <c r="A78" s="1494" t="s">
        <v>871</v>
      </c>
      <c r="B78" s="1485"/>
      <c r="C78" s="1485"/>
      <c r="D78" s="1485"/>
      <c r="E78" s="1485"/>
      <c r="F78" s="1485"/>
      <c r="G78" s="1503"/>
      <c r="H78" s="1504"/>
      <c r="I78" s="1485"/>
      <c r="J78" s="1485"/>
      <c r="K78" s="1485"/>
    </row>
    <row r="79" spans="1:11">
      <c r="A79" s="1494" t="s">
        <v>872</v>
      </c>
      <c r="B79" s="1485"/>
      <c r="C79" s="1485"/>
      <c r="D79" s="1485"/>
      <c r="E79" s="1485"/>
      <c r="F79" s="1485"/>
      <c r="G79" s="1485"/>
      <c r="H79" s="1485"/>
      <c r="I79" s="1485"/>
      <c r="J79" s="1485"/>
      <c r="K79" s="1485"/>
    </row>
    <row r="80" spans="1:11">
      <c r="A80" s="1494" t="s">
        <v>873</v>
      </c>
      <c r="B80" s="1485"/>
      <c r="C80" s="1485"/>
      <c r="D80" s="1485"/>
      <c r="E80" s="1485"/>
      <c r="F80" s="1485"/>
      <c r="G80" s="1503"/>
      <c r="H80" s="1503"/>
      <c r="I80" s="1485"/>
      <c r="J80" s="1485"/>
      <c r="K80" s="1485"/>
    </row>
    <row r="81" spans="1:11" ht="13" thickBot="1">
      <c r="A81" s="1495" t="s">
        <v>874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92" t="s">
        <v>875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494" t="s">
        <v>869</v>
      </c>
      <c r="B83" s="1485"/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94" t="s">
        <v>870</v>
      </c>
      <c r="B84" s="1485"/>
      <c r="C84" s="1485"/>
      <c r="D84" s="1485"/>
      <c r="E84" s="1485"/>
      <c r="F84" s="1485"/>
      <c r="G84" s="1485"/>
      <c r="H84" s="1485"/>
      <c r="I84" s="1485"/>
      <c r="J84" s="1485"/>
      <c r="K84" s="1485"/>
    </row>
    <row r="85" spans="1:11">
      <c r="A85" s="1494" t="s">
        <v>871</v>
      </c>
      <c r="B85" s="1485"/>
      <c r="C85" s="1485"/>
      <c r="D85" s="1485"/>
      <c r="E85" s="1485"/>
      <c r="F85" s="1485"/>
      <c r="G85" s="1503"/>
      <c r="H85" s="1504"/>
      <c r="I85" s="1485"/>
      <c r="J85" s="1485"/>
      <c r="K85" s="1485"/>
    </row>
    <row r="86" spans="1:11">
      <c r="A86" s="1494" t="s">
        <v>872</v>
      </c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</row>
    <row r="87" spans="1:11">
      <c r="A87" s="1494" t="s">
        <v>873</v>
      </c>
      <c r="B87" s="1485"/>
      <c r="C87" s="1485"/>
      <c r="D87" s="1485"/>
      <c r="E87" s="1485"/>
      <c r="F87" s="1485"/>
      <c r="G87" s="1503"/>
      <c r="H87" s="1503"/>
      <c r="I87" s="1485"/>
      <c r="J87" s="1485"/>
      <c r="K87" s="1485"/>
    </row>
    <row r="88" spans="1:11" ht="13" thickBot="1">
      <c r="A88" s="1495" t="s">
        <v>874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92" t="s">
        <v>876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494" t="s">
        <v>869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94" t="s">
        <v>870</v>
      </c>
      <c r="B91" s="1485"/>
      <c r="C91" s="1485"/>
      <c r="D91" s="1485"/>
      <c r="E91" s="1485"/>
      <c r="F91" s="1485"/>
      <c r="G91" s="1485"/>
      <c r="H91" s="1485"/>
      <c r="I91" s="1485"/>
      <c r="J91" s="1485"/>
      <c r="K91" s="1485"/>
    </row>
    <row r="92" spans="1:11">
      <c r="A92" s="1494" t="s">
        <v>871</v>
      </c>
      <c r="B92" s="1485"/>
      <c r="C92" s="1485"/>
      <c r="D92" s="1485"/>
      <c r="E92" s="1485"/>
      <c r="F92" s="1485"/>
      <c r="G92" s="1503"/>
      <c r="H92" s="1485"/>
      <c r="I92" s="1485"/>
      <c r="J92" s="1485"/>
      <c r="K92" s="1485"/>
    </row>
    <row r="93" spans="1:11">
      <c r="A93" s="1494" t="s">
        <v>872</v>
      </c>
      <c r="B93" s="1485"/>
      <c r="C93" s="1485"/>
      <c r="D93" s="1485"/>
      <c r="E93" s="1485"/>
      <c r="F93" s="1485"/>
      <c r="G93" s="1485"/>
      <c r="H93" s="1485"/>
      <c r="I93" s="1485"/>
      <c r="J93" s="1485"/>
      <c r="K93" s="1485"/>
    </row>
    <row r="94" spans="1:11">
      <c r="A94" s="1494" t="s">
        <v>873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 ht="13" thickBot="1">
      <c r="A95" s="1495" t="s">
        <v>874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92" t="s">
        <v>877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494" t="s">
        <v>869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94" t="s">
        <v>870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871</v>
      </c>
      <c r="B99" s="1485"/>
      <c r="C99" s="1485"/>
      <c r="D99" s="1485"/>
      <c r="E99" s="1485"/>
      <c r="F99" s="1485"/>
      <c r="G99" s="1503"/>
      <c r="H99" s="1485"/>
      <c r="I99" s="1485"/>
      <c r="J99" s="1485"/>
      <c r="K99" s="1485"/>
    </row>
    <row r="100" spans="1:11">
      <c r="A100" s="1494" t="s">
        <v>872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>
      <c r="A101" s="1494" t="s">
        <v>873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 ht="13" thickBot="1">
      <c r="A102" s="1495" t="s">
        <v>874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92" t="s">
        <v>878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494" t="s">
        <v>879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94" t="s">
        <v>880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 ht="13" thickBot="1">
      <c r="A106" s="1495" t="s">
        <v>874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92" t="s">
        <v>881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</row>
    <row r="108" spans="1:11">
      <c r="A108" s="1494" t="s">
        <v>879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94" t="s">
        <v>880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 ht="13" thickBot="1">
      <c r="A110" s="1495" t="s">
        <v>874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92" t="s">
        <v>882</v>
      </c>
      <c r="B111" s="1497"/>
      <c r="C111" s="1497"/>
      <c r="D111" s="1497"/>
      <c r="E111" s="1497"/>
      <c r="F111" s="1497"/>
      <c r="G111" s="1497"/>
      <c r="H111" s="1497"/>
      <c r="I111" s="1497"/>
      <c r="J111" s="1497"/>
      <c r="K111" s="1497"/>
    </row>
    <row r="112" spans="1:11">
      <c r="A112" s="1494" t="s">
        <v>879</v>
      </c>
      <c r="B112" s="1485"/>
      <c r="C112" s="1485"/>
      <c r="D112" s="1485"/>
      <c r="E112" s="1485"/>
      <c r="F112" s="1485"/>
      <c r="G112" s="1485"/>
      <c r="H112" s="1485"/>
      <c r="I112" s="1485"/>
      <c r="J112" s="1485"/>
      <c r="K112" s="1485"/>
    </row>
    <row r="113" spans="1:11">
      <c r="A113" s="1494" t="s">
        <v>880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 ht="13" thickBot="1">
      <c r="A114" s="1495" t="s">
        <v>874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>
      <c r="A115" s="1492" t="s">
        <v>883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</row>
    <row r="116" spans="1:11">
      <c r="A116" s="1494" t="s">
        <v>879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94" t="s">
        <v>880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 ht="13" thickBot="1">
      <c r="A118" s="1495" t="s">
        <v>874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874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17"/>
    <col min="2" max="3" width="24.5" style="1617" customWidth="1"/>
    <col min="4" max="4" width="21.33203125" style="1617" customWidth="1"/>
    <col min="5" max="5" width="25" style="1617" customWidth="1"/>
    <col min="6" max="6" width="8.83203125" style="1617"/>
    <col min="7" max="7" width="15.33203125" style="1617" customWidth="1"/>
    <col min="8" max="8" width="8.83203125" style="1617"/>
    <col min="9" max="9" width="11.6640625" style="1617" customWidth="1"/>
    <col min="10" max="11" width="8.83203125" style="1617"/>
    <col min="12" max="12" width="10.6640625" style="1617" customWidth="1"/>
    <col min="13" max="16384" width="8.83203125" style="1617"/>
  </cols>
  <sheetData>
    <row r="2" spans="2:15" ht="15">
      <c r="B2" s="1505" t="s">
        <v>884</v>
      </c>
      <c r="C2" s="1505"/>
      <c r="D2" s="1478"/>
      <c r="E2" s="1478"/>
      <c r="F2" s="1478"/>
      <c r="G2" s="1478"/>
      <c r="H2" s="1478"/>
      <c r="I2" s="1478"/>
      <c r="J2" s="1478"/>
      <c r="K2" s="1478"/>
      <c r="L2" s="1478"/>
      <c r="M2" s="1478"/>
    </row>
    <row r="3" spans="2:15" ht="15">
      <c r="B3" s="1505" t="s">
        <v>807</v>
      </c>
      <c r="C3" s="1505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2:15" ht="15">
      <c r="B4" s="1505" t="s">
        <v>42</v>
      </c>
      <c r="C4" s="1505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2:15">
      <c r="B5" s="1506"/>
      <c r="C5" s="1506"/>
      <c r="D5" s="1477" t="s">
        <v>885</v>
      </c>
      <c r="E5" s="1477"/>
      <c r="F5" s="1477"/>
      <c r="G5" s="1477"/>
      <c r="H5" s="1477"/>
      <c r="I5" s="1477"/>
      <c r="J5" s="1478"/>
      <c r="K5" s="1478"/>
      <c r="L5" s="1478"/>
      <c r="M5" s="1478"/>
    </row>
    <row r="6" spans="2:15" s="1652" customFormat="1" ht="37" thickBot="1">
      <c r="B6" s="1653" t="s">
        <v>886</v>
      </c>
      <c r="C6" s="1654" t="s">
        <v>952</v>
      </c>
      <c r="D6" s="1654" t="s">
        <v>897</v>
      </c>
      <c r="E6" s="1654" t="s">
        <v>953</v>
      </c>
      <c r="F6" s="1654" t="s">
        <v>954</v>
      </c>
      <c r="G6" s="1654" t="s">
        <v>902</v>
      </c>
      <c r="H6" s="1654" t="s">
        <v>904</v>
      </c>
      <c r="I6" s="1654" t="s">
        <v>955</v>
      </c>
      <c r="J6" s="1654" t="s">
        <v>956</v>
      </c>
      <c r="K6" s="1654" t="s">
        <v>946</v>
      </c>
      <c r="L6" s="1654" t="s">
        <v>957</v>
      </c>
      <c r="M6" s="1654" t="s">
        <v>943</v>
      </c>
      <c r="O6" s="1655" t="s">
        <v>887</v>
      </c>
    </row>
    <row r="7" spans="2:15" s="1652" customFormat="1" ht="12" customHeight="1">
      <c r="B7" s="1656">
        <v>2015</v>
      </c>
      <c r="C7" s="1656" t="s">
        <v>958</v>
      </c>
      <c r="D7" s="1657">
        <v>1</v>
      </c>
      <c r="E7" s="1656">
        <v>1</v>
      </c>
      <c r="F7" s="1657">
        <v>1</v>
      </c>
      <c r="G7" s="1657">
        <v>1</v>
      </c>
      <c r="H7" s="1657">
        <v>1</v>
      </c>
      <c r="I7" s="1657">
        <v>1</v>
      </c>
      <c r="J7" s="1657">
        <v>1</v>
      </c>
      <c r="K7" s="1657">
        <v>1</v>
      </c>
      <c r="L7" s="1657">
        <v>1</v>
      </c>
      <c r="M7" s="1657">
        <v>1</v>
      </c>
      <c r="O7" s="1658"/>
    </row>
    <row r="8" spans="2:15" s="1652" customFormat="1" ht="12" customHeight="1">
      <c r="B8" s="1659">
        <v>2015</v>
      </c>
      <c r="C8" s="1659" t="s">
        <v>959</v>
      </c>
      <c r="D8" s="1660">
        <v>1</v>
      </c>
      <c r="E8" s="1659">
        <v>1</v>
      </c>
      <c r="F8" s="1660">
        <v>1</v>
      </c>
      <c r="G8" s="1660">
        <v>2</v>
      </c>
      <c r="H8" s="1660">
        <v>1</v>
      </c>
      <c r="I8" s="1660">
        <v>1</v>
      </c>
      <c r="J8" s="1660">
        <v>1</v>
      </c>
      <c r="K8" s="1660">
        <v>1</v>
      </c>
      <c r="L8" s="1660">
        <v>1</v>
      </c>
      <c r="M8" s="1660">
        <v>1</v>
      </c>
      <c r="O8" s="1658">
        <f t="shared" ref="O8:O18" si="0">AVERAGE(D8:M8)</f>
        <v>1.1000000000000001</v>
      </c>
    </row>
    <row r="9" spans="2:15" s="1652" customFormat="1" ht="11.25" customHeight="1">
      <c r="B9" s="1485">
        <v>2014</v>
      </c>
      <c r="C9" s="1485" t="s">
        <v>958</v>
      </c>
      <c r="D9" s="1508">
        <v>1</v>
      </c>
      <c r="E9" s="1485">
        <v>2</v>
      </c>
      <c r="F9" s="1508">
        <v>1</v>
      </c>
      <c r="G9" s="1508">
        <v>1</v>
      </c>
      <c r="H9" s="1508">
        <v>2</v>
      </c>
      <c r="I9" s="1508">
        <v>1</v>
      </c>
      <c r="J9" s="1508">
        <v>1</v>
      </c>
      <c r="K9" s="1508">
        <v>1</v>
      </c>
      <c r="L9" s="1508">
        <v>1</v>
      </c>
      <c r="M9" s="1508">
        <v>1</v>
      </c>
      <c r="O9" s="1658"/>
    </row>
    <row r="10" spans="2:15" s="1652" customFormat="1" ht="12" customHeight="1">
      <c r="B10" s="1485">
        <v>2014</v>
      </c>
      <c r="C10" s="1485" t="s">
        <v>959</v>
      </c>
      <c r="D10" s="1508">
        <v>3</v>
      </c>
      <c r="E10" s="1485">
        <v>2</v>
      </c>
      <c r="F10" s="1508">
        <v>1</v>
      </c>
      <c r="G10" s="1508">
        <v>2</v>
      </c>
      <c r="H10" s="1508">
        <v>1</v>
      </c>
      <c r="I10" s="1508">
        <v>2</v>
      </c>
      <c r="J10" s="1508">
        <v>1</v>
      </c>
      <c r="K10" s="1508">
        <v>1</v>
      </c>
      <c r="L10" s="1508">
        <v>2</v>
      </c>
      <c r="M10" s="1508">
        <v>1</v>
      </c>
      <c r="O10" s="1658"/>
    </row>
    <row r="11" spans="2:15" s="1652" customFormat="1" ht="12" customHeight="1">
      <c r="B11" s="1485">
        <v>2013</v>
      </c>
      <c r="C11" s="1485" t="s">
        <v>958</v>
      </c>
      <c r="D11" s="1508">
        <v>3</v>
      </c>
      <c r="E11" s="1485">
        <v>1</v>
      </c>
      <c r="F11" s="1508">
        <v>3</v>
      </c>
      <c r="G11" s="1508">
        <v>1</v>
      </c>
      <c r="H11" s="1508">
        <v>3</v>
      </c>
      <c r="I11" s="1508">
        <v>3</v>
      </c>
      <c r="J11" s="1508">
        <v>3</v>
      </c>
      <c r="K11" s="1508">
        <v>3</v>
      </c>
      <c r="L11" s="1508">
        <v>2</v>
      </c>
      <c r="M11" s="1508">
        <v>3</v>
      </c>
      <c r="O11" s="1658"/>
    </row>
    <row r="12" spans="2:15" s="1652" customFormat="1">
      <c r="B12" s="1485">
        <v>2013</v>
      </c>
      <c r="C12" s="1485" t="s">
        <v>959</v>
      </c>
      <c r="D12" s="1519">
        <v>3</v>
      </c>
      <c r="E12" s="1485">
        <v>3</v>
      </c>
      <c r="F12" s="1510">
        <v>3</v>
      </c>
      <c r="G12" s="1510">
        <v>2</v>
      </c>
      <c r="H12" s="1510">
        <v>3</v>
      </c>
      <c r="I12" s="1510">
        <v>3</v>
      </c>
      <c r="J12" s="1510">
        <v>2</v>
      </c>
      <c r="K12" s="1510">
        <v>2</v>
      </c>
      <c r="L12" s="1510">
        <v>2</v>
      </c>
      <c r="M12" s="1510">
        <v>3</v>
      </c>
      <c r="O12" s="1658">
        <f t="shared" si="0"/>
        <v>2.6</v>
      </c>
    </row>
    <row r="13" spans="2:15" s="1652" customFormat="1">
      <c r="B13" s="1485">
        <v>2012</v>
      </c>
      <c r="C13" s="1485" t="s">
        <v>958</v>
      </c>
      <c r="D13" s="1519">
        <v>3</v>
      </c>
      <c r="E13" s="1485">
        <v>3</v>
      </c>
      <c r="F13" s="1510">
        <v>3</v>
      </c>
      <c r="G13" s="1510">
        <v>2</v>
      </c>
      <c r="H13" s="1510">
        <v>2</v>
      </c>
      <c r="I13" s="1510">
        <v>3</v>
      </c>
      <c r="J13" s="1510">
        <v>3</v>
      </c>
      <c r="K13" s="1510">
        <v>3</v>
      </c>
      <c r="L13" s="1510">
        <v>2</v>
      </c>
      <c r="M13" s="1510">
        <v>3</v>
      </c>
      <c r="O13" s="1658">
        <f t="shared" si="0"/>
        <v>2.7</v>
      </c>
    </row>
    <row r="14" spans="2:15" s="1652" customFormat="1">
      <c r="B14" s="1485">
        <v>2012</v>
      </c>
      <c r="C14" s="1485" t="s">
        <v>959</v>
      </c>
      <c r="D14" s="1519">
        <v>2</v>
      </c>
      <c r="E14" s="1485">
        <v>3</v>
      </c>
      <c r="F14" s="1510">
        <v>2</v>
      </c>
      <c r="G14" s="1510">
        <v>2</v>
      </c>
      <c r="H14" s="1510">
        <v>2</v>
      </c>
      <c r="I14" s="1510">
        <v>2</v>
      </c>
      <c r="J14" s="1510">
        <v>2</v>
      </c>
      <c r="K14" s="1510">
        <v>2</v>
      </c>
      <c r="L14" s="1510">
        <v>2</v>
      </c>
      <c r="M14" s="1510">
        <v>3</v>
      </c>
      <c r="O14" s="1658">
        <f t="shared" si="0"/>
        <v>2.2000000000000002</v>
      </c>
    </row>
    <row r="15" spans="2:15" s="1652" customFormat="1">
      <c r="B15" s="1485">
        <v>2011</v>
      </c>
      <c r="C15" s="1485" t="s">
        <v>958</v>
      </c>
      <c r="D15" s="1519">
        <v>1</v>
      </c>
      <c r="E15" s="1485">
        <v>3</v>
      </c>
      <c r="F15" s="1510">
        <v>2</v>
      </c>
      <c r="G15" s="1510">
        <v>2</v>
      </c>
      <c r="H15" s="1510">
        <v>2</v>
      </c>
      <c r="I15" s="1510">
        <v>2</v>
      </c>
      <c r="J15" s="1510">
        <v>3</v>
      </c>
      <c r="K15" s="1510">
        <v>2</v>
      </c>
      <c r="L15" s="1510">
        <v>3</v>
      </c>
      <c r="M15" s="1510">
        <v>3</v>
      </c>
      <c r="O15" s="1658">
        <f t="shared" si="0"/>
        <v>2.2999999999999998</v>
      </c>
    </row>
    <row r="16" spans="2:15" s="1652" customFormat="1">
      <c r="B16" s="1485">
        <v>2011</v>
      </c>
      <c r="C16" s="1485" t="s">
        <v>959</v>
      </c>
      <c r="D16" s="1519">
        <v>1</v>
      </c>
      <c r="E16" s="1485">
        <v>3</v>
      </c>
      <c r="F16" s="1510">
        <v>2</v>
      </c>
      <c r="G16" s="1510">
        <v>2</v>
      </c>
      <c r="H16" s="1510">
        <v>2</v>
      </c>
      <c r="I16" s="1510">
        <v>1</v>
      </c>
      <c r="J16" s="1510">
        <v>2</v>
      </c>
      <c r="K16" s="1510">
        <v>2</v>
      </c>
      <c r="L16" s="1510">
        <v>3</v>
      </c>
      <c r="M16" s="1510">
        <v>3</v>
      </c>
      <c r="O16" s="1658">
        <f t="shared" si="0"/>
        <v>2.1</v>
      </c>
    </row>
    <row r="17" spans="2:15" s="1652" customFormat="1">
      <c r="B17" s="1485">
        <v>2010</v>
      </c>
      <c r="C17" s="1485" t="s">
        <v>958</v>
      </c>
      <c r="D17" s="1519">
        <v>1</v>
      </c>
      <c r="E17" s="1485">
        <v>3</v>
      </c>
      <c r="F17" s="1510">
        <v>2</v>
      </c>
      <c r="G17" s="1510">
        <v>2</v>
      </c>
      <c r="H17" s="1510">
        <v>2</v>
      </c>
      <c r="I17" s="1510">
        <v>2</v>
      </c>
      <c r="J17" s="1510">
        <v>3</v>
      </c>
      <c r="K17" s="1510">
        <v>3</v>
      </c>
      <c r="L17" s="1510">
        <v>3</v>
      </c>
      <c r="M17" s="1510">
        <v>3</v>
      </c>
      <c r="O17" s="1661">
        <f t="shared" si="0"/>
        <v>2.4</v>
      </c>
    </row>
    <row r="18" spans="2:15" s="1652" customFormat="1">
      <c r="B18" s="1485">
        <v>2010</v>
      </c>
      <c r="C18" s="1485" t="s">
        <v>959</v>
      </c>
      <c r="D18" s="1519">
        <v>1</v>
      </c>
      <c r="E18" s="1485">
        <v>2</v>
      </c>
      <c r="F18" s="1510">
        <v>1</v>
      </c>
      <c r="G18" s="1510">
        <v>2</v>
      </c>
      <c r="H18" s="1510">
        <v>2</v>
      </c>
      <c r="I18" s="1510">
        <v>1</v>
      </c>
      <c r="J18" s="1510">
        <v>2</v>
      </c>
      <c r="K18" s="1510">
        <v>2</v>
      </c>
      <c r="L18" s="1510">
        <v>1</v>
      </c>
      <c r="M18" s="1510">
        <v>3</v>
      </c>
      <c r="O18" s="1661">
        <f t="shared" si="0"/>
        <v>1.7</v>
      </c>
    </row>
    <row r="19" spans="2:15" ht="13" thickBot="1">
      <c r="D19" s="1478"/>
      <c r="E19" s="1478"/>
      <c r="F19" s="1478"/>
      <c r="G19" s="1478"/>
      <c r="H19" s="1478"/>
      <c r="I19" s="1478"/>
      <c r="J19" s="1478"/>
      <c r="K19" s="1478"/>
      <c r="L19" s="1478"/>
      <c r="M19" s="1478"/>
    </row>
    <row r="20" spans="2:15" ht="13" thickBot="1">
      <c r="B20" s="1512" t="s">
        <v>888</v>
      </c>
      <c r="C20" s="1662"/>
      <c r="D20" s="1513"/>
      <c r="E20" s="1513"/>
      <c r="F20" s="1513"/>
      <c r="G20" s="1513"/>
      <c r="H20" s="1513"/>
      <c r="I20" s="1513"/>
      <c r="J20" s="1514"/>
      <c r="K20" s="1513"/>
      <c r="L20" s="1514"/>
      <c r="M20" s="1513"/>
    </row>
    <row r="21" spans="2:15">
      <c r="B21" s="1515">
        <v>1</v>
      </c>
      <c r="C21" s="1663"/>
      <c r="D21" s="1516" t="s">
        <v>960</v>
      </c>
      <c r="E21" s="1516" t="s">
        <v>960</v>
      </c>
      <c r="F21" s="1516" t="s">
        <v>961</v>
      </c>
      <c r="G21" s="1516" t="s">
        <v>962</v>
      </c>
      <c r="H21" s="1516" t="s">
        <v>963</v>
      </c>
      <c r="I21" s="1516" t="s">
        <v>963</v>
      </c>
      <c r="J21" s="1517" t="s">
        <v>960</v>
      </c>
      <c r="K21" s="1516" t="s">
        <v>963</v>
      </c>
      <c r="L21" s="1517" t="s">
        <v>960</v>
      </c>
      <c r="M21" s="1516" t="s">
        <v>960</v>
      </c>
    </row>
    <row r="22" spans="2:15">
      <c r="B22" s="1518">
        <v>2</v>
      </c>
      <c r="C22" s="1664"/>
      <c r="D22" s="1519" t="s">
        <v>963</v>
      </c>
      <c r="E22" s="1519" t="s">
        <v>963</v>
      </c>
      <c r="F22" s="1519" t="s">
        <v>963</v>
      </c>
      <c r="G22" s="1519" t="s">
        <v>964</v>
      </c>
      <c r="H22" s="1519" t="s">
        <v>960</v>
      </c>
      <c r="I22" s="1519" t="s">
        <v>961</v>
      </c>
      <c r="J22" s="1519" t="s">
        <v>961</v>
      </c>
      <c r="K22" s="1519" t="s">
        <v>960</v>
      </c>
      <c r="L22" s="1519" t="s">
        <v>963</v>
      </c>
      <c r="M22" s="1519" t="s">
        <v>965</v>
      </c>
    </row>
    <row r="23" spans="2:15" ht="13" thickBot="1">
      <c r="B23" s="1520">
        <v>3</v>
      </c>
      <c r="C23" s="1665"/>
      <c r="D23" s="1489"/>
      <c r="E23" s="1489"/>
      <c r="F23" s="1489" t="s">
        <v>960</v>
      </c>
      <c r="G23" s="1489" t="s">
        <v>963</v>
      </c>
      <c r="H23" s="1511"/>
      <c r="I23" s="1489"/>
      <c r="J23" s="1511" t="s">
        <v>963</v>
      </c>
      <c r="K23" s="1489"/>
      <c r="L23" s="1511"/>
      <c r="M23" s="1489"/>
    </row>
    <row r="24" spans="2:15" ht="13" thickBot="1"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  <c r="L24" s="1478"/>
      <c r="M24" s="1478"/>
    </row>
    <row r="25" spans="2:15" ht="13" thickBot="1">
      <c r="B25" s="1512" t="s">
        <v>889</v>
      </c>
      <c r="C25" s="1662"/>
      <c r="D25" s="1513"/>
      <c r="E25" s="1513"/>
      <c r="F25" s="1513"/>
      <c r="G25" s="1513"/>
      <c r="H25" s="1513"/>
      <c r="I25" s="1513"/>
      <c r="J25" s="1514"/>
      <c r="K25" s="1513"/>
      <c r="L25" s="1514"/>
      <c r="M25" s="1513"/>
    </row>
    <row r="26" spans="2:15">
      <c r="B26" s="1515">
        <v>1</v>
      </c>
      <c r="C26" s="1663"/>
      <c r="D26" s="1516" t="s">
        <v>964</v>
      </c>
      <c r="E26" s="1516" t="s">
        <v>964</v>
      </c>
      <c r="F26" s="1516" t="s">
        <v>964</v>
      </c>
      <c r="G26" s="1516" t="s">
        <v>966</v>
      </c>
      <c r="H26" s="1516" t="s">
        <v>966</v>
      </c>
      <c r="I26" s="1516" t="s">
        <v>964</v>
      </c>
      <c r="J26" s="1517" t="s">
        <v>967</v>
      </c>
      <c r="K26" s="1516" t="s">
        <v>968</v>
      </c>
      <c r="L26" s="1517" t="s">
        <v>968</v>
      </c>
      <c r="M26" s="1516" t="s">
        <v>968</v>
      </c>
    </row>
    <row r="27" spans="2:15">
      <c r="B27" s="1518">
        <v>2</v>
      </c>
      <c r="C27" s="1664"/>
      <c r="D27" s="1519" t="s">
        <v>966</v>
      </c>
      <c r="E27" s="1519" t="s">
        <v>966</v>
      </c>
      <c r="F27" s="1519"/>
      <c r="G27" s="1519"/>
      <c r="H27" s="1519"/>
      <c r="I27" s="1519"/>
      <c r="J27" s="1519" t="s">
        <v>969</v>
      </c>
      <c r="K27" s="1519"/>
      <c r="L27" s="1519"/>
      <c r="M27" s="1519" t="s">
        <v>966</v>
      </c>
    </row>
    <row r="28" spans="2:15" ht="13" thickBot="1">
      <c r="B28" s="1520">
        <v>3</v>
      </c>
      <c r="C28" s="1665"/>
      <c r="D28" s="1489" t="s">
        <v>961</v>
      </c>
      <c r="E28" s="1489" t="s">
        <v>961</v>
      </c>
      <c r="F28" s="1511"/>
      <c r="G28" s="1489"/>
      <c r="H28" s="1511"/>
      <c r="I28" s="1489"/>
      <c r="J28" s="1511"/>
      <c r="K28" s="1489"/>
      <c r="L28" s="1511"/>
      <c r="M28" s="1489"/>
    </row>
    <row r="31" spans="2:15">
      <c r="G31" s="1666"/>
      <c r="H31" s="16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17" customWidth="1"/>
    <col min="2" max="2" width="23" style="1617" customWidth="1"/>
    <col min="3" max="3" width="15.1640625" style="1617" customWidth="1"/>
    <col min="4" max="4" width="14.83203125" style="1617" customWidth="1"/>
    <col min="5" max="5" width="10.5" style="1617" customWidth="1"/>
    <col min="6" max="6" width="10.83203125" style="1617" customWidth="1"/>
    <col min="7" max="7" width="11.6640625" style="1617" customWidth="1"/>
    <col min="8" max="8" width="15.1640625" style="1617" customWidth="1"/>
    <col min="9" max="9" width="14.83203125" style="1617" customWidth="1"/>
    <col min="10" max="10" width="12.83203125" style="1617" customWidth="1"/>
    <col min="11" max="11" width="14.1640625" style="1617" customWidth="1"/>
    <col min="12" max="16384" width="8.83203125" style="1617"/>
  </cols>
  <sheetData>
    <row r="1" spans="1:11" ht="5.25" hidden="1" customHeight="1"/>
    <row r="2" spans="1:11" ht="13">
      <c r="A2" s="1688" t="s">
        <v>890</v>
      </c>
      <c r="B2" s="1672"/>
      <c r="C2" s="1672"/>
      <c r="D2" s="1672"/>
      <c r="E2" s="1672"/>
      <c r="F2" s="1672"/>
      <c r="G2" s="1672"/>
      <c r="H2" s="1672"/>
      <c r="I2" s="1672"/>
      <c r="J2" s="1672"/>
      <c r="K2" s="1672"/>
    </row>
    <row r="3" spans="1:11" ht="13">
      <c r="A3" s="1688" t="s">
        <v>970</v>
      </c>
      <c r="B3" s="1672" t="s">
        <v>938</v>
      </c>
      <c r="C3" s="1672" t="s">
        <v>939</v>
      </c>
      <c r="D3" s="1673" t="s">
        <v>939</v>
      </c>
      <c r="E3" s="1672" t="s">
        <v>940</v>
      </c>
      <c r="F3" s="1672" t="s">
        <v>940</v>
      </c>
      <c r="G3" s="1672" t="s">
        <v>940</v>
      </c>
      <c r="H3" s="1672" t="s">
        <v>940</v>
      </c>
      <c r="I3" s="1672" t="s">
        <v>940</v>
      </c>
      <c r="J3" s="1672" t="s">
        <v>940</v>
      </c>
      <c r="K3" s="1672" t="s">
        <v>940</v>
      </c>
    </row>
    <row r="4" spans="1:11" ht="13">
      <c r="A4" s="1688" t="s">
        <v>972</v>
      </c>
      <c r="B4" s="1672" t="s">
        <v>896</v>
      </c>
      <c r="C4" s="1672" t="s">
        <v>898</v>
      </c>
      <c r="D4" s="1672" t="s">
        <v>898</v>
      </c>
      <c r="E4" s="1672" t="s">
        <v>905</v>
      </c>
      <c r="F4" s="1672" t="s">
        <v>905</v>
      </c>
      <c r="G4" s="1672" t="s">
        <v>905</v>
      </c>
      <c r="H4" s="1672" t="s">
        <v>907</v>
      </c>
      <c r="I4" s="1672" t="s">
        <v>907</v>
      </c>
      <c r="J4" s="1672" t="s">
        <v>907</v>
      </c>
      <c r="K4" s="1672" t="s">
        <v>907</v>
      </c>
    </row>
    <row r="5" spans="1:11" ht="37" thickBot="1">
      <c r="A5" s="1689" t="s">
        <v>812</v>
      </c>
      <c r="B5" s="1690" t="s">
        <v>1017</v>
      </c>
      <c r="C5" s="1690" t="s">
        <v>953</v>
      </c>
      <c r="D5" s="1690" t="s">
        <v>954</v>
      </c>
      <c r="E5" s="1690" t="s">
        <v>902</v>
      </c>
      <c r="F5" s="1690" t="s">
        <v>904</v>
      </c>
      <c r="G5" s="1690" t="s">
        <v>944</v>
      </c>
      <c r="H5" s="1690" t="s">
        <v>956</v>
      </c>
      <c r="I5" s="1690" t="s">
        <v>946</v>
      </c>
      <c r="J5" s="1690" t="s">
        <v>1018</v>
      </c>
      <c r="K5" s="1690" t="s">
        <v>943</v>
      </c>
    </row>
    <row r="6" spans="1:11" ht="13" thickBot="1">
      <c r="A6" s="1687" t="s">
        <v>891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 ht="37" thickBot="1">
      <c r="A7" s="1483"/>
      <c r="B7" s="1691" t="s">
        <v>1019</v>
      </c>
      <c r="C7" s="1681" t="s">
        <v>1020</v>
      </c>
      <c r="D7" s="1681" t="s">
        <v>1021</v>
      </c>
      <c r="E7" s="1681" t="s">
        <v>1020</v>
      </c>
      <c r="F7" s="1522"/>
      <c r="G7" s="1681" t="s">
        <v>1022</v>
      </c>
      <c r="H7" s="1681" t="s">
        <v>1023</v>
      </c>
      <c r="I7" s="1522"/>
      <c r="J7" s="1522"/>
      <c r="K7" s="1522"/>
    </row>
    <row r="8" spans="1:11" ht="49" thickBot="1">
      <c r="A8" s="1484"/>
      <c r="B8" s="1522" t="s">
        <v>1024</v>
      </c>
      <c r="C8" s="1681" t="s">
        <v>1025</v>
      </c>
      <c r="D8" s="1684" t="s">
        <v>1026</v>
      </c>
      <c r="E8" s="1681" t="s">
        <v>1025</v>
      </c>
      <c r="F8" s="1485"/>
      <c r="G8" s="1692" t="s">
        <v>1027</v>
      </c>
      <c r="H8" s="1522" t="s">
        <v>1028</v>
      </c>
      <c r="I8" s="1485"/>
      <c r="J8" s="1485"/>
      <c r="K8" s="1485"/>
    </row>
    <row r="9" spans="1:11" ht="60">
      <c r="A9" s="1484"/>
      <c r="B9" s="1693" t="s">
        <v>1029</v>
      </c>
      <c r="C9" s="1681" t="s">
        <v>1025</v>
      </c>
      <c r="D9" s="1485" t="s">
        <v>1029</v>
      </c>
      <c r="E9" s="1684" t="s">
        <v>1030</v>
      </c>
      <c r="F9" s="1485"/>
      <c r="G9" s="1486"/>
      <c r="H9" s="1522" t="s">
        <v>1029</v>
      </c>
      <c r="I9" s="1485"/>
      <c r="J9" s="1485"/>
      <c r="K9" s="1485"/>
    </row>
    <row r="10" spans="1:11" ht="48">
      <c r="A10" s="1484"/>
      <c r="B10" s="1692" t="s">
        <v>1027</v>
      </c>
      <c r="C10" s="1684" t="s">
        <v>1030</v>
      </c>
      <c r="D10" s="1684" t="s">
        <v>1031</v>
      </c>
      <c r="E10" s="1694"/>
      <c r="F10" s="1485"/>
      <c r="G10" s="1486"/>
      <c r="H10" s="1486"/>
      <c r="I10" s="1486"/>
      <c r="J10" s="1486"/>
      <c r="K10" s="1486"/>
    </row>
    <row r="11" spans="1:11">
      <c r="A11" s="1484"/>
      <c r="B11" s="1682" t="s">
        <v>1032</v>
      </c>
      <c r="C11" s="1486"/>
      <c r="D11" s="1485"/>
      <c r="E11" s="1485"/>
      <c r="F11" s="1486"/>
      <c r="G11" s="1486"/>
      <c r="H11" s="1485"/>
      <c r="I11" s="1486"/>
      <c r="J11" s="1486"/>
      <c r="K11" s="1486"/>
    </row>
    <row r="12" spans="1:11">
      <c r="A12" s="1523"/>
      <c r="B12" s="1682"/>
      <c r="C12" s="1525"/>
      <c r="D12" s="1524"/>
      <c r="E12" s="1524"/>
      <c r="F12" s="1525"/>
      <c r="G12" s="1525"/>
      <c r="H12" s="1525"/>
      <c r="I12" s="1525"/>
      <c r="J12" s="1525"/>
      <c r="K12" s="1525"/>
    </row>
    <row r="13" spans="1:11" ht="13" thickBot="1">
      <c r="A13" s="1487"/>
      <c r="B13" s="1490"/>
      <c r="C13" s="1490"/>
      <c r="D13" s="1488"/>
      <c r="E13" s="1488"/>
      <c r="F13" s="1490"/>
      <c r="G13" s="1490"/>
      <c r="H13" s="1490"/>
      <c r="I13" s="1490"/>
      <c r="J13" s="1490"/>
      <c r="K13" s="1490"/>
    </row>
    <row r="14" spans="1:11" ht="37" thickBot="1">
      <c r="A14" s="1687" t="s">
        <v>892</v>
      </c>
      <c r="B14" s="1691" t="s">
        <v>1019</v>
      </c>
      <c r="C14" s="1681" t="s">
        <v>1020</v>
      </c>
      <c r="D14" s="1691" t="s">
        <v>1019</v>
      </c>
      <c r="E14" s="1691" t="s">
        <v>1019</v>
      </c>
      <c r="F14" s="1521"/>
      <c r="G14" s="1522" t="s">
        <v>1033</v>
      </c>
      <c r="H14" s="1681" t="s">
        <v>1023</v>
      </c>
      <c r="I14" s="1692" t="s">
        <v>1034</v>
      </c>
      <c r="J14" s="1521"/>
      <c r="K14" s="1521"/>
    </row>
    <row r="15" spans="1:11" ht="24">
      <c r="A15" s="1484"/>
      <c r="B15" s="1524" t="s">
        <v>1034</v>
      </c>
      <c r="C15" s="1486"/>
      <c r="D15" s="1692" t="s">
        <v>1034</v>
      </c>
      <c r="E15" s="1486"/>
      <c r="F15" s="1486"/>
      <c r="G15" s="1486"/>
      <c r="H15" s="1684" t="s">
        <v>1035</v>
      </c>
      <c r="I15" s="1681" t="s">
        <v>1023</v>
      </c>
      <c r="J15" s="1486"/>
      <c r="K15" s="1486"/>
    </row>
    <row r="16" spans="1:11" ht="36">
      <c r="A16" s="1526"/>
      <c r="B16" s="1693" t="s">
        <v>1029</v>
      </c>
      <c r="D16" s="1684" t="s">
        <v>1026</v>
      </c>
      <c r="E16" s="1516"/>
      <c r="F16" s="1516"/>
      <c r="G16" s="1516"/>
      <c r="H16" s="1516"/>
      <c r="I16" s="1516"/>
      <c r="J16" s="1516"/>
      <c r="K16" s="1516"/>
    </row>
    <row r="17" spans="1:11">
      <c r="A17" s="1484"/>
      <c r="B17" s="1682" t="s">
        <v>1036</v>
      </c>
      <c r="D17" s="1499"/>
      <c r="E17" s="1499"/>
      <c r="F17" s="1499"/>
      <c r="G17" s="1499"/>
      <c r="H17" s="1499"/>
      <c r="I17" s="1499"/>
      <c r="J17" s="1499"/>
      <c r="K17" s="1499"/>
    </row>
    <row r="18" spans="1:11" ht="24">
      <c r="A18" s="1484"/>
      <c r="B18" s="1692" t="s">
        <v>1027</v>
      </c>
      <c r="D18" s="1485"/>
      <c r="E18" s="1485"/>
      <c r="F18" s="1485"/>
      <c r="G18" s="1485"/>
      <c r="H18" s="1486"/>
      <c r="I18" s="1485"/>
      <c r="J18" s="1485"/>
      <c r="K18" s="1485"/>
    </row>
    <row r="19" spans="1:11">
      <c r="A19" s="1484"/>
      <c r="B19" s="1682" t="s">
        <v>1032</v>
      </c>
      <c r="D19" s="1485"/>
      <c r="E19" s="1485"/>
      <c r="F19" s="1485"/>
      <c r="G19" s="1485"/>
      <c r="H19" s="1486"/>
      <c r="I19" s="1485"/>
      <c r="J19" s="1485"/>
      <c r="K19" s="1485"/>
    </row>
    <row r="20" spans="1:11">
      <c r="A20" s="1484"/>
      <c r="B20" s="1486"/>
      <c r="C20" s="1486"/>
      <c r="D20" s="1485"/>
      <c r="E20" s="1485"/>
      <c r="F20" s="1485"/>
      <c r="G20" s="1486"/>
      <c r="H20" s="1486"/>
      <c r="I20" s="1485"/>
      <c r="J20" s="1485"/>
      <c r="K20" s="1485"/>
    </row>
    <row r="21" spans="1:11" ht="13" thickBot="1">
      <c r="A21" s="1487"/>
      <c r="B21" s="1490"/>
      <c r="C21" s="1490"/>
      <c r="D21" s="1490"/>
      <c r="E21" s="1490"/>
      <c r="F21" s="1488"/>
      <c r="G21" s="1490"/>
      <c r="H21" s="1490"/>
      <c r="I21" s="1490"/>
      <c r="J21" s="1490"/>
      <c r="K21" s="1490"/>
    </row>
    <row r="22" spans="1:11" ht="13" thickBot="1">
      <c r="A22" s="1687" t="s">
        <v>36</v>
      </c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 ht="24">
      <c r="A23" s="1483"/>
      <c r="B23" s="1522" t="s">
        <v>1024</v>
      </c>
      <c r="C23" s="1522" t="s">
        <v>1029</v>
      </c>
      <c r="D23" s="1522" t="s">
        <v>1037</v>
      </c>
      <c r="E23" s="1521"/>
      <c r="F23" s="1521"/>
      <c r="G23" s="1681" t="s">
        <v>1022</v>
      </c>
      <c r="H23" s="1522" t="s">
        <v>1028</v>
      </c>
      <c r="I23" s="1521"/>
      <c r="J23" s="1521"/>
      <c r="K23" s="1521"/>
    </row>
    <row r="24" spans="1:11" ht="24">
      <c r="A24" s="1526"/>
      <c r="B24" s="1485"/>
      <c r="C24" s="1486"/>
      <c r="D24" s="1486"/>
      <c r="E24" s="1486"/>
      <c r="F24" s="1486"/>
      <c r="G24" s="1684" t="s">
        <v>1038</v>
      </c>
      <c r="H24" s="1486"/>
      <c r="I24" s="1486"/>
      <c r="J24" s="1486"/>
      <c r="K24" s="1486"/>
    </row>
    <row r="25" spans="1:11">
      <c r="A25" s="1484"/>
      <c r="B25" s="1516"/>
      <c r="C25" s="1516"/>
      <c r="D25" s="1516"/>
      <c r="E25" s="1516"/>
      <c r="F25" s="1516"/>
      <c r="G25" s="1516"/>
      <c r="H25" s="1516"/>
      <c r="I25" s="1516"/>
      <c r="J25" s="1516"/>
      <c r="K25" s="1516"/>
    </row>
    <row r="26" spans="1:11">
      <c r="A26" s="1484"/>
      <c r="B26" s="1499"/>
      <c r="C26" s="1499"/>
      <c r="D26" s="1499"/>
      <c r="E26" s="1499"/>
      <c r="F26" s="1499"/>
      <c r="G26" s="1499"/>
      <c r="H26" s="1499"/>
      <c r="I26" s="1499"/>
      <c r="J26" s="1499"/>
      <c r="K26" s="1499"/>
    </row>
    <row r="27" spans="1:11">
      <c r="A27" s="1484"/>
      <c r="B27" s="1486"/>
      <c r="C27" s="1486"/>
      <c r="D27" s="1486"/>
      <c r="E27" s="1485"/>
      <c r="F27" s="1485"/>
      <c r="G27" s="1485"/>
      <c r="H27" s="1485"/>
      <c r="I27" s="1485"/>
      <c r="J27" s="1485"/>
      <c r="K27" s="1485"/>
    </row>
    <row r="28" spans="1:11">
      <c r="A28" s="1484"/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 ht="13" thickBot="1">
      <c r="A29" s="1487"/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 ht="13" thickBot="1">
      <c r="A30" s="1687" t="s">
        <v>37</v>
      </c>
      <c r="B30" s="1521"/>
      <c r="C30" s="1521"/>
      <c r="D30" s="1521"/>
      <c r="E30" s="1521"/>
      <c r="F30" s="1521"/>
      <c r="G30" s="1516" t="s">
        <v>1039</v>
      </c>
      <c r="H30" s="1521"/>
      <c r="I30" s="1521"/>
      <c r="J30" s="1521"/>
      <c r="K30" s="1521"/>
    </row>
    <row r="31" spans="1:11" ht="48">
      <c r="A31" s="1483"/>
      <c r="B31" s="1679" t="s">
        <v>1029</v>
      </c>
      <c r="C31" s="1681" t="s">
        <v>1025</v>
      </c>
      <c r="D31" s="1485" t="s">
        <v>1029</v>
      </c>
      <c r="E31" s="1694" t="s">
        <v>1032</v>
      </c>
      <c r="F31" s="1521"/>
      <c r="G31" s="1692" t="s">
        <v>1027</v>
      </c>
      <c r="H31" s="1522" t="s">
        <v>1029</v>
      </c>
      <c r="I31" s="1521"/>
      <c r="J31" s="1521"/>
      <c r="K31" s="1521"/>
    </row>
    <row r="32" spans="1:11" ht="24">
      <c r="A32" s="1484"/>
      <c r="B32" s="1486"/>
      <c r="C32" s="1486"/>
      <c r="D32" s="1486"/>
      <c r="E32" s="1682" t="s">
        <v>1036</v>
      </c>
      <c r="F32" s="1486"/>
      <c r="G32" s="1684" t="s">
        <v>1038</v>
      </c>
      <c r="H32" s="1486"/>
      <c r="I32" s="1486"/>
      <c r="J32" s="1486"/>
      <c r="K32" s="1486"/>
    </row>
    <row r="33" spans="1:11" ht="48">
      <c r="A33" s="1484"/>
      <c r="B33" s="1516"/>
      <c r="C33" s="1692" t="s">
        <v>1027</v>
      </c>
      <c r="D33" s="1692" t="s">
        <v>1027</v>
      </c>
      <c r="E33" s="1692" t="s">
        <v>1027</v>
      </c>
      <c r="F33" s="1516"/>
      <c r="G33" s="1516" t="s">
        <v>1039</v>
      </c>
      <c r="H33" s="1516"/>
      <c r="I33" s="1516"/>
      <c r="J33" s="1516"/>
      <c r="K33" s="1516"/>
    </row>
    <row r="34" spans="1:11">
      <c r="A34" s="1484"/>
      <c r="B34" s="1499"/>
      <c r="C34" s="1499"/>
      <c r="D34" s="1499"/>
      <c r="F34" s="1499"/>
      <c r="G34" s="1499"/>
      <c r="H34" s="1499"/>
      <c r="I34" s="1499"/>
      <c r="J34" s="1499"/>
      <c r="K34" s="1499"/>
    </row>
    <row r="35" spans="1:11" ht="13" thickBot="1">
      <c r="A35" s="1484"/>
      <c r="B35" s="1485"/>
      <c r="C35" s="1485"/>
      <c r="D35" s="1486"/>
      <c r="E35" s="1485"/>
      <c r="F35" s="1485"/>
      <c r="G35" s="1486"/>
      <c r="H35" s="1485"/>
      <c r="I35" s="1485"/>
      <c r="J35" s="1485"/>
      <c r="K35" s="1485"/>
    </row>
    <row r="36" spans="1:11" ht="24">
      <c r="A36" s="1484"/>
      <c r="B36" s="1486"/>
      <c r="C36" s="1485"/>
      <c r="D36" s="1486"/>
      <c r="E36" s="1485"/>
      <c r="F36" s="1486"/>
      <c r="G36" s="1681" t="s">
        <v>1040</v>
      </c>
      <c r="H36" s="1486"/>
      <c r="I36" s="1485"/>
      <c r="J36" s="1485"/>
      <c r="K36" s="1485"/>
    </row>
    <row r="37" spans="1:11" ht="37" thickBot="1">
      <c r="A37" s="1487"/>
      <c r="B37" s="1490"/>
      <c r="C37" s="1488"/>
      <c r="D37" s="1490"/>
      <c r="E37" s="1490"/>
      <c r="F37" s="1490"/>
      <c r="G37" s="1684" t="s">
        <v>1041</v>
      </c>
      <c r="H37" s="1490"/>
      <c r="I37" s="1490"/>
      <c r="J37" s="1490"/>
      <c r="K37" s="1490"/>
    </row>
    <row r="38" spans="1:11" ht="13" thickBot="1">
      <c r="A38" s="1687" t="s">
        <v>893</v>
      </c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 ht="24">
      <c r="A39" s="1483"/>
      <c r="B39" s="1679" t="s">
        <v>1036</v>
      </c>
      <c r="C39" s="1681" t="s">
        <v>1025</v>
      </c>
      <c r="D39" s="1485" t="s">
        <v>1029</v>
      </c>
      <c r="E39" s="1521"/>
      <c r="F39" s="1521"/>
      <c r="G39" s="1681" t="s">
        <v>1040</v>
      </c>
      <c r="H39" s="1522" t="s">
        <v>1029</v>
      </c>
      <c r="I39" s="1521"/>
      <c r="J39" s="1521"/>
      <c r="K39" s="1521"/>
    </row>
    <row r="40" spans="1:11" ht="48">
      <c r="A40" s="1484"/>
      <c r="B40" s="1692" t="s">
        <v>1027</v>
      </c>
      <c r="C40" s="1684" t="s">
        <v>1030</v>
      </c>
      <c r="D40" s="1684" t="s">
        <v>1030</v>
      </c>
      <c r="E40" s="1684" t="s">
        <v>1029</v>
      </c>
      <c r="F40" s="1486"/>
      <c r="G40" s="1684" t="s">
        <v>1041</v>
      </c>
      <c r="H40" s="1486"/>
      <c r="I40" s="1486"/>
      <c r="J40" s="1486"/>
      <c r="K40" s="1486"/>
    </row>
    <row r="41" spans="1:11" ht="60">
      <c r="A41" s="1484"/>
      <c r="B41" s="1682" t="s">
        <v>1032</v>
      </c>
      <c r="C41" s="1516"/>
      <c r="D41" s="1516"/>
      <c r="E41" s="1684" t="s">
        <v>1030</v>
      </c>
      <c r="F41" s="1516"/>
      <c r="G41" s="1516"/>
      <c r="H41" s="1516"/>
      <c r="I41" s="1516"/>
      <c r="J41" s="1516"/>
      <c r="K41" s="1516"/>
    </row>
    <row r="42" spans="1:11">
      <c r="A42" s="1484"/>
      <c r="B42" s="1499"/>
      <c r="C42" s="1499"/>
      <c r="D42" s="1499"/>
      <c r="E42" s="1499"/>
      <c r="F42" s="1499"/>
      <c r="G42" s="1499"/>
      <c r="H42" s="1499"/>
      <c r="I42" s="1499"/>
      <c r="J42" s="1499"/>
      <c r="K42" s="1499"/>
    </row>
    <row r="43" spans="1:11">
      <c r="A43" s="1484"/>
      <c r="B43" s="1486"/>
      <c r="C43" s="1499"/>
      <c r="D43" s="1486"/>
      <c r="E43" s="1485"/>
      <c r="F43" s="1486"/>
      <c r="G43" s="1486"/>
      <c r="H43" s="1485"/>
      <c r="I43" s="1485"/>
      <c r="J43" s="1485"/>
      <c r="K43" s="1485"/>
    </row>
    <row r="44" spans="1:11">
      <c r="A44" s="1523"/>
      <c r="B44" s="1525"/>
      <c r="C44" s="1524"/>
      <c r="D44" s="1525"/>
      <c r="E44" s="1524"/>
      <c r="F44" s="1525"/>
      <c r="G44" s="1525"/>
      <c r="H44" s="1524"/>
      <c r="I44" s="1524"/>
      <c r="J44" s="1524"/>
      <c r="K44" s="1524"/>
    </row>
    <row r="45" spans="1:11" ht="13" thickBot="1">
      <c r="A45" s="1487"/>
      <c r="B45" s="1490"/>
      <c r="C45" s="1488"/>
      <c r="D45" s="1490"/>
      <c r="E45" s="1488"/>
      <c r="F45" s="1490"/>
      <c r="G45" s="1490"/>
      <c r="H45" s="1488"/>
      <c r="I45" s="1488"/>
      <c r="J45" s="1488"/>
      <c r="K45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668" t="s">
        <v>894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</row>
    <row r="2" spans="1:11" ht="13">
      <c r="A2" s="1671" t="s">
        <v>970</v>
      </c>
      <c r="B2" s="1672" t="s">
        <v>971</v>
      </c>
      <c r="C2" s="1672" t="s">
        <v>939</v>
      </c>
      <c r="D2" s="1673" t="s">
        <v>939</v>
      </c>
      <c r="E2" s="1672" t="s">
        <v>940</v>
      </c>
      <c r="F2" s="1672" t="s">
        <v>940</v>
      </c>
      <c r="G2" s="1672" t="s">
        <v>940</v>
      </c>
      <c r="H2" s="1672" t="s">
        <v>940</v>
      </c>
      <c r="I2" s="1672" t="s">
        <v>940</v>
      </c>
      <c r="J2" s="1672" t="s">
        <v>940</v>
      </c>
      <c r="K2" s="1672" t="s">
        <v>940</v>
      </c>
    </row>
    <row r="3" spans="1:11">
      <c r="A3" s="1527" t="s">
        <v>972</v>
      </c>
      <c r="B3" s="1672" t="s">
        <v>973</v>
      </c>
      <c r="C3" s="1672" t="s">
        <v>898</v>
      </c>
      <c r="D3" s="1672" t="s">
        <v>898</v>
      </c>
      <c r="E3" s="1672" t="s">
        <v>905</v>
      </c>
      <c r="F3" s="1672" t="s">
        <v>905</v>
      </c>
      <c r="G3" s="1672" t="s">
        <v>905</v>
      </c>
      <c r="H3" s="1672" t="s">
        <v>907</v>
      </c>
      <c r="I3" s="1672" t="s">
        <v>907</v>
      </c>
      <c r="J3" s="1672" t="s">
        <v>907</v>
      </c>
      <c r="K3" s="1672" t="s">
        <v>907</v>
      </c>
    </row>
    <row r="4" spans="1:11" ht="13" thickBot="1">
      <c r="A4" s="1674" t="s">
        <v>812</v>
      </c>
      <c r="B4" s="1675" t="s">
        <v>897</v>
      </c>
      <c r="C4" s="1675" t="s">
        <v>974</v>
      </c>
      <c r="D4" s="1675" t="s">
        <v>942</v>
      </c>
      <c r="E4" s="1675" t="s">
        <v>975</v>
      </c>
      <c r="F4" s="1675" t="s">
        <v>976</v>
      </c>
      <c r="G4" s="1675" t="s">
        <v>977</v>
      </c>
      <c r="H4" s="1675" t="s">
        <v>956</v>
      </c>
      <c r="I4" s="1675" t="s">
        <v>946</v>
      </c>
      <c r="J4" s="1675" t="s">
        <v>957</v>
      </c>
      <c r="K4" s="1676" t="s">
        <v>943</v>
      </c>
    </row>
    <row r="5" spans="1:11" ht="13" thickBot="1">
      <c r="A5" s="1677" t="s">
        <v>891</v>
      </c>
      <c r="B5" s="1678"/>
      <c r="C5" s="1678"/>
      <c r="D5" s="1678"/>
      <c r="E5" s="1678"/>
      <c r="F5" s="1678"/>
      <c r="G5" s="1678"/>
      <c r="H5" s="1678"/>
      <c r="I5" s="1678"/>
      <c r="J5" s="1678"/>
      <c r="K5" s="1678"/>
    </row>
    <row r="6" spans="1:11" ht="36">
      <c r="A6" s="1483"/>
      <c r="B6" s="1679" t="s">
        <v>978</v>
      </c>
      <c r="C6" s="1680" t="s">
        <v>979</v>
      </c>
      <c r="D6" s="1522" t="s">
        <v>980</v>
      </c>
      <c r="E6" s="1681" t="s">
        <v>981</v>
      </c>
      <c r="F6" s="1681" t="s">
        <v>982</v>
      </c>
      <c r="G6" s="1681" t="s">
        <v>983</v>
      </c>
      <c r="H6" s="1681" t="s">
        <v>984</v>
      </c>
      <c r="I6" s="1681" t="s">
        <v>985</v>
      </c>
      <c r="J6" s="1681" t="s">
        <v>986</v>
      </c>
      <c r="K6" s="1681" t="s">
        <v>987</v>
      </c>
    </row>
    <row r="7" spans="1:11" ht="24">
      <c r="A7" s="1526"/>
      <c r="B7" s="1682" t="s">
        <v>988</v>
      </c>
      <c r="C7" s="1683" t="s">
        <v>989</v>
      </c>
      <c r="D7" s="1683" t="s">
        <v>990</v>
      </c>
      <c r="E7" s="1683" t="s">
        <v>991</v>
      </c>
      <c r="F7" s="1516" t="s">
        <v>992</v>
      </c>
      <c r="G7" s="1683" t="s">
        <v>993</v>
      </c>
      <c r="H7" s="1516" t="s">
        <v>994</v>
      </c>
      <c r="I7" s="1516" t="s">
        <v>995</v>
      </c>
      <c r="J7" s="1683" t="s">
        <v>996</v>
      </c>
      <c r="K7" s="1683" t="s">
        <v>997</v>
      </c>
    </row>
    <row r="8" spans="1:11" ht="24">
      <c r="A8" s="1484"/>
      <c r="B8" s="1485" t="s">
        <v>998</v>
      </c>
      <c r="C8" s="1485" t="s">
        <v>999</v>
      </c>
      <c r="D8" s="1485" t="s">
        <v>992</v>
      </c>
      <c r="E8" s="1684" t="s">
        <v>1000</v>
      </c>
      <c r="F8" s="1684" t="s">
        <v>1001</v>
      </c>
      <c r="G8" s="1683" t="s">
        <v>1002</v>
      </c>
      <c r="H8" s="1485" t="s">
        <v>1003</v>
      </c>
      <c r="I8" s="1684" t="s">
        <v>1004</v>
      </c>
      <c r="J8" s="1684" t="s">
        <v>1005</v>
      </c>
      <c r="K8" s="1684" t="s">
        <v>1006</v>
      </c>
    </row>
    <row r="9" spans="1:11" ht="36">
      <c r="A9" s="1484"/>
      <c r="B9" s="1685" t="s">
        <v>1007</v>
      </c>
      <c r="C9" s="1485" t="s">
        <v>992</v>
      </c>
      <c r="D9" s="1485"/>
      <c r="E9" s="1485" t="s">
        <v>1008</v>
      </c>
      <c r="F9" s="1525"/>
      <c r="G9" s="1485"/>
      <c r="H9" s="1686" t="s">
        <v>1009</v>
      </c>
      <c r="I9" s="1524"/>
      <c r="J9" s="1525"/>
      <c r="K9" s="1686" t="s">
        <v>1010</v>
      </c>
    </row>
    <row r="10" spans="1:11">
      <c r="A10" s="1484"/>
      <c r="B10" s="1485" t="s">
        <v>992</v>
      </c>
      <c r="C10" s="1485" t="s">
        <v>992</v>
      </c>
      <c r="D10" s="1485"/>
      <c r="E10" s="1485" t="s">
        <v>1011</v>
      </c>
      <c r="F10" s="1485"/>
      <c r="G10" s="1486"/>
      <c r="H10" s="1485"/>
      <c r="I10" s="1524"/>
      <c r="J10" s="1485"/>
      <c r="K10" s="1524"/>
    </row>
    <row r="11" spans="1:11" ht="24">
      <c r="A11" s="1484"/>
      <c r="B11" s="1486"/>
      <c r="C11" s="1486"/>
      <c r="D11" s="1485"/>
      <c r="E11" s="1684" t="s">
        <v>1012</v>
      </c>
      <c r="F11" s="1485"/>
      <c r="G11" s="1486"/>
      <c r="H11" s="1485"/>
      <c r="I11" s="1486"/>
      <c r="J11" s="1485"/>
      <c r="K11" s="1486"/>
    </row>
    <row r="12" spans="1:11" ht="13" thickBot="1">
      <c r="A12" s="1487"/>
      <c r="B12" s="1490"/>
      <c r="C12" s="1490"/>
      <c r="D12" s="1488"/>
      <c r="E12" s="1488" t="s">
        <v>1013</v>
      </c>
      <c r="F12" s="1488"/>
      <c r="G12" s="1490"/>
      <c r="H12" s="1490"/>
      <c r="I12" s="1490"/>
      <c r="J12" s="1490"/>
      <c r="K12" s="1490"/>
    </row>
    <row r="13" spans="1:11" ht="13" thickBot="1">
      <c r="A13" s="1687" t="s">
        <v>892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 ht="36">
      <c r="A14" s="1483"/>
      <c r="B14" s="1679" t="s">
        <v>978</v>
      </c>
      <c r="C14" s="1680" t="s">
        <v>979</v>
      </c>
      <c r="D14" s="1522" t="s">
        <v>980</v>
      </c>
      <c r="E14" s="1681" t="s">
        <v>981</v>
      </c>
      <c r="F14" s="1681" t="s">
        <v>982</v>
      </c>
      <c r="G14" s="1681" t="s">
        <v>983</v>
      </c>
      <c r="H14" s="1681" t="s">
        <v>984</v>
      </c>
      <c r="I14" s="1681" t="s">
        <v>985</v>
      </c>
      <c r="J14" s="1681" t="s">
        <v>986</v>
      </c>
      <c r="K14" s="1681" t="s">
        <v>987</v>
      </c>
    </row>
    <row r="15" spans="1:11" ht="24">
      <c r="A15" s="1526"/>
      <c r="B15" s="1682" t="s">
        <v>988</v>
      </c>
      <c r="C15" s="1683" t="s">
        <v>989</v>
      </c>
      <c r="D15" s="1683" t="s">
        <v>990</v>
      </c>
      <c r="E15" s="1683" t="s">
        <v>991</v>
      </c>
      <c r="F15" s="1516" t="s">
        <v>992</v>
      </c>
      <c r="G15" s="1683" t="s">
        <v>993</v>
      </c>
      <c r="H15" s="1516" t="s">
        <v>994</v>
      </c>
      <c r="I15" s="1516" t="s">
        <v>995</v>
      </c>
      <c r="J15" s="1683" t="s">
        <v>996</v>
      </c>
      <c r="K15" s="1683" t="s">
        <v>997</v>
      </c>
    </row>
    <row r="16" spans="1:11" ht="24">
      <c r="A16" s="1484"/>
      <c r="B16" s="1485" t="s">
        <v>998</v>
      </c>
      <c r="C16" s="1485" t="s">
        <v>999</v>
      </c>
      <c r="D16" s="1485" t="s">
        <v>992</v>
      </c>
      <c r="E16" s="1684" t="s">
        <v>1000</v>
      </c>
      <c r="F16" s="1684" t="s">
        <v>1001</v>
      </c>
      <c r="G16" s="1683" t="s">
        <v>1002</v>
      </c>
      <c r="H16" s="1485" t="s">
        <v>1003</v>
      </c>
      <c r="I16" s="1684" t="s">
        <v>1004</v>
      </c>
      <c r="J16" s="1684" t="s">
        <v>1005</v>
      </c>
      <c r="K16" s="1684" t="s">
        <v>1006</v>
      </c>
    </row>
    <row r="17" spans="1:11" ht="36">
      <c r="A17" s="1484"/>
      <c r="B17" s="1685" t="s">
        <v>1007</v>
      </c>
      <c r="C17" s="1485" t="s">
        <v>992</v>
      </c>
      <c r="D17" s="1486"/>
      <c r="E17" s="1485" t="s">
        <v>1008</v>
      </c>
      <c r="F17" s="1485"/>
      <c r="G17" s="1486"/>
      <c r="H17" s="1686" t="s">
        <v>1009</v>
      </c>
      <c r="I17" s="1524"/>
      <c r="J17" s="1485"/>
      <c r="K17" s="1686" t="s">
        <v>1010</v>
      </c>
    </row>
    <row r="18" spans="1:11">
      <c r="A18" s="1484"/>
      <c r="B18" s="1485" t="s">
        <v>992</v>
      </c>
      <c r="C18" s="1486"/>
      <c r="D18" s="1486"/>
      <c r="E18" s="1485" t="s">
        <v>1011</v>
      </c>
      <c r="F18" s="1485"/>
      <c r="G18" s="1486"/>
      <c r="H18" s="1485"/>
      <c r="I18" s="1486"/>
      <c r="J18" s="1485"/>
      <c r="K18" s="1486"/>
    </row>
    <row r="19" spans="1:11" ht="24">
      <c r="A19" s="1484"/>
      <c r="B19" s="1486"/>
      <c r="C19" s="1486"/>
      <c r="D19" s="1486"/>
      <c r="E19" s="1684" t="s">
        <v>1012</v>
      </c>
      <c r="F19" s="1486"/>
      <c r="G19" s="1486"/>
      <c r="H19" s="1486"/>
      <c r="I19" s="1486"/>
      <c r="J19" s="1486"/>
      <c r="K19" s="1486"/>
    </row>
    <row r="20" spans="1:11" ht="13" thickBot="1">
      <c r="A20" s="1487"/>
      <c r="B20" s="1490"/>
      <c r="C20" s="1490"/>
      <c r="D20" s="1490"/>
      <c r="E20" s="1488" t="s">
        <v>1013</v>
      </c>
      <c r="F20" s="1490"/>
      <c r="G20" s="1490"/>
      <c r="H20" s="1490"/>
      <c r="I20" s="1490"/>
      <c r="J20" s="1490"/>
      <c r="K20" s="1490"/>
    </row>
    <row r="21" spans="1:11" ht="13" thickBot="1">
      <c r="A21" s="16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 ht="36">
      <c r="A22" s="1522"/>
      <c r="B22" s="1679" t="s">
        <v>978</v>
      </c>
      <c r="C22" s="1680" t="s">
        <v>979</v>
      </c>
      <c r="D22" s="1522" t="s">
        <v>980</v>
      </c>
      <c r="E22" s="1681" t="s">
        <v>981</v>
      </c>
      <c r="F22" s="1681" t="s">
        <v>982</v>
      </c>
      <c r="G22" s="1681" t="s">
        <v>983</v>
      </c>
      <c r="H22" s="1681" t="s">
        <v>984</v>
      </c>
      <c r="I22" s="1681" t="s">
        <v>985</v>
      </c>
      <c r="J22" s="1681" t="s">
        <v>986</v>
      </c>
      <c r="K22" s="1681" t="s">
        <v>987</v>
      </c>
    </row>
    <row r="23" spans="1:11" ht="24">
      <c r="A23" s="1516"/>
      <c r="B23" s="1682" t="s">
        <v>988</v>
      </c>
      <c r="C23" s="1683" t="s">
        <v>989</v>
      </c>
      <c r="D23" s="1683" t="s">
        <v>990</v>
      </c>
      <c r="E23" s="1683" t="s">
        <v>991</v>
      </c>
      <c r="F23" s="1516" t="s">
        <v>992</v>
      </c>
      <c r="G23" s="1683" t="s">
        <v>993</v>
      </c>
      <c r="H23" s="1516" t="s">
        <v>994</v>
      </c>
      <c r="I23" s="1516" t="s">
        <v>995</v>
      </c>
      <c r="J23" s="1683" t="s">
        <v>996</v>
      </c>
      <c r="K23" s="1683" t="s">
        <v>997</v>
      </c>
    </row>
    <row r="24" spans="1:11" ht="24">
      <c r="A24" s="1516"/>
      <c r="B24" s="1485" t="s">
        <v>998</v>
      </c>
      <c r="C24" s="1485" t="s">
        <v>999</v>
      </c>
      <c r="D24" s="1485" t="s">
        <v>992</v>
      </c>
      <c r="E24" s="1684" t="s">
        <v>1000</v>
      </c>
      <c r="F24" s="1684" t="s">
        <v>1001</v>
      </c>
      <c r="G24" s="1683" t="s">
        <v>1002</v>
      </c>
      <c r="H24" s="1485" t="s">
        <v>1003</v>
      </c>
      <c r="I24" s="1684" t="s">
        <v>1004</v>
      </c>
      <c r="J24" s="1684" t="s">
        <v>1005</v>
      </c>
      <c r="K24" s="1684" t="s">
        <v>1006</v>
      </c>
    </row>
    <row r="25" spans="1:11" ht="36">
      <c r="A25" s="1485"/>
      <c r="B25" s="1685" t="s">
        <v>1007</v>
      </c>
      <c r="C25" s="1485" t="s">
        <v>992</v>
      </c>
      <c r="D25" s="1485"/>
      <c r="E25" s="1485" t="s">
        <v>1008</v>
      </c>
      <c r="F25" s="1485"/>
      <c r="G25" s="1485"/>
      <c r="H25" s="1686" t="s">
        <v>1009</v>
      </c>
      <c r="I25" s="1524"/>
      <c r="J25" s="1485"/>
      <c r="K25" s="1686" t="s">
        <v>1010</v>
      </c>
    </row>
    <row r="26" spans="1:11">
      <c r="A26" s="1527"/>
      <c r="B26" s="1485" t="s">
        <v>992</v>
      </c>
      <c r="C26" s="1519"/>
      <c r="D26" s="1519"/>
      <c r="E26" s="1485" t="s">
        <v>1011</v>
      </c>
      <c r="F26" s="1519"/>
      <c r="G26" s="1485"/>
      <c r="H26" s="1519"/>
      <c r="I26" s="1519"/>
      <c r="J26" s="1519"/>
      <c r="K26" s="1519"/>
    </row>
    <row r="27" spans="1:11" ht="24">
      <c r="A27" s="1484"/>
      <c r="B27" s="1499"/>
      <c r="C27" s="1499"/>
      <c r="D27" s="1486"/>
      <c r="E27" s="1684" t="s">
        <v>1012</v>
      </c>
      <c r="F27" s="1485"/>
      <c r="G27" s="1486"/>
      <c r="H27" s="1485"/>
      <c r="I27" s="1485"/>
      <c r="J27" s="1485"/>
      <c r="K27" s="1485"/>
    </row>
    <row r="28" spans="1:11" ht="13" thickBot="1">
      <c r="A28" s="1487"/>
      <c r="B28" s="1490"/>
      <c r="C28" s="1490"/>
      <c r="D28" s="1490"/>
      <c r="E28" s="1488" t="s">
        <v>1013</v>
      </c>
      <c r="F28" s="1490"/>
      <c r="G28" s="1490"/>
      <c r="H28" s="1490"/>
      <c r="I28" s="1490"/>
      <c r="J28" s="1490"/>
      <c r="K28" s="1490"/>
    </row>
    <row r="29" spans="1:11" ht="13" thickBot="1">
      <c r="A29" s="16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 ht="36">
      <c r="A30" s="1483"/>
      <c r="B30" s="1679" t="s">
        <v>978</v>
      </c>
      <c r="C30" s="1680" t="s">
        <v>979</v>
      </c>
      <c r="D30" s="1522" t="s">
        <v>980</v>
      </c>
      <c r="E30" s="1681" t="s">
        <v>981</v>
      </c>
      <c r="F30" s="1681" t="s">
        <v>982</v>
      </c>
      <c r="G30" s="1681" t="s">
        <v>983</v>
      </c>
      <c r="H30" s="1681" t="s">
        <v>984</v>
      </c>
      <c r="I30" s="1681" t="s">
        <v>985</v>
      </c>
      <c r="J30" s="1681" t="s">
        <v>986</v>
      </c>
      <c r="K30" s="1681" t="s">
        <v>987</v>
      </c>
    </row>
    <row r="31" spans="1:11" ht="24">
      <c r="A31" s="1526"/>
      <c r="B31" s="1682" t="s">
        <v>988</v>
      </c>
      <c r="C31" s="1683" t="s">
        <v>989</v>
      </c>
      <c r="D31" s="1683" t="s">
        <v>990</v>
      </c>
      <c r="E31" s="1683" t="s">
        <v>991</v>
      </c>
      <c r="F31" s="1516" t="s">
        <v>992</v>
      </c>
      <c r="G31" s="1683" t="s">
        <v>1014</v>
      </c>
      <c r="H31" s="1516" t="s">
        <v>994</v>
      </c>
      <c r="I31" s="1516" t="s">
        <v>995</v>
      </c>
      <c r="J31" s="1683" t="s">
        <v>1015</v>
      </c>
      <c r="K31" s="1683" t="s">
        <v>997</v>
      </c>
    </row>
    <row r="32" spans="1:11" ht="24">
      <c r="A32" s="1526"/>
      <c r="B32" s="1485" t="s">
        <v>998</v>
      </c>
      <c r="C32" s="1485" t="s">
        <v>999</v>
      </c>
      <c r="D32" s="1485" t="s">
        <v>992</v>
      </c>
      <c r="E32" s="1684" t="s">
        <v>1000</v>
      </c>
      <c r="F32" s="1684" t="s">
        <v>1001</v>
      </c>
      <c r="G32" s="1683" t="s">
        <v>1002</v>
      </c>
      <c r="H32" s="1485" t="s">
        <v>1003</v>
      </c>
      <c r="I32" s="1684" t="s">
        <v>1004</v>
      </c>
      <c r="J32" s="1684" t="s">
        <v>1005</v>
      </c>
      <c r="K32" s="1684" t="s">
        <v>1006</v>
      </c>
    </row>
    <row r="33" spans="1:11" ht="36">
      <c r="A33" s="1526"/>
      <c r="B33" s="1685" t="s">
        <v>1007</v>
      </c>
      <c r="C33" s="1485" t="s">
        <v>992</v>
      </c>
      <c r="D33" s="1485"/>
      <c r="E33" s="1485" t="s">
        <v>1008</v>
      </c>
      <c r="F33" s="1516"/>
      <c r="G33" s="1516"/>
      <c r="H33" s="1686" t="s">
        <v>1009</v>
      </c>
      <c r="I33" s="1524"/>
      <c r="J33" s="1516"/>
      <c r="K33" s="1686" t="s">
        <v>1010</v>
      </c>
    </row>
    <row r="34" spans="1:11">
      <c r="A34" s="1484"/>
      <c r="B34" s="1485" t="s">
        <v>992</v>
      </c>
      <c r="C34" s="1485"/>
      <c r="D34" s="1485"/>
      <c r="E34" s="1485" t="s">
        <v>1011</v>
      </c>
      <c r="F34" s="1485"/>
      <c r="G34" s="1485"/>
      <c r="H34" s="1485"/>
      <c r="I34" s="1485"/>
      <c r="J34" s="1485"/>
      <c r="K34" s="1485"/>
    </row>
    <row r="35" spans="1:11" ht="24">
      <c r="A35" s="1484"/>
      <c r="B35" s="1486"/>
      <c r="C35" s="1485"/>
      <c r="D35" s="1485"/>
      <c r="E35" s="1684" t="s">
        <v>1012</v>
      </c>
      <c r="F35" s="1485"/>
      <c r="G35" s="1486"/>
      <c r="H35" s="1485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88" t="s">
        <v>1013</v>
      </c>
      <c r="F36" s="1490"/>
      <c r="G36" s="1490"/>
      <c r="H36" s="1490"/>
      <c r="I36" s="1490"/>
      <c r="J36" s="1490"/>
      <c r="K36" s="1490"/>
    </row>
    <row r="37" spans="1:11" ht="13" thickBot="1">
      <c r="A37" s="1687" t="s">
        <v>893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 ht="36">
      <c r="A38" s="1483"/>
      <c r="B38" s="1679" t="s">
        <v>978</v>
      </c>
      <c r="C38" s="1680" t="s">
        <v>979</v>
      </c>
      <c r="D38" s="1522" t="s">
        <v>980</v>
      </c>
      <c r="E38" s="1681" t="s">
        <v>981</v>
      </c>
      <c r="F38" s="1681" t="s">
        <v>982</v>
      </c>
      <c r="G38" s="1681" t="s">
        <v>983</v>
      </c>
      <c r="H38" s="1681" t="s">
        <v>984</v>
      </c>
      <c r="I38" s="1681" t="s">
        <v>985</v>
      </c>
      <c r="J38" s="1681" t="s">
        <v>986</v>
      </c>
      <c r="K38" s="1681" t="s">
        <v>987</v>
      </c>
    </row>
    <row r="39" spans="1:11" ht="24">
      <c r="A39" s="1526"/>
      <c r="B39" s="1682" t="s">
        <v>988</v>
      </c>
      <c r="C39" s="1683" t="s">
        <v>989</v>
      </c>
      <c r="D39" s="1683" t="s">
        <v>990</v>
      </c>
      <c r="E39" s="1683" t="s">
        <v>991</v>
      </c>
      <c r="F39" s="1516" t="s">
        <v>992</v>
      </c>
      <c r="G39" s="1683" t="s">
        <v>1014</v>
      </c>
      <c r="H39" s="1516" t="s">
        <v>994</v>
      </c>
      <c r="I39" s="1516" t="s">
        <v>995</v>
      </c>
      <c r="J39" s="1683" t="s">
        <v>1016</v>
      </c>
      <c r="K39" s="1683" t="s">
        <v>997</v>
      </c>
    </row>
    <row r="40" spans="1:11" ht="24">
      <c r="A40" s="1526"/>
      <c r="B40" s="1485" t="s">
        <v>998</v>
      </c>
      <c r="C40" s="1485" t="s">
        <v>999</v>
      </c>
      <c r="D40" s="1485" t="s">
        <v>992</v>
      </c>
      <c r="E40" s="1684" t="s">
        <v>1000</v>
      </c>
      <c r="F40" s="1684" t="s">
        <v>1001</v>
      </c>
      <c r="G40" s="1683" t="s">
        <v>1002</v>
      </c>
      <c r="H40" s="1485" t="s">
        <v>1003</v>
      </c>
      <c r="I40" s="1684" t="s">
        <v>1004</v>
      </c>
      <c r="J40" s="1684" t="s">
        <v>1005</v>
      </c>
      <c r="K40" s="1684" t="s">
        <v>1006</v>
      </c>
    </row>
    <row r="41" spans="1:11" ht="36">
      <c r="A41" s="1484"/>
      <c r="B41" s="1685" t="s">
        <v>1007</v>
      </c>
      <c r="C41" s="1485" t="s">
        <v>992</v>
      </c>
      <c r="D41" s="1485"/>
      <c r="E41" s="1485" t="s">
        <v>1008</v>
      </c>
      <c r="F41" s="1486"/>
      <c r="G41" s="1516"/>
      <c r="H41" s="1686" t="s">
        <v>1009</v>
      </c>
      <c r="I41" s="1524"/>
      <c r="J41" s="1486"/>
      <c r="K41" s="1686" t="s">
        <v>1010</v>
      </c>
    </row>
    <row r="42" spans="1:11">
      <c r="A42" s="1523"/>
      <c r="B42" s="1485" t="s">
        <v>992</v>
      </c>
      <c r="C42" s="1524"/>
      <c r="D42" s="1485"/>
      <c r="E42" s="1485" t="s">
        <v>1011</v>
      </c>
      <c r="F42" s="1525"/>
      <c r="G42" s="1485"/>
      <c r="H42" s="1525"/>
      <c r="I42" s="1524"/>
      <c r="J42" s="1525"/>
      <c r="K42" s="1524"/>
    </row>
    <row r="43" spans="1:11" ht="24">
      <c r="A43" s="1523"/>
      <c r="B43" s="1525"/>
      <c r="C43" s="1524"/>
      <c r="D43" s="1525"/>
      <c r="E43" s="1684" t="s">
        <v>1012</v>
      </c>
      <c r="F43" s="1525"/>
      <c r="G43" s="1486"/>
      <c r="H43" s="1525"/>
      <c r="I43" s="1524"/>
      <c r="J43" s="1525"/>
      <c r="K43" s="1524"/>
    </row>
    <row r="44" spans="1:11" ht="13" thickBot="1">
      <c r="A44" s="1487"/>
      <c r="B44" s="1490"/>
      <c r="C44" s="1488"/>
      <c r="D44" s="1490"/>
      <c r="E44" s="1488" t="s">
        <v>1013</v>
      </c>
      <c r="F44" s="1490"/>
      <c r="G44" s="1490"/>
      <c r="H44" s="1490"/>
      <c r="I44" s="1490"/>
      <c r="J44" s="1490"/>
      <c r="K44" s="1490"/>
    </row>
    <row r="46" spans="1:11">
      <c r="A46" s="855"/>
      <c r="B46" s="1507"/>
    </row>
    <row r="47" spans="1:11">
      <c r="B47" s="1507"/>
    </row>
    <row r="48" spans="1:11">
      <c r="B48" s="1507"/>
    </row>
    <row r="49" spans="1:2">
      <c r="B49" s="1507"/>
    </row>
    <row r="50" spans="1:2">
      <c r="B50" s="1507"/>
    </row>
    <row r="51" spans="1:2">
      <c r="B51" s="1507"/>
    </row>
    <row r="52" spans="1:2">
      <c r="B52" s="1507"/>
    </row>
    <row r="55" spans="1:2">
      <c r="A55" s="855"/>
      <c r="B55" s="1507"/>
    </row>
    <row r="56" spans="1:2">
      <c r="B56" s="1507"/>
    </row>
    <row r="57" spans="1:2">
      <c r="B57" s="1507"/>
    </row>
    <row r="58" spans="1:2">
      <c r="B58" s="1507"/>
    </row>
    <row r="59" spans="1:2">
      <c r="B59" s="15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2016-04-27T15:27:09Z</dcterms:modified>
  <cp:category/>
</cp:coreProperties>
</file>