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174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I131" i="8"/>
  <c r="J11" i="8"/>
  <c r="M11" i="8"/>
  <c r="J98" i="8"/>
  <c r="M98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I131" i="7"/>
  <c r="J11" i="7"/>
  <c r="M11" i="7"/>
  <c r="J98" i="7"/>
  <c r="M98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I131" i="12"/>
  <c r="J11" i="12"/>
  <c r="M11" i="12"/>
  <c r="J98" i="12"/>
  <c r="M98" i="12"/>
  <c r="T12" i="12"/>
  <c r="R13" i="12"/>
  <c r="S13" i="12"/>
  <c r="M21" i="12"/>
  <c r="M22" i="12"/>
  <c r="R14" i="12"/>
  <c r="S14" i="12"/>
  <c r="R15" i="12"/>
  <c r="S15" i="12"/>
  <c r="J105" i="12"/>
  <c r="M105" i="12"/>
  <c r="J103" i="12"/>
  <c r="M103" i="12"/>
  <c r="T15" i="12"/>
  <c r="R16" i="12"/>
  <c r="S16" i="12"/>
  <c r="T16" i="12"/>
  <c r="R17" i="12"/>
  <c r="S17" i="12"/>
  <c r="J101" i="12"/>
  <c r="M101" i="12"/>
  <c r="T17" i="12"/>
  <c r="R18" i="12"/>
  <c r="S18" i="12"/>
  <c r="R19" i="12"/>
  <c r="S19" i="12"/>
  <c r="M23" i="12"/>
  <c r="M24" i="12"/>
  <c r="T19" i="12"/>
  <c r="R20" i="12"/>
  <c r="S20" i="12"/>
  <c r="J104" i="12"/>
  <c r="M104" i="12"/>
  <c r="J102" i="12"/>
  <c r="M102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L11" i="1"/>
  <c r="S12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02" i="8"/>
  <c r="T20" i="8"/>
  <c r="I85" i="9"/>
  <c r="M99" i="8"/>
  <c r="M100" i="8"/>
  <c r="M101" i="8"/>
  <c r="T13" i="8"/>
  <c r="I78" i="9"/>
  <c r="M108" i="8"/>
  <c r="M103" i="8"/>
  <c r="T17" i="8"/>
  <c r="I82" i="9"/>
  <c r="T14" i="8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1" i="12"/>
  <c r="M92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M94" i="7"/>
  <c r="T11" i="7"/>
  <c r="H76" i="9"/>
  <c r="M102" i="7"/>
  <c r="M100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M99" i="7"/>
  <c r="M101" i="7"/>
  <c r="T13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<sst xmlns="http://schemas.openxmlformats.org/spreadsheetml/2006/main" count="787" uniqueCount="146">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</sst>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75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0.066803704856787</c:v>
                </c:pt>
                <c:pt idx="2" formatCode="0.0%">
                  <c:v>0.066803704856787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0.159615895923311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0.0341901156651136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0.0037272243492367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0.0579678614635577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0.275507892901619</c:v>
                </c:pt>
                <c:pt idx="1">
                  <c:v>0.275507892901619</c:v>
                </c:pt>
                <c:pt idx="2" formatCode="0.0%">
                  <c:v>0.283117788897074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0.369007597996712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67448"/>
        <c:axId val="2110289144"/>
      </c:barChart>
      <c:catAx>
        <c:axId val="20949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28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28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96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0.116151513196102</c:v>
                </c:pt>
                <c:pt idx="2">
                  <c:v>0.116151513196102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0.0557527263341292</c:v>
                </c:pt>
                <c:pt idx="2">
                  <c:v>0.0557527263341292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0.0135510098728786</c:v>
                </c:pt>
                <c:pt idx="2">
                  <c:v>0.0135510098728786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0.331354455701103</c:v>
                </c:pt>
                <c:pt idx="2">
                  <c:v>0.331354455701103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0.0585175741789013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0.00929212105568819</c:v>
                </c:pt>
                <c:pt idx="2">
                  <c:v>0.0105331633522022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0.0129057236884558</c:v>
                </c:pt>
                <c:pt idx="2">
                  <c:v>0.0146293935447253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0.00645286184422791</c:v>
                </c:pt>
                <c:pt idx="2">
                  <c:v>0.00731469677236266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0.0193585855326837</c:v>
                </c:pt>
                <c:pt idx="2">
                  <c:v>0.0193585855326837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0.109956765825644</c:v>
                </c:pt>
                <c:pt idx="2">
                  <c:v>0.109956765825644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0.0516228947538233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451496"/>
        <c:axId val="-2025448472"/>
      </c:barChart>
      <c:catAx>
        <c:axId val="-20254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4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4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45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0.0853962991519342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0.0436182818758769</c:v>
                </c:pt>
                <c:pt idx="2">
                  <c:v>0.0442317034091501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0.0179925412737992</c:v>
                </c:pt>
                <c:pt idx="2">
                  <c:v>0.0179925412737992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0.218091409379385</c:v>
                </c:pt>
                <c:pt idx="2">
                  <c:v>0.218091409379385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0.0348946255007015</c:v>
                </c:pt>
                <c:pt idx="2">
                  <c:v>0.0378390488604129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0.0159933700211549</c:v>
                </c:pt>
                <c:pt idx="2">
                  <c:v>0.0159933700211549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0.0261709691255261</c:v>
                </c:pt>
                <c:pt idx="2">
                  <c:v>0.0283792866453097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0.0181742841149487</c:v>
                </c:pt>
                <c:pt idx="2">
                  <c:v>0.0197078379481317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0.00908714205747435</c:v>
                </c:pt>
                <c:pt idx="2">
                  <c:v>0.00985391897406587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0.174473127503508</c:v>
                </c:pt>
                <c:pt idx="2">
                  <c:v>0.174473127503508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0.157985416954426</c:v>
                </c:pt>
                <c:pt idx="2">
                  <c:v>0.157985416954426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0.0619379602637452</c:v>
                </c:pt>
                <c:pt idx="2">
                  <c:v>0.0619379602637452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0.0872365637517538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09736"/>
        <c:axId val="-2022026408"/>
      </c:barChart>
      <c:catAx>
        <c:axId val="-20220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2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2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00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0.0312891113892365</c:v>
                </c:pt>
                <c:pt idx="2">
                  <c:v>0.0305802170749012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0.708886107634543</c:v>
                </c:pt>
                <c:pt idx="2">
                  <c:v>0.708886107634543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0.25982478097622</c:v>
                </c:pt>
                <c:pt idx="2">
                  <c:v>0.25982478097622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7928"/>
        <c:axId val="-2099493224"/>
      </c:barChart>
      <c:catAx>
        <c:axId val="-209992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49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49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2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4178.033836414049</c:v>
                </c:pt>
                <c:pt idx="1">
                  <c:v>4187.09624090868</c:v>
                </c:pt>
                <c:pt idx="2">
                  <c:v>3409.251438485701</c:v>
                </c:pt>
                <c:pt idx="3">
                  <c:v>3954.23295207722</c:v>
                </c:pt>
                <c:pt idx="4">
                  <c:v>4191.581657657785</c:v>
                </c:pt>
                <c:pt idx="5">
                  <c:v>4233.66317041753</c:v>
                </c:pt>
                <c:pt idx="6">
                  <c:v>2507.29221029028</c:v>
                </c:pt>
                <c:pt idx="7">
                  <c:v>3171.833224417478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1250.0</c:v>
                </c:pt>
                <c:pt idx="1">
                  <c:v>2000.0</c:v>
                </c:pt>
                <c:pt idx="2">
                  <c:v>31895.00000000001</c:v>
                </c:pt>
                <c:pt idx="3">
                  <c:v>44350.0</c:v>
                </c:pt>
                <c:pt idx="4">
                  <c:v>1221.679672142302</c:v>
                </c:pt>
                <c:pt idx="5">
                  <c:v>1927.94997138972</c:v>
                </c:pt>
                <c:pt idx="6">
                  <c:v>32725.73423581712</c:v>
                </c:pt>
                <c:pt idx="7">
                  <c:v>45375.22217410742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1647.16821137941</c:v>
                </c:pt>
                <c:pt idx="1">
                  <c:v>2782.596091267108</c:v>
                </c:pt>
                <c:pt idx="2">
                  <c:v>2706.491118891417</c:v>
                </c:pt>
                <c:pt idx="3">
                  <c:v>2706.491118891417</c:v>
                </c:pt>
                <c:pt idx="4">
                  <c:v>1647.16821137941</c:v>
                </c:pt>
                <c:pt idx="5">
                  <c:v>2782.596091267108</c:v>
                </c:pt>
                <c:pt idx="6">
                  <c:v>2706.491118891417</c:v>
                </c:pt>
                <c:pt idx="7">
                  <c:v>2706.491118891417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  <c:pt idx="4">
                  <c:v>0.0</c:v>
                </c:pt>
                <c:pt idx="5">
                  <c:v>5971.838089594777</c:v>
                </c:pt>
                <c:pt idx="6">
                  <c:v>1437</c:v>
                </c:pt>
                <c:pt idx="7">
                  <c:v>20306.23914829507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  <c:pt idx="4">
                  <c:v>0.0</c:v>
                </c:pt>
                <c:pt idx="5">
                  <c:v>0.0</c:v>
                </c:pt>
                <c:pt idx="6">
                  <c:v>1500.0</c:v>
                </c:pt>
                <c:pt idx="7">
                  <c:v>24000.0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10380.0</c:v>
                </c:pt>
                <c:pt idx="1">
                  <c:v>7639.999999999998</c:v>
                </c:pt>
                <c:pt idx="2">
                  <c:v>4000.0</c:v>
                </c:pt>
                <c:pt idx="3">
                  <c:v>0.0</c:v>
                </c:pt>
                <c:pt idx="4">
                  <c:v>10380.0</c:v>
                </c:pt>
                <c:pt idx="5">
                  <c:v>7639.999999999998</c:v>
                </c:pt>
                <c:pt idx="6">
                  <c:v>4000.0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21732.0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  <c:pt idx="4">
                  <c:v>28320.0</c:v>
                </c:pt>
                <c:pt idx="5">
                  <c:v>28320.0</c:v>
                </c:pt>
                <c:pt idx="6">
                  <c:v>8520.0</c:v>
                </c:pt>
                <c:pt idx="7">
                  <c:v>8520.0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12000.0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95288"/>
        <c:axId val="-20861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24183.10156314623</c:v>
                </c:pt>
                <c:pt idx="5" formatCode="#,##0">
                  <c:v>24183.10156314623</c:v>
                </c:pt>
                <c:pt idx="6" formatCode="#,##0">
                  <c:v>24183.10156314623</c:v>
                </c:pt>
                <c:pt idx="7" formatCode="#,##0">
                  <c:v>24183.10156314623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40509.10156314623</c:v>
                </c:pt>
                <c:pt idx="1">
                  <c:v>40509.10156314623</c:v>
                </c:pt>
                <c:pt idx="2">
                  <c:v>40509.10156314623</c:v>
                </c:pt>
                <c:pt idx="3">
                  <c:v>40509.10156314624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40509.10156314623</c:v>
                </c:pt>
                <c:pt idx="5" formatCode="#,##0">
                  <c:v>40509.10156314623</c:v>
                </c:pt>
                <c:pt idx="6" formatCode="#,##0">
                  <c:v>40509.10156314623</c:v>
                </c:pt>
                <c:pt idx="7" formatCode="#,##0">
                  <c:v>40509.10156314624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71721.10156314623</c:v>
                </c:pt>
                <c:pt idx="1">
                  <c:v>71721.10156314623</c:v>
                </c:pt>
                <c:pt idx="2">
                  <c:v>71721.10156314623</c:v>
                </c:pt>
                <c:pt idx="3">
                  <c:v>71721.10156314623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71721.10156314623</c:v>
                </c:pt>
                <c:pt idx="5" formatCode="#,##0">
                  <c:v>71721.10156314623</c:v>
                </c:pt>
                <c:pt idx="6" formatCode="#,##0">
                  <c:v>71721.10156314623</c:v>
                </c:pt>
                <c:pt idx="7" formatCode="#,##0">
                  <c:v>71721.10156314623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95288"/>
        <c:axId val="-2086196824"/>
      </c:lineChart>
      <c:catAx>
        <c:axId val="-209979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1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1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79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4178.033836414049</c:v>
                </c:pt>
                <c:pt idx="1">
                  <c:v>4187.09624090868</c:v>
                </c:pt>
                <c:pt idx="2">
                  <c:v>3409.251438485701</c:v>
                </c:pt>
                <c:pt idx="3">
                  <c:v>3954.23295207722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1250.0</c:v>
                </c:pt>
                <c:pt idx="1">
                  <c:v>2000.0</c:v>
                </c:pt>
                <c:pt idx="2">
                  <c:v>31895.00000000001</c:v>
                </c:pt>
                <c:pt idx="3">
                  <c:v>44350.0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1647.16821137941</c:v>
                </c:pt>
                <c:pt idx="1">
                  <c:v>2782.596091267108</c:v>
                </c:pt>
                <c:pt idx="2">
                  <c:v>2706.491118891417</c:v>
                </c:pt>
                <c:pt idx="3">
                  <c:v>2706.491118891417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10380.0</c:v>
                </c:pt>
                <c:pt idx="1">
                  <c:v>7639.999999999998</c:v>
                </c:pt>
                <c:pt idx="2">
                  <c:v>4000.0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431000"/>
        <c:axId val="-2025439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40509.10156314623</c:v>
                </c:pt>
                <c:pt idx="1">
                  <c:v>40509.10156314623</c:v>
                </c:pt>
                <c:pt idx="2">
                  <c:v>40509.10156314623</c:v>
                </c:pt>
                <c:pt idx="3">
                  <c:v>40509.10156314624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71721.10156314623</c:v>
                </c:pt>
                <c:pt idx="1">
                  <c:v>71721.10156314623</c:v>
                </c:pt>
                <c:pt idx="2">
                  <c:v>71721.10156314623</c:v>
                </c:pt>
                <c:pt idx="3">
                  <c:v>71721.10156314623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431000"/>
        <c:axId val="-2025439352"/>
      </c:lineChart>
      <c:catAx>
        <c:axId val="-202543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43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43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70040"/>
        <c:axId val="-20215667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40509.10156314623</c:v>
                </c:pt>
                <c:pt idx="1">
                  <c:v>40509.10156314623</c:v>
                </c:pt>
                <c:pt idx="2">
                  <c:v>40509.10156314623</c:v>
                </c:pt>
                <c:pt idx="3">
                  <c:v>40509.10156314624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70040"/>
        <c:axId val="-2021566712"/>
      </c:lineChart>
      <c:catAx>
        <c:axId val="-202157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6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7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0.380343774115468</c:v>
                </c:pt>
                <c:pt idx="2">
                  <c:v>0.380343774115468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0.37086844914927</c:v>
                </c:pt>
                <c:pt idx="2">
                  <c:v>0.37086844914927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0.124426237083356</c:v>
                </c:pt>
                <c:pt idx="2">
                  <c:v>0.123614431692451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0.124361539651906</c:v>
                </c:pt>
                <c:pt idx="1">
                  <c:v>0.124361539651906</c:v>
                </c:pt>
                <c:pt idx="2">
                  <c:v>0.121511185186936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-0.246442212065914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755224"/>
        <c:axId val="2135843384"/>
      </c:barChart>
      <c:catAx>
        <c:axId val="213575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84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84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75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0.216081993680545</c:v>
                </c:pt>
                <c:pt idx="2">
                  <c:v>0.216081993680545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0.0706526338906443</c:v>
                </c:pt>
                <c:pt idx="1">
                  <c:v>0.0706526338906443</c:v>
                </c:pt>
                <c:pt idx="2">
                  <c:v>0.08135853904087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0.0744402142350132</c:v>
                </c:pt>
                <c:pt idx="2">
                  <c:v>0.0744402142350132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0.402813447764083</c:v>
                </c:pt>
                <c:pt idx="2">
                  <c:v>0.402813447764083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0.0253128654919844</c:v>
                </c:pt>
                <c:pt idx="1">
                  <c:v>0.0253128654919844</c:v>
                </c:pt>
                <c:pt idx="2">
                  <c:v>0.0253281868477549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0.0706526338906443</c:v>
                </c:pt>
                <c:pt idx="1">
                  <c:v>0.0706526338906443</c:v>
                </c:pt>
                <c:pt idx="2">
                  <c:v>0.08135853904087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367192"/>
        <c:axId val="2134995544"/>
      </c:barChart>
      <c:catAx>
        <c:axId val="-202736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99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99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6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0.121717639090246</c:v>
                </c:pt>
                <c:pt idx="2">
                  <c:v>0.121717639090246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0.0397981879294879</c:v>
                </c:pt>
                <c:pt idx="1">
                  <c:v>0.0397981879294879</c:v>
                </c:pt>
                <c:pt idx="2">
                  <c:v>0.0441075678384892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0.052458253669388</c:v>
                </c:pt>
                <c:pt idx="2">
                  <c:v>0.052458253669388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0.440438272008305</c:v>
                </c:pt>
                <c:pt idx="1">
                  <c:v>0.440438272008305</c:v>
                </c:pt>
                <c:pt idx="2">
                  <c:v>0.442355120662027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0.0397981879294879</c:v>
                </c:pt>
                <c:pt idx="1">
                  <c:v>0.0397981879294879</c:v>
                </c:pt>
                <c:pt idx="2">
                  <c:v>0.0441075678384892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21368"/>
        <c:axId val="2106719352"/>
      </c:barChart>
      <c:catAx>
        <c:axId val="-21020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1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1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2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0.419101709144856</c:v>
                </c:pt>
                <c:pt idx="2">
                  <c:v>0.419101709144856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0.408660826032541</c:v>
                </c:pt>
                <c:pt idx="2">
                  <c:v>0.408660826032541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0.0352031885518504</c:v>
                </c:pt>
                <c:pt idx="2">
                  <c:v>0.0360706122113148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0.137034276270753</c:v>
                </c:pt>
                <c:pt idx="1">
                  <c:v>0.137034276270753</c:v>
                </c:pt>
                <c:pt idx="2">
                  <c:v>0.135457958296953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-0.37345763748069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8764984"/>
        <c:axId val="2106789224"/>
      </c:barChart>
      <c:catAx>
        <c:axId val="210876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6789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789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876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0.0489743131102935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0.0031842427710725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0.0285936465647004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0.0031171270888143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0.0681656334170735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0.464015275217933</c:v>
                </c:pt>
                <c:pt idx="1">
                  <c:v>0.464015275217933</c:v>
                </c:pt>
                <c:pt idx="2" formatCode="0.0%">
                  <c:v>0.46097924346654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0.434890505633533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89416"/>
        <c:axId val="-2020849496"/>
      </c:barChart>
      <c:catAx>
        <c:axId val="-20225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8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8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  <c:pt idx="10">
                  <c:v>4178.033836414049</c:v>
                </c:pt>
                <c:pt idx="11">
                  <c:v>4178.033836414049</c:v>
                </c:pt>
                <c:pt idx="12">
                  <c:v>4178.033836414049</c:v>
                </c:pt>
                <c:pt idx="13">
                  <c:v>4178.033836414049</c:v>
                </c:pt>
                <c:pt idx="14">
                  <c:v>4178.033836414049</c:v>
                </c:pt>
                <c:pt idx="15">
                  <c:v>4178.033836414049</c:v>
                </c:pt>
                <c:pt idx="16">
                  <c:v>4178.033836414049</c:v>
                </c:pt>
                <c:pt idx="17">
                  <c:v>4178.033836414049</c:v>
                </c:pt>
                <c:pt idx="18">
                  <c:v>4178.033836414049</c:v>
                </c:pt>
                <c:pt idx="19">
                  <c:v>4178.033836414049</c:v>
                </c:pt>
                <c:pt idx="20">
                  <c:v>4178.033836414049</c:v>
                </c:pt>
                <c:pt idx="21">
                  <c:v>4178.033836414049</c:v>
                </c:pt>
                <c:pt idx="22">
                  <c:v>4178.033836414049</c:v>
                </c:pt>
                <c:pt idx="23">
                  <c:v>4178.033836414049</c:v>
                </c:pt>
                <c:pt idx="24">
                  <c:v>4178.033836414049</c:v>
                </c:pt>
                <c:pt idx="25">
                  <c:v>4178.033836414049</c:v>
                </c:pt>
                <c:pt idx="26">
                  <c:v>4178.033836414049</c:v>
                </c:pt>
                <c:pt idx="27">
                  <c:v>4178.033836414049</c:v>
                </c:pt>
                <c:pt idx="28">
                  <c:v>4178.033836414049</c:v>
                </c:pt>
                <c:pt idx="29">
                  <c:v>4178.033836414049</c:v>
                </c:pt>
                <c:pt idx="30">
                  <c:v>4178.033836414049</c:v>
                </c:pt>
                <c:pt idx="31">
                  <c:v>4178.033836414049</c:v>
                </c:pt>
                <c:pt idx="32">
                  <c:v>4178.033836414049</c:v>
                </c:pt>
                <c:pt idx="33">
                  <c:v>4178.033836414049</c:v>
                </c:pt>
                <c:pt idx="34">
                  <c:v>4178.033836414049</c:v>
                </c:pt>
                <c:pt idx="35">
                  <c:v>4178.033836414049</c:v>
                </c:pt>
                <c:pt idx="36">
                  <c:v>4178.033836414049</c:v>
                </c:pt>
                <c:pt idx="37">
                  <c:v>4187.09624090868</c:v>
                </c:pt>
                <c:pt idx="38">
                  <c:v>4187.09624090868</c:v>
                </c:pt>
                <c:pt idx="39">
                  <c:v>4187.09624090868</c:v>
                </c:pt>
                <c:pt idx="40">
                  <c:v>4187.09624090868</c:v>
                </c:pt>
                <c:pt idx="41">
                  <c:v>4187.09624090868</c:v>
                </c:pt>
                <c:pt idx="42">
                  <c:v>4187.09624090868</c:v>
                </c:pt>
                <c:pt idx="43">
                  <c:v>4187.09624090868</c:v>
                </c:pt>
                <c:pt idx="44">
                  <c:v>4187.09624090868</c:v>
                </c:pt>
                <c:pt idx="45">
                  <c:v>4187.09624090868</c:v>
                </c:pt>
                <c:pt idx="46">
                  <c:v>4187.09624090868</c:v>
                </c:pt>
                <c:pt idx="47">
                  <c:v>4187.09624090868</c:v>
                </c:pt>
                <c:pt idx="48">
                  <c:v>4187.09624090868</c:v>
                </c:pt>
                <c:pt idx="49">
                  <c:v>4187.09624090868</c:v>
                </c:pt>
                <c:pt idx="50">
                  <c:v>4187.09624090868</c:v>
                </c:pt>
                <c:pt idx="51">
                  <c:v>4187.09624090868</c:v>
                </c:pt>
                <c:pt idx="52">
                  <c:v>4187.09624090868</c:v>
                </c:pt>
                <c:pt idx="53">
                  <c:v>4187.09624090868</c:v>
                </c:pt>
                <c:pt idx="54">
                  <c:v>4187.09624090868</c:v>
                </c:pt>
                <c:pt idx="55">
                  <c:v>4187.09624090868</c:v>
                </c:pt>
                <c:pt idx="56">
                  <c:v>4187.09624090868</c:v>
                </c:pt>
                <c:pt idx="57">
                  <c:v>4187.09624090868</c:v>
                </c:pt>
                <c:pt idx="58">
                  <c:v>4187.09624090868</c:v>
                </c:pt>
                <c:pt idx="59">
                  <c:v>4187.09624090868</c:v>
                </c:pt>
                <c:pt idx="60">
                  <c:v>4187.09624090868</c:v>
                </c:pt>
                <c:pt idx="61">
                  <c:v>4187.09624090868</c:v>
                </c:pt>
                <c:pt idx="62">
                  <c:v>4187.09624090868</c:v>
                </c:pt>
                <c:pt idx="63">
                  <c:v>4187.09624090868</c:v>
                </c:pt>
                <c:pt idx="64">
                  <c:v>4187.09624090868</c:v>
                </c:pt>
                <c:pt idx="65">
                  <c:v>4187.09624090868</c:v>
                </c:pt>
                <c:pt idx="66">
                  <c:v>4187.09624090868</c:v>
                </c:pt>
                <c:pt idx="67">
                  <c:v>4187.09624090868</c:v>
                </c:pt>
                <c:pt idx="68">
                  <c:v>4187.09624090868</c:v>
                </c:pt>
                <c:pt idx="69">
                  <c:v>4187.09624090868</c:v>
                </c:pt>
                <c:pt idx="70">
                  <c:v>3409.251438485701</c:v>
                </c:pt>
                <c:pt idx="71">
                  <c:v>3409.251438485701</c:v>
                </c:pt>
                <c:pt idx="72">
                  <c:v>3409.251438485701</c:v>
                </c:pt>
                <c:pt idx="73">
                  <c:v>3409.251438485701</c:v>
                </c:pt>
                <c:pt idx="74">
                  <c:v>3409.251438485701</c:v>
                </c:pt>
                <c:pt idx="75">
                  <c:v>3409.251438485701</c:v>
                </c:pt>
                <c:pt idx="76">
                  <c:v>3409.251438485701</c:v>
                </c:pt>
                <c:pt idx="77">
                  <c:v>3409.251438485701</c:v>
                </c:pt>
                <c:pt idx="78">
                  <c:v>3409.251438485701</c:v>
                </c:pt>
                <c:pt idx="79">
                  <c:v>3409.251438485701</c:v>
                </c:pt>
                <c:pt idx="80">
                  <c:v>3409.251438485701</c:v>
                </c:pt>
                <c:pt idx="81">
                  <c:v>3409.251438485701</c:v>
                </c:pt>
                <c:pt idx="82">
                  <c:v>3409.251438485701</c:v>
                </c:pt>
                <c:pt idx="83">
                  <c:v>3409.251438485701</c:v>
                </c:pt>
                <c:pt idx="84">
                  <c:v>3409.251438485701</c:v>
                </c:pt>
                <c:pt idx="85">
                  <c:v>3409.251438485701</c:v>
                </c:pt>
                <c:pt idx="86">
                  <c:v>3409.251438485701</c:v>
                </c:pt>
                <c:pt idx="87">
                  <c:v>3409.251438485701</c:v>
                </c:pt>
                <c:pt idx="88">
                  <c:v>3409.251438485701</c:v>
                </c:pt>
                <c:pt idx="89">
                  <c:v>3409.251438485701</c:v>
                </c:pt>
                <c:pt idx="90">
                  <c:v>3954.23295207722</c:v>
                </c:pt>
                <c:pt idx="91">
                  <c:v>3954.23295207722</c:v>
                </c:pt>
                <c:pt idx="92">
                  <c:v>3954.23295207722</c:v>
                </c:pt>
                <c:pt idx="93">
                  <c:v>3954.23295207722</c:v>
                </c:pt>
                <c:pt idx="94">
                  <c:v>3954.23295207722</c:v>
                </c:pt>
                <c:pt idx="95">
                  <c:v>3954.23295207722</c:v>
                </c:pt>
                <c:pt idx="96">
                  <c:v>3954.23295207722</c:v>
                </c:pt>
                <c:pt idx="97">
                  <c:v>3954.23295207722</c:v>
                </c:pt>
                <c:pt idx="98">
                  <c:v>3954.23295207722</c:v>
                </c:pt>
                <c:pt idx="99">
                  <c:v>3954.23295207722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1250.0</c:v>
                </c:pt>
                <c:pt idx="20">
                  <c:v>1250.0</c:v>
                </c:pt>
                <c:pt idx="21">
                  <c:v>1250.0</c:v>
                </c:pt>
                <c:pt idx="22">
                  <c:v>1250.0</c:v>
                </c:pt>
                <c:pt idx="23">
                  <c:v>1250.0</c:v>
                </c:pt>
                <c:pt idx="24">
                  <c:v>1250.0</c:v>
                </c:pt>
                <c:pt idx="25">
                  <c:v>1250.0</c:v>
                </c:pt>
                <c:pt idx="26">
                  <c:v>1250.0</c:v>
                </c:pt>
                <c:pt idx="27">
                  <c:v>1250.0</c:v>
                </c:pt>
                <c:pt idx="28">
                  <c:v>1250.0</c:v>
                </c:pt>
                <c:pt idx="29">
                  <c:v>1250.0</c:v>
                </c:pt>
                <c:pt idx="30">
                  <c:v>1250.0</c:v>
                </c:pt>
                <c:pt idx="31">
                  <c:v>1250.0</c:v>
                </c:pt>
                <c:pt idx="32">
                  <c:v>1250.0</c:v>
                </c:pt>
                <c:pt idx="33">
                  <c:v>1250.0</c:v>
                </c:pt>
                <c:pt idx="34">
                  <c:v>1250.0</c:v>
                </c:pt>
                <c:pt idx="35">
                  <c:v>1250.0</c:v>
                </c:pt>
                <c:pt idx="36">
                  <c:v>1250.0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31895.00000000001</c:v>
                </c:pt>
                <c:pt idx="71">
                  <c:v>31895.00000000001</c:v>
                </c:pt>
                <c:pt idx="72">
                  <c:v>31895.00000000001</c:v>
                </c:pt>
                <c:pt idx="73">
                  <c:v>31895.00000000001</c:v>
                </c:pt>
                <c:pt idx="74">
                  <c:v>31895.00000000001</c:v>
                </c:pt>
                <c:pt idx="75">
                  <c:v>31895.00000000001</c:v>
                </c:pt>
                <c:pt idx="76">
                  <c:v>31895.00000000001</c:v>
                </c:pt>
                <c:pt idx="77">
                  <c:v>31895.00000000001</c:v>
                </c:pt>
                <c:pt idx="78">
                  <c:v>31895.00000000001</c:v>
                </c:pt>
                <c:pt idx="79">
                  <c:v>31895.00000000001</c:v>
                </c:pt>
                <c:pt idx="80">
                  <c:v>31895.00000000001</c:v>
                </c:pt>
                <c:pt idx="81">
                  <c:v>31895.00000000001</c:v>
                </c:pt>
                <c:pt idx="82">
                  <c:v>31895.00000000001</c:v>
                </c:pt>
                <c:pt idx="83">
                  <c:v>31895.00000000001</c:v>
                </c:pt>
                <c:pt idx="84">
                  <c:v>31895.00000000001</c:v>
                </c:pt>
                <c:pt idx="85">
                  <c:v>31895.00000000001</c:v>
                </c:pt>
                <c:pt idx="86">
                  <c:v>31895.00000000001</c:v>
                </c:pt>
                <c:pt idx="87">
                  <c:v>31895.00000000001</c:v>
                </c:pt>
                <c:pt idx="88">
                  <c:v>31895.00000000001</c:v>
                </c:pt>
                <c:pt idx="89">
                  <c:v>31895.00000000001</c:v>
                </c:pt>
                <c:pt idx="90">
                  <c:v>44350.0</c:v>
                </c:pt>
                <c:pt idx="91">
                  <c:v>44350.0</c:v>
                </c:pt>
                <c:pt idx="92">
                  <c:v>44350.0</c:v>
                </c:pt>
                <c:pt idx="93">
                  <c:v>44350.0</c:v>
                </c:pt>
                <c:pt idx="94">
                  <c:v>44350.0</c:v>
                </c:pt>
                <c:pt idx="95">
                  <c:v>44350.0</c:v>
                </c:pt>
                <c:pt idx="96">
                  <c:v>44350.0</c:v>
                </c:pt>
                <c:pt idx="97">
                  <c:v>44350.0</c:v>
                </c:pt>
                <c:pt idx="98">
                  <c:v>44350.0</c:v>
                </c:pt>
                <c:pt idx="99">
                  <c:v>44350.0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  <c:pt idx="10">
                  <c:v>1647.16821137941</c:v>
                </c:pt>
                <c:pt idx="11">
                  <c:v>1647.16821137941</c:v>
                </c:pt>
                <c:pt idx="12">
                  <c:v>1647.16821137941</c:v>
                </c:pt>
                <c:pt idx="13">
                  <c:v>1647.16821137941</c:v>
                </c:pt>
                <c:pt idx="14">
                  <c:v>1647.16821137941</c:v>
                </c:pt>
                <c:pt idx="15">
                  <c:v>1647.16821137941</c:v>
                </c:pt>
                <c:pt idx="16">
                  <c:v>1647.16821137941</c:v>
                </c:pt>
                <c:pt idx="17">
                  <c:v>1647.16821137941</c:v>
                </c:pt>
                <c:pt idx="18">
                  <c:v>1647.16821137941</c:v>
                </c:pt>
                <c:pt idx="19">
                  <c:v>1647.16821137941</c:v>
                </c:pt>
                <c:pt idx="20">
                  <c:v>1647.16821137941</c:v>
                </c:pt>
                <c:pt idx="21">
                  <c:v>1647.16821137941</c:v>
                </c:pt>
                <c:pt idx="22">
                  <c:v>1647.16821137941</c:v>
                </c:pt>
                <c:pt idx="23">
                  <c:v>1647.16821137941</c:v>
                </c:pt>
                <c:pt idx="24">
                  <c:v>1647.16821137941</c:v>
                </c:pt>
                <c:pt idx="25">
                  <c:v>1647.16821137941</c:v>
                </c:pt>
                <c:pt idx="26">
                  <c:v>1647.16821137941</c:v>
                </c:pt>
                <c:pt idx="27">
                  <c:v>1647.16821137941</c:v>
                </c:pt>
                <c:pt idx="28">
                  <c:v>1647.16821137941</c:v>
                </c:pt>
                <c:pt idx="29">
                  <c:v>1647.16821137941</c:v>
                </c:pt>
                <c:pt idx="30">
                  <c:v>1647.16821137941</c:v>
                </c:pt>
                <c:pt idx="31">
                  <c:v>1647.16821137941</c:v>
                </c:pt>
                <c:pt idx="32">
                  <c:v>1647.16821137941</c:v>
                </c:pt>
                <c:pt idx="33">
                  <c:v>1647.16821137941</c:v>
                </c:pt>
                <c:pt idx="34">
                  <c:v>1647.16821137941</c:v>
                </c:pt>
                <c:pt idx="35">
                  <c:v>1647.16821137941</c:v>
                </c:pt>
                <c:pt idx="36">
                  <c:v>1647.16821137941</c:v>
                </c:pt>
                <c:pt idx="37">
                  <c:v>2782.596091267108</c:v>
                </c:pt>
                <c:pt idx="38">
                  <c:v>2782.596091267108</c:v>
                </c:pt>
                <c:pt idx="39">
                  <c:v>2782.596091267108</c:v>
                </c:pt>
                <c:pt idx="40">
                  <c:v>2782.596091267108</c:v>
                </c:pt>
                <c:pt idx="41">
                  <c:v>2782.596091267108</c:v>
                </c:pt>
                <c:pt idx="42">
                  <c:v>2782.596091267108</c:v>
                </c:pt>
                <c:pt idx="43">
                  <c:v>2782.596091267108</c:v>
                </c:pt>
                <c:pt idx="44">
                  <c:v>2782.596091267108</c:v>
                </c:pt>
                <c:pt idx="45">
                  <c:v>2782.596091267108</c:v>
                </c:pt>
                <c:pt idx="46">
                  <c:v>2782.596091267108</c:v>
                </c:pt>
                <c:pt idx="47">
                  <c:v>2782.596091267108</c:v>
                </c:pt>
                <c:pt idx="48">
                  <c:v>2782.596091267108</c:v>
                </c:pt>
                <c:pt idx="49">
                  <c:v>2782.596091267108</c:v>
                </c:pt>
                <c:pt idx="50">
                  <c:v>2782.596091267108</c:v>
                </c:pt>
                <c:pt idx="51">
                  <c:v>2782.596091267108</c:v>
                </c:pt>
                <c:pt idx="52">
                  <c:v>2782.596091267108</c:v>
                </c:pt>
                <c:pt idx="53">
                  <c:v>2782.596091267108</c:v>
                </c:pt>
                <c:pt idx="54">
                  <c:v>2782.596091267108</c:v>
                </c:pt>
                <c:pt idx="55">
                  <c:v>2782.596091267108</c:v>
                </c:pt>
                <c:pt idx="56">
                  <c:v>2782.596091267108</c:v>
                </c:pt>
                <c:pt idx="57">
                  <c:v>2782.596091267108</c:v>
                </c:pt>
                <c:pt idx="58">
                  <c:v>2782.596091267108</c:v>
                </c:pt>
                <c:pt idx="59">
                  <c:v>2782.596091267108</c:v>
                </c:pt>
                <c:pt idx="60">
                  <c:v>2782.596091267108</c:v>
                </c:pt>
                <c:pt idx="61">
                  <c:v>2782.596091267108</c:v>
                </c:pt>
                <c:pt idx="62">
                  <c:v>2782.596091267108</c:v>
                </c:pt>
                <c:pt idx="63">
                  <c:v>2782.596091267108</c:v>
                </c:pt>
                <c:pt idx="64">
                  <c:v>2782.596091267108</c:v>
                </c:pt>
                <c:pt idx="65">
                  <c:v>2782.596091267108</c:v>
                </c:pt>
                <c:pt idx="66">
                  <c:v>2782.596091267108</c:v>
                </c:pt>
                <c:pt idx="67">
                  <c:v>2782.596091267108</c:v>
                </c:pt>
                <c:pt idx="68">
                  <c:v>2782.596091267108</c:v>
                </c:pt>
                <c:pt idx="69">
                  <c:v>2782.596091267108</c:v>
                </c:pt>
                <c:pt idx="70">
                  <c:v>2706.491118891417</c:v>
                </c:pt>
                <c:pt idx="71">
                  <c:v>2706.491118891417</c:v>
                </c:pt>
                <c:pt idx="72">
                  <c:v>2706.491118891417</c:v>
                </c:pt>
                <c:pt idx="73">
                  <c:v>2706.491118891417</c:v>
                </c:pt>
                <c:pt idx="74">
                  <c:v>2706.491118891417</c:v>
                </c:pt>
                <c:pt idx="75">
                  <c:v>2706.491118891417</c:v>
                </c:pt>
                <c:pt idx="76">
                  <c:v>2706.491118891417</c:v>
                </c:pt>
                <c:pt idx="77">
                  <c:v>2706.491118891417</c:v>
                </c:pt>
                <c:pt idx="78">
                  <c:v>2706.491118891417</c:v>
                </c:pt>
                <c:pt idx="79">
                  <c:v>2706.491118891417</c:v>
                </c:pt>
                <c:pt idx="80">
                  <c:v>2706.491118891417</c:v>
                </c:pt>
                <c:pt idx="81">
                  <c:v>2706.491118891417</c:v>
                </c:pt>
                <c:pt idx="82">
                  <c:v>2706.491118891417</c:v>
                </c:pt>
                <c:pt idx="83">
                  <c:v>2706.491118891417</c:v>
                </c:pt>
                <c:pt idx="84">
                  <c:v>2706.491118891417</c:v>
                </c:pt>
                <c:pt idx="85">
                  <c:v>2706.491118891417</c:v>
                </c:pt>
                <c:pt idx="86">
                  <c:v>2706.491118891417</c:v>
                </c:pt>
                <c:pt idx="87">
                  <c:v>2706.491118891417</c:v>
                </c:pt>
                <c:pt idx="88">
                  <c:v>2706.491118891417</c:v>
                </c:pt>
                <c:pt idx="89">
                  <c:v>2706.491118891417</c:v>
                </c:pt>
                <c:pt idx="90">
                  <c:v>2706.491118891417</c:v>
                </c:pt>
                <c:pt idx="91">
                  <c:v>2706.491118891417</c:v>
                </c:pt>
                <c:pt idx="92">
                  <c:v>2706.491118891417</c:v>
                </c:pt>
                <c:pt idx="93">
                  <c:v>2706.491118891417</c:v>
                </c:pt>
                <c:pt idx="94">
                  <c:v>2706.491118891417</c:v>
                </c:pt>
                <c:pt idx="95">
                  <c:v>2706.491118891417</c:v>
                </c:pt>
                <c:pt idx="96">
                  <c:v>2706.491118891417</c:v>
                </c:pt>
                <c:pt idx="97">
                  <c:v>2706.491118891417</c:v>
                </c:pt>
                <c:pt idx="98">
                  <c:v>2706.491118891417</c:v>
                </c:pt>
                <c:pt idx="99">
                  <c:v>2706.491118891417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6061.0</c:v>
                </c:pt>
                <c:pt idx="38">
                  <c:v>6061.0</c:v>
                </c:pt>
                <c:pt idx="39">
                  <c:v>6061.0</c:v>
                </c:pt>
                <c:pt idx="40">
                  <c:v>6061.0</c:v>
                </c:pt>
                <c:pt idx="41">
                  <c:v>6061.0</c:v>
                </c:pt>
                <c:pt idx="42">
                  <c:v>6061.0</c:v>
                </c:pt>
                <c:pt idx="43">
                  <c:v>6061.0</c:v>
                </c:pt>
                <c:pt idx="44">
                  <c:v>6061.0</c:v>
                </c:pt>
                <c:pt idx="45">
                  <c:v>6061.0</c:v>
                </c:pt>
                <c:pt idx="46">
                  <c:v>6061.0</c:v>
                </c:pt>
                <c:pt idx="47">
                  <c:v>6061.0</c:v>
                </c:pt>
                <c:pt idx="48">
                  <c:v>6061.0</c:v>
                </c:pt>
                <c:pt idx="49">
                  <c:v>6061.0</c:v>
                </c:pt>
                <c:pt idx="50">
                  <c:v>6061.0</c:v>
                </c:pt>
                <c:pt idx="51">
                  <c:v>6061.0</c:v>
                </c:pt>
                <c:pt idx="52">
                  <c:v>6061.0</c:v>
                </c:pt>
                <c:pt idx="53">
                  <c:v>6061.0</c:v>
                </c:pt>
                <c:pt idx="54">
                  <c:v>6061.0</c:v>
                </c:pt>
                <c:pt idx="55">
                  <c:v>6061.0</c:v>
                </c:pt>
                <c:pt idx="56">
                  <c:v>6061.0</c:v>
                </c:pt>
                <c:pt idx="57">
                  <c:v>6061.0</c:v>
                </c:pt>
                <c:pt idx="58">
                  <c:v>6061.0</c:v>
                </c:pt>
                <c:pt idx="59">
                  <c:v>6061.0</c:v>
                </c:pt>
                <c:pt idx="60">
                  <c:v>6061.0</c:v>
                </c:pt>
                <c:pt idx="61">
                  <c:v>6061.0</c:v>
                </c:pt>
                <c:pt idx="62">
                  <c:v>6061.0</c:v>
                </c:pt>
                <c:pt idx="63">
                  <c:v>6061.0</c:v>
                </c:pt>
                <c:pt idx="64">
                  <c:v>6061.0</c:v>
                </c:pt>
                <c:pt idx="65">
                  <c:v>6061.0</c:v>
                </c:pt>
                <c:pt idx="66">
                  <c:v>6061.0</c:v>
                </c:pt>
                <c:pt idx="67">
                  <c:v>6061.0</c:v>
                </c:pt>
                <c:pt idx="68">
                  <c:v>6061.0</c:v>
                </c:pt>
                <c:pt idx="69">
                  <c:v>6061.0</c:v>
                </c:pt>
                <c:pt idx="70">
                  <c:v>1437</c:v>
                </c:pt>
                <c:pt idx="71">
                  <c:v>1437</c:v>
                </c:pt>
                <c:pt idx="72">
                  <c:v>1437</c:v>
                </c:pt>
                <c:pt idx="73">
                  <c:v>1437</c:v>
                </c:pt>
                <c:pt idx="74">
                  <c:v>1437</c:v>
                </c:pt>
                <c:pt idx="75">
                  <c:v>1437</c:v>
                </c:pt>
                <c:pt idx="76">
                  <c:v>1437</c:v>
                </c:pt>
                <c:pt idx="77">
                  <c:v>1437</c:v>
                </c:pt>
                <c:pt idx="78">
                  <c:v>1437</c:v>
                </c:pt>
                <c:pt idx="79">
                  <c:v>1437</c:v>
                </c:pt>
                <c:pt idx="80">
                  <c:v>1437</c:v>
                </c:pt>
                <c:pt idx="81">
                  <c:v>1437</c:v>
                </c:pt>
                <c:pt idx="82">
                  <c:v>1437</c:v>
                </c:pt>
                <c:pt idx="83">
                  <c:v>1437</c:v>
                </c:pt>
                <c:pt idx="84">
                  <c:v>1437</c:v>
                </c:pt>
                <c:pt idx="85">
                  <c:v>1437</c:v>
                </c:pt>
                <c:pt idx="86">
                  <c:v>1437</c:v>
                </c:pt>
                <c:pt idx="87">
                  <c:v>1437</c:v>
                </c:pt>
                <c:pt idx="88">
                  <c:v>1437</c:v>
                </c:pt>
                <c:pt idx="89">
                  <c:v>1437</c:v>
                </c:pt>
                <c:pt idx="90">
                  <c:v>20475.0</c:v>
                </c:pt>
                <c:pt idx="91">
                  <c:v>20475.0</c:v>
                </c:pt>
                <c:pt idx="92">
                  <c:v>20475.0</c:v>
                </c:pt>
                <c:pt idx="93">
                  <c:v>20475.0</c:v>
                </c:pt>
                <c:pt idx="94">
                  <c:v>20475.0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24000.0</c:v>
                </c:pt>
                <c:pt idx="91">
                  <c:v>24000.0</c:v>
                </c:pt>
                <c:pt idx="92">
                  <c:v>24000.0</c:v>
                </c:pt>
                <c:pt idx="93">
                  <c:v>24000.0</c:v>
                </c:pt>
                <c:pt idx="94">
                  <c:v>24000.0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21732.0</c:v>
                </c:pt>
                <c:pt idx="91">
                  <c:v>21732.0</c:v>
                </c:pt>
                <c:pt idx="92">
                  <c:v>21732.0</c:v>
                </c:pt>
                <c:pt idx="93">
                  <c:v>21732.0</c:v>
                </c:pt>
                <c:pt idx="94">
                  <c:v>21732.0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  <c:pt idx="10">
                  <c:v>1917.427963612579</c:v>
                </c:pt>
                <c:pt idx="11">
                  <c:v>1917.427963612579</c:v>
                </c:pt>
                <c:pt idx="12">
                  <c:v>1917.427963612579</c:v>
                </c:pt>
                <c:pt idx="13">
                  <c:v>1917.427963612579</c:v>
                </c:pt>
                <c:pt idx="14">
                  <c:v>1917.427963612579</c:v>
                </c:pt>
                <c:pt idx="15">
                  <c:v>1917.427963612579</c:v>
                </c:pt>
                <c:pt idx="16">
                  <c:v>1917.427963612579</c:v>
                </c:pt>
                <c:pt idx="17">
                  <c:v>1917.427963612579</c:v>
                </c:pt>
                <c:pt idx="18">
                  <c:v>1917.427963612579</c:v>
                </c:pt>
                <c:pt idx="19">
                  <c:v>1917.427963612579</c:v>
                </c:pt>
                <c:pt idx="20">
                  <c:v>1917.427963612579</c:v>
                </c:pt>
                <c:pt idx="21">
                  <c:v>1917.427963612579</c:v>
                </c:pt>
                <c:pt idx="22">
                  <c:v>1917.427963612579</c:v>
                </c:pt>
                <c:pt idx="23">
                  <c:v>1917.427963612579</c:v>
                </c:pt>
                <c:pt idx="24">
                  <c:v>1917.427963612579</c:v>
                </c:pt>
                <c:pt idx="25">
                  <c:v>1917.427963612579</c:v>
                </c:pt>
                <c:pt idx="26">
                  <c:v>1917.427963612579</c:v>
                </c:pt>
                <c:pt idx="27">
                  <c:v>1917.427963612579</c:v>
                </c:pt>
                <c:pt idx="28">
                  <c:v>1917.427963612579</c:v>
                </c:pt>
                <c:pt idx="29">
                  <c:v>1917.427963612579</c:v>
                </c:pt>
                <c:pt idx="30">
                  <c:v>1917.427963612579</c:v>
                </c:pt>
                <c:pt idx="31">
                  <c:v>1917.427963612579</c:v>
                </c:pt>
                <c:pt idx="32">
                  <c:v>1917.427963612579</c:v>
                </c:pt>
                <c:pt idx="33">
                  <c:v>1917.427963612579</c:v>
                </c:pt>
                <c:pt idx="34">
                  <c:v>1917.427963612579</c:v>
                </c:pt>
                <c:pt idx="35">
                  <c:v>1917.427963612579</c:v>
                </c:pt>
                <c:pt idx="36">
                  <c:v>1917.427963612579</c:v>
                </c:pt>
                <c:pt idx="37">
                  <c:v>1917.427963612579</c:v>
                </c:pt>
                <c:pt idx="38">
                  <c:v>1917.427963612579</c:v>
                </c:pt>
                <c:pt idx="39">
                  <c:v>1917.427963612579</c:v>
                </c:pt>
                <c:pt idx="40">
                  <c:v>1917.427963612579</c:v>
                </c:pt>
                <c:pt idx="41">
                  <c:v>1917.427963612579</c:v>
                </c:pt>
                <c:pt idx="42">
                  <c:v>1917.427963612579</c:v>
                </c:pt>
                <c:pt idx="43">
                  <c:v>1917.427963612579</c:v>
                </c:pt>
                <c:pt idx="44">
                  <c:v>1917.427963612579</c:v>
                </c:pt>
                <c:pt idx="45">
                  <c:v>1917.427963612579</c:v>
                </c:pt>
                <c:pt idx="46">
                  <c:v>1917.427963612579</c:v>
                </c:pt>
                <c:pt idx="47">
                  <c:v>1917.427963612579</c:v>
                </c:pt>
                <c:pt idx="48">
                  <c:v>1917.427963612579</c:v>
                </c:pt>
                <c:pt idx="49">
                  <c:v>1917.427963612579</c:v>
                </c:pt>
                <c:pt idx="50">
                  <c:v>1917.427963612579</c:v>
                </c:pt>
                <c:pt idx="51">
                  <c:v>1917.427963612579</c:v>
                </c:pt>
                <c:pt idx="52">
                  <c:v>1917.427963612579</c:v>
                </c:pt>
                <c:pt idx="53">
                  <c:v>1917.427963612579</c:v>
                </c:pt>
                <c:pt idx="54">
                  <c:v>1917.427963612579</c:v>
                </c:pt>
                <c:pt idx="55">
                  <c:v>1917.427963612579</c:v>
                </c:pt>
                <c:pt idx="56">
                  <c:v>1917.427963612579</c:v>
                </c:pt>
                <c:pt idx="57">
                  <c:v>1917.427963612579</c:v>
                </c:pt>
                <c:pt idx="58">
                  <c:v>1917.427963612579</c:v>
                </c:pt>
                <c:pt idx="59">
                  <c:v>1917.427963612579</c:v>
                </c:pt>
                <c:pt idx="60">
                  <c:v>1917.427963612579</c:v>
                </c:pt>
                <c:pt idx="61">
                  <c:v>1917.427963612579</c:v>
                </c:pt>
                <c:pt idx="62">
                  <c:v>1917.427963612579</c:v>
                </c:pt>
                <c:pt idx="63">
                  <c:v>1917.427963612579</c:v>
                </c:pt>
                <c:pt idx="64">
                  <c:v>1917.427963612579</c:v>
                </c:pt>
                <c:pt idx="65">
                  <c:v>1917.427963612579</c:v>
                </c:pt>
                <c:pt idx="66">
                  <c:v>1917.427963612579</c:v>
                </c:pt>
                <c:pt idx="67">
                  <c:v>1917.427963612579</c:v>
                </c:pt>
                <c:pt idx="68">
                  <c:v>1917.427963612579</c:v>
                </c:pt>
                <c:pt idx="69">
                  <c:v>1917.427963612579</c:v>
                </c:pt>
                <c:pt idx="70">
                  <c:v>1917.427963612579</c:v>
                </c:pt>
                <c:pt idx="71">
                  <c:v>1917.427963612579</c:v>
                </c:pt>
                <c:pt idx="72">
                  <c:v>1917.427963612579</c:v>
                </c:pt>
                <c:pt idx="73">
                  <c:v>1917.427963612579</c:v>
                </c:pt>
                <c:pt idx="74">
                  <c:v>1917.427963612579</c:v>
                </c:pt>
                <c:pt idx="75">
                  <c:v>1917.427963612579</c:v>
                </c:pt>
                <c:pt idx="76">
                  <c:v>1917.427963612579</c:v>
                </c:pt>
                <c:pt idx="77">
                  <c:v>1917.427963612579</c:v>
                </c:pt>
                <c:pt idx="78">
                  <c:v>1917.427963612579</c:v>
                </c:pt>
                <c:pt idx="79">
                  <c:v>1917.427963612579</c:v>
                </c:pt>
                <c:pt idx="80">
                  <c:v>1917.427963612579</c:v>
                </c:pt>
                <c:pt idx="81">
                  <c:v>1917.427963612579</c:v>
                </c:pt>
                <c:pt idx="82">
                  <c:v>1917.427963612579</c:v>
                </c:pt>
                <c:pt idx="83">
                  <c:v>1917.427963612579</c:v>
                </c:pt>
                <c:pt idx="84">
                  <c:v>1917.427963612579</c:v>
                </c:pt>
                <c:pt idx="85">
                  <c:v>1917.427963612579</c:v>
                </c:pt>
                <c:pt idx="86">
                  <c:v>1917.427963612579</c:v>
                </c:pt>
                <c:pt idx="87">
                  <c:v>1917.427963612579</c:v>
                </c:pt>
                <c:pt idx="88">
                  <c:v>1917.427963612579</c:v>
                </c:pt>
                <c:pt idx="89">
                  <c:v>1917.427963612579</c:v>
                </c:pt>
                <c:pt idx="90">
                  <c:v>1917.427963612579</c:v>
                </c:pt>
                <c:pt idx="91">
                  <c:v>1917.427963612579</c:v>
                </c:pt>
                <c:pt idx="92">
                  <c:v>1917.427963612579</c:v>
                </c:pt>
                <c:pt idx="93">
                  <c:v>1917.427963612579</c:v>
                </c:pt>
                <c:pt idx="94">
                  <c:v>1917.427963612579</c:v>
                </c:pt>
                <c:pt idx="95">
                  <c:v>1917.427963612579</c:v>
                </c:pt>
                <c:pt idx="96">
                  <c:v>1917.427963612579</c:v>
                </c:pt>
                <c:pt idx="97">
                  <c:v>1917.427963612579</c:v>
                </c:pt>
                <c:pt idx="98">
                  <c:v>1917.427963612579</c:v>
                </c:pt>
                <c:pt idx="99">
                  <c:v>1917.427963612579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28320.0</c:v>
                </c:pt>
                <c:pt idx="55">
                  <c:v>28320.0</c:v>
                </c:pt>
                <c:pt idx="56">
                  <c:v>28320.0</c:v>
                </c:pt>
                <c:pt idx="57">
                  <c:v>28320.0</c:v>
                </c:pt>
                <c:pt idx="58">
                  <c:v>28320.0</c:v>
                </c:pt>
                <c:pt idx="59">
                  <c:v>28320.0</c:v>
                </c:pt>
                <c:pt idx="60">
                  <c:v>28320.0</c:v>
                </c:pt>
                <c:pt idx="61">
                  <c:v>28320.0</c:v>
                </c:pt>
                <c:pt idx="62">
                  <c:v>28320.0</c:v>
                </c:pt>
                <c:pt idx="63">
                  <c:v>28320.0</c:v>
                </c:pt>
                <c:pt idx="64">
                  <c:v>28320.0</c:v>
                </c:pt>
                <c:pt idx="65">
                  <c:v>28320.0</c:v>
                </c:pt>
                <c:pt idx="66">
                  <c:v>28320.0</c:v>
                </c:pt>
                <c:pt idx="67">
                  <c:v>28320.0</c:v>
                </c:pt>
                <c:pt idx="68">
                  <c:v>28320.0</c:v>
                </c:pt>
                <c:pt idx="69">
                  <c:v>28320.0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12000.0</c:v>
                </c:pt>
                <c:pt idx="91">
                  <c:v>12000.0</c:v>
                </c:pt>
                <c:pt idx="92">
                  <c:v>12000.0</c:v>
                </c:pt>
                <c:pt idx="93">
                  <c:v>12000.0</c:v>
                </c:pt>
                <c:pt idx="94">
                  <c:v>12000.0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7252712"/>
        <c:axId val="-2021154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  <c:pt idx="4">
                  <c:v>24183.10156314623</c:v>
                </c:pt>
                <c:pt idx="5">
                  <c:v>24183.10156314623</c:v>
                </c:pt>
                <c:pt idx="6">
                  <c:v>24183.10156314623</c:v>
                </c:pt>
                <c:pt idx="7">
                  <c:v>24183.10156314623</c:v>
                </c:pt>
                <c:pt idx="8">
                  <c:v>24183.10156314623</c:v>
                </c:pt>
                <c:pt idx="9">
                  <c:v>24183.10156314623</c:v>
                </c:pt>
                <c:pt idx="10">
                  <c:v>24183.10156314623</c:v>
                </c:pt>
                <c:pt idx="11">
                  <c:v>24183.10156314623</c:v>
                </c:pt>
                <c:pt idx="12">
                  <c:v>24183.10156314623</c:v>
                </c:pt>
                <c:pt idx="13">
                  <c:v>24183.10156314623</c:v>
                </c:pt>
                <c:pt idx="14">
                  <c:v>24183.10156314623</c:v>
                </c:pt>
                <c:pt idx="15">
                  <c:v>24183.10156314623</c:v>
                </c:pt>
                <c:pt idx="16">
                  <c:v>24183.10156314623</c:v>
                </c:pt>
                <c:pt idx="17">
                  <c:v>24183.10156314623</c:v>
                </c:pt>
                <c:pt idx="18">
                  <c:v>24183.10156314623</c:v>
                </c:pt>
                <c:pt idx="19">
                  <c:v>24183.10156314623</c:v>
                </c:pt>
                <c:pt idx="20">
                  <c:v>24183.10156314623</c:v>
                </c:pt>
                <c:pt idx="21">
                  <c:v>24183.10156314623</c:v>
                </c:pt>
                <c:pt idx="22">
                  <c:v>24183.10156314623</c:v>
                </c:pt>
                <c:pt idx="23">
                  <c:v>24183.10156314623</c:v>
                </c:pt>
                <c:pt idx="24">
                  <c:v>24183.10156314623</c:v>
                </c:pt>
                <c:pt idx="25">
                  <c:v>24183.10156314623</c:v>
                </c:pt>
                <c:pt idx="26">
                  <c:v>24183.10156314623</c:v>
                </c:pt>
                <c:pt idx="27">
                  <c:v>24183.10156314623</c:v>
                </c:pt>
                <c:pt idx="28">
                  <c:v>24183.10156314623</c:v>
                </c:pt>
                <c:pt idx="29">
                  <c:v>24183.10156314623</c:v>
                </c:pt>
                <c:pt idx="30">
                  <c:v>24183.10156314623</c:v>
                </c:pt>
                <c:pt idx="31">
                  <c:v>24183.10156314623</c:v>
                </c:pt>
                <c:pt idx="32">
                  <c:v>24183.10156314623</c:v>
                </c:pt>
                <c:pt idx="33">
                  <c:v>24183.10156314623</c:v>
                </c:pt>
                <c:pt idx="34">
                  <c:v>24183.10156314623</c:v>
                </c:pt>
                <c:pt idx="35">
                  <c:v>24183.10156314623</c:v>
                </c:pt>
                <c:pt idx="36">
                  <c:v>24183.10156314623</c:v>
                </c:pt>
                <c:pt idx="37">
                  <c:v>24183.10156314623</c:v>
                </c:pt>
                <c:pt idx="38">
                  <c:v>24183.10156314623</c:v>
                </c:pt>
                <c:pt idx="39">
                  <c:v>24183.10156314623</c:v>
                </c:pt>
                <c:pt idx="40">
                  <c:v>24183.10156314623</c:v>
                </c:pt>
                <c:pt idx="41">
                  <c:v>24183.10156314623</c:v>
                </c:pt>
                <c:pt idx="42">
                  <c:v>24183.10156314623</c:v>
                </c:pt>
                <c:pt idx="43">
                  <c:v>24183.10156314623</c:v>
                </c:pt>
                <c:pt idx="44">
                  <c:v>24183.10156314623</c:v>
                </c:pt>
                <c:pt idx="45">
                  <c:v>24183.10156314623</c:v>
                </c:pt>
                <c:pt idx="46">
                  <c:v>24183.10156314623</c:v>
                </c:pt>
                <c:pt idx="47">
                  <c:v>24183.10156314623</c:v>
                </c:pt>
                <c:pt idx="48">
                  <c:v>24183.10156314623</c:v>
                </c:pt>
                <c:pt idx="49">
                  <c:v>24183.10156314623</c:v>
                </c:pt>
                <c:pt idx="50">
                  <c:v>24183.10156314623</c:v>
                </c:pt>
                <c:pt idx="51">
                  <c:v>24183.10156314623</c:v>
                </c:pt>
                <c:pt idx="52">
                  <c:v>24183.10156314623</c:v>
                </c:pt>
                <c:pt idx="53">
                  <c:v>24183.10156314623</c:v>
                </c:pt>
                <c:pt idx="54">
                  <c:v>24183.10156314623</c:v>
                </c:pt>
                <c:pt idx="55">
                  <c:v>24183.10156314623</c:v>
                </c:pt>
                <c:pt idx="56">
                  <c:v>24183.10156314623</c:v>
                </c:pt>
                <c:pt idx="57">
                  <c:v>24183.10156314623</c:v>
                </c:pt>
                <c:pt idx="58">
                  <c:v>24183.10156314623</c:v>
                </c:pt>
                <c:pt idx="59">
                  <c:v>24183.10156314623</c:v>
                </c:pt>
                <c:pt idx="60">
                  <c:v>24183.10156314623</c:v>
                </c:pt>
                <c:pt idx="61">
                  <c:v>24183.10156314623</c:v>
                </c:pt>
                <c:pt idx="62">
                  <c:v>24183.10156314623</c:v>
                </c:pt>
                <c:pt idx="63">
                  <c:v>24183.10156314623</c:v>
                </c:pt>
                <c:pt idx="64">
                  <c:v>24183.10156314623</c:v>
                </c:pt>
                <c:pt idx="65">
                  <c:v>24183.10156314623</c:v>
                </c:pt>
                <c:pt idx="66">
                  <c:v>24183.10156314623</c:v>
                </c:pt>
                <c:pt idx="67">
                  <c:v>24183.10156314623</c:v>
                </c:pt>
                <c:pt idx="68">
                  <c:v>24183.10156314623</c:v>
                </c:pt>
                <c:pt idx="69">
                  <c:v>24183.10156314623</c:v>
                </c:pt>
                <c:pt idx="70">
                  <c:v>24183.10156314623</c:v>
                </c:pt>
                <c:pt idx="71">
                  <c:v>24183.10156314623</c:v>
                </c:pt>
                <c:pt idx="72">
                  <c:v>24183.10156314623</c:v>
                </c:pt>
                <c:pt idx="73">
                  <c:v>24183.10156314623</c:v>
                </c:pt>
                <c:pt idx="74">
                  <c:v>24183.10156314623</c:v>
                </c:pt>
                <c:pt idx="75">
                  <c:v>24183.10156314623</c:v>
                </c:pt>
                <c:pt idx="76">
                  <c:v>24183.10156314623</c:v>
                </c:pt>
                <c:pt idx="77">
                  <c:v>24183.10156314623</c:v>
                </c:pt>
                <c:pt idx="78">
                  <c:v>24183.10156314623</c:v>
                </c:pt>
                <c:pt idx="79">
                  <c:v>24183.10156314623</c:v>
                </c:pt>
                <c:pt idx="80">
                  <c:v>24183.10156314623</c:v>
                </c:pt>
                <c:pt idx="81">
                  <c:v>24183.10156314623</c:v>
                </c:pt>
                <c:pt idx="82">
                  <c:v>24183.10156314623</c:v>
                </c:pt>
                <c:pt idx="83">
                  <c:v>24183.10156314623</c:v>
                </c:pt>
                <c:pt idx="84">
                  <c:v>24183.10156314623</c:v>
                </c:pt>
                <c:pt idx="85">
                  <c:v>24183.10156314623</c:v>
                </c:pt>
                <c:pt idx="86">
                  <c:v>24183.10156314623</c:v>
                </c:pt>
                <c:pt idx="87">
                  <c:v>24183.10156314623</c:v>
                </c:pt>
                <c:pt idx="88">
                  <c:v>24183.10156314623</c:v>
                </c:pt>
                <c:pt idx="89">
                  <c:v>24183.10156314623</c:v>
                </c:pt>
                <c:pt idx="90">
                  <c:v>24183.10156314623</c:v>
                </c:pt>
                <c:pt idx="91">
                  <c:v>24183.10156314623</c:v>
                </c:pt>
                <c:pt idx="92">
                  <c:v>24183.10156314623</c:v>
                </c:pt>
                <c:pt idx="93">
                  <c:v>24183.10156314623</c:v>
                </c:pt>
                <c:pt idx="94">
                  <c:v>24183.10156314623</c:v>
                </c:pt>
                <c:pt idx="95">
                  <c:v>24183.10156314623</c:v>
                </c:pt>
                <c:pt idx="96">
                  <c:v>24183.10156314623</c:v>
                </c:pt>
                <c:pt idx="97">
                  <c:v>24183.10156314623</c:v>
                </c:pt>
                <c:pt idx="98">
                  <c:v>24183.10156314623</c:v>
                </c:pt>
                <c:pt idx="99">
                  <c:v>24183.10156314623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52712"/>
        <c:axId val="-2021154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47767.13701546864</c:v>
                </c:pt>
                <c:pt idx="7">
                  <c:v>47916.15102359385</c:v>
                </c:pt>
                <c:pt idx="8">
                  <c:v>48065.16503171907</c:v>
                </c:pt>
                <c:pt idx="9">
                  <c:v>48214.17903984427</c:v>
                </c:pt>
                <c:pt idx="10">
                  <c:v>48363.19304796949</c:v>
                </c:pt>
                <c:pt idx="11">
                  <c:v>48512.2070560947</c:v>
                </c:pt>
                <c:pt idx="12">
                  <c:v>48661.22106421991</c:v>
                </c:pt>
                <c:pt idx="13">
                  <c:v>48810.23507234511</c:v>
                </c:pt>
                <c:pt idx="14">
                  <c:v>48959.24908047032</c:v>
                </c:pt>
                <c:pt idx="15">
                  <c:v>49108.26308859553</c:v>
                </c:pt>
                <c:pt idx="16">
                  <c:v>49257.27709672074</c:v>
                </c:pt>
                <c:pt idx="17">
                  <c:v>49406.29110484595</c:v>
                </c:pt>
                <c:pt idx="18">
                  <c:v>49555.30511297116</c:v>
                </c:pt>
                <c:pt idx="19">
                  <c:v>49704.31912109637</c:v>
                </c:pt>
                <c:pt idx="20">
                  <c:v>49853.33312922157</c:v>
                </c:pt>
                <c:pt idx="21">
                  <c:v>50002.34713734678</c:v>
                </c:pt>
                <c:pt idx="22">
                  <c:v>50151.36114547199</c:v>
                </c:pt>
                <c:pt idx="23">
                  <c:v>50300.3751535972</c:v>
                </c:pt>
                <c:pt idx="24">
                  <c:v>50449.38916172241</c:v>
                </c:pt>
                <c:pt idx="25">
                  <c:v>50598.40316984762</c:v>
                </c:pt>
                <c:pt idx="26">
                  <c:v>50747.41717797283</c:v>
                </c:pt>
                <c:pt idx="27">
                  <c:v>50896.43118609804</c:v>
                </c:pt>
                <c:pt idx="28">
                  <c:v>51045.44519422325</c:v>
                </c:pt>
                <c:pt idx="29">
                  <c:v>51194.45920234845</c:v>
                </c:pt>
                <c:pt idx="30">
                  <c:v>51343.47321047367</c:v>
                </c:pt>
                <c:pt idx="31">
                  <c:v>51492.48721859887</c:v>
                </c:pt>
                <c:pt idx="32">
                  <c:v>51641.50122672409</c:v>
                </c:pt>
                <c:pt idx="33">
                  <c:v>51790.5152348493</c:v>
                </c:pt>
                <c:pt idx="34">
                  <c:v>51939.5292429745</c:v>
                </c:pt>
                <c:pt idx="35">
                  <c:v>52088.54325109971</c:v>
                </c:pt>
                <c:pt idx="36">
                  <c:v>52237.55725922492</c:v>
                </c:pt>
                <c:pt idx="37">
                  <c:v>52386.57126735013</c:v>
                </c:pt>
                <c:pt idx="38">
                  <c:v>52535.58527547534</c:v>
                </c:pt>
                <c:pt idx="39">
                  <c:v>52684.59928360055</c:v>
                </c:pt>
                <c:pt idx="40">
                  <c:v>52833.61329172576</c:v>
                </c:pt>
                <c:pt idx="41">
                  <c:v>53523.4042623016</c:v>
                </c:pt>
                <c:pt idx="42">
                  <c:v>54753.97219532806</c:v>
                </c:pt>
                <c:pt idx="43">
                  <c:v>55984.54012835452</c:v>
                </c:pt>
                <c:pt idx="44">
                  <c:v>57215.108061381</c:v>
                </c:pt>
                <c:pt idx="45">
                  <c:v>58445.67599440746</c:v>
                </c:pt>
                <c:pt idx="46">
                  <c:v>59676.24392743393</c:v>
                </c:pt>
                <c:pt idx="47">
                  <c:v>60906.8118604604</c:v>
                </c:pt>
                <c:pt idx="48">
                  <c:v>62137.37979348685</c:v>
                </c:pt>
                <c:pt idx="49">
                  <c:v>63367.94772651332</c:v>
                </c:pt>
                <c:pt idx="50">
                  <c:v>64598.51565953979</c:v>
                </c:pt>
                <c:pt idx="51">
                  <c:v>65829.08359256625</c:v>
                </c:pt>
                <c:pt idx="52">
                  <c:v>67059.65152559272</c:v>
                </c:pt>
                <c:pt idx="53">
                  <c:v>68290.2194586192</c:v>
                </c:pt>
                <c:pt idx="54">
                  <c:v>69520.78739164566</c:v>
                </c:pt>
                <c:pt idx="55">
                  <c:v>70751.3553246721</c:v>
                </c:pt>
                <c:pt idx="56">
                  <c:v>71981.92325769858</c:v>
                </c:pt>
                <c:pt idx="57">
                  <c:v>73212.49119072504</c:v>
                </c:pt>
                <c:pt idx="58">
                  <c:v>74443.0591237515</c:v>
                </c:pt>
                <c:pt idx="59">
                  <c:v>75673.62705677797</c:v>
                </c:pt>
                <c:pt idx="60">
                  <c:v>76904.19498980444</c:v>
                </c:pt>
                <c:pt idx="61">
                  <c:v>78134.7629228309</c:v>
                </c:pt>
                <c:pt idx="62">
                  <c:v>79365.33085585737</c:v>
                </c:pt>
                <c:pt idx="63">
                  <c:v>80595.89878888384</c:v>
                </c:pt>
                <c:pt idx="64">
                  <c:v>81826.46672191031</c:v>
                </c:pt>
                <c:pt idx="65">
                  <c:v>83057.03465493678</c:v>
                </c:pt>
                <c:pt idx="66">
                  <c:v>84287.60258796324</c:v>
                </c:pt>
                <c:pt idx="67">
                  <c:v>85518.1705209897</c:v>
                </c:pt>
                <c:pt idx="68">
                  <c:v>89559.3026218958</c:v>
                </c:pt>
                <c:pt idx="69">
                  <c:v>93600.4347228019</c:v>
                </c:pt>
                <c:pt idx="70">
                  <c:v>97641.56682370801</c:v>
                </c:pt>
                <c:pt idx="71">
                  <c:v>101682.6989246141</c:v>
                </c:pt>
                <c:pt idx="72">
                  <c:v>105723.8310255202</c:v>
                </c:pt>
                <c:pt idx="73">
                  <c:v>109764.9631264263</c:v>
                </c:pt>
                <c:pt idx="74">
                  <c:v>113806.0952273324</c:v>
                </c:pt>
                <c:pt idx="75">
                  <c:v>117847.2273282385</c:v>
                </c:pt>
                <c:pt idx="76">
                  <c:v>121888.3594291446</c:v>
                </c:pt>
                <c:pt idx="77">
                  <c:v>125929.4915300507</c:v>
                </c:pt>
                <c:pt idx="78">
                  <c:v>129970.6236309568</c:v>
                </c:pt>
                <c:pt idx="79">
                  <c:v>134011.755731863</c:v>
                </c:pt>
                <c:pt idx="80">
                  <c:v>138052.887832769</c:v>
                </c:pt>
                <c:pt idx="81">
                  <c:v>142094.0199336751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52712"/>
        <c:axId val="-2021154440"/>
      </c:scatterChart>
      <c:catAx>
        <c:axId val="-2087252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115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115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7252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  <c:pt idx="10">
                  <c:v>4178.033836414049</c:v>
                </c:pt>
                <c:pt idx="11">
                  <c:v>4178.033836414049</c:v>
                </c:pt>
                <c:pt idx="12">
                  <c:v>4178.033836414049</c:v>
                </c:pt>
                <c:pt idx="13">
                  <c:v>4178.033836414049</c:v>
                </c:pt>
                <c:pt idx="14">
                  <c:v>4178.033836414049</c:v>
                </c:pt>
                <c:pt idx="15">
                  <c:v>4178.033836414049</c:v>
                </c:pt>
                <c:pt idx="16">
                  <c:v>4178.033836414049</c:v>
                </c:pt>
                <c:pt idx="17">
                  <c:v>4178.033836414049</c:v>
                </c:pt>
                <c:pt idx="18">
                  <c:v>4178.033836414049</c:v>
                </c:pt>
                <c:pt idx="19">
                  <c:v>4178.1632993354</c:v>
                </c:pt>
                <c:pt idx="20">
                  <c:v>4178.422225178104</c:v>
                </c:pt>
                <c:pt idx="21">
                  <c:v>4178.681151020808</c:v>
                </c:pt>
                <c:pt idx="22">
                  <c:v>4178.940076863512</c:v>
                </c:pt>
                <c:pt idx="23">
                  <c:v>4179.199002706216</c:v>
                </c:pt>
                <c:pt idx="24">
                  <c:v>4179.45792854892</c:v>
                </c:pt>
                <c:pt idx="25">
                  <c:v>4179.716854391623</c:v>
                </c:pt>
                <c:pt idx="26">
                  <c:v>4179.975780234327</c:v>
                </c:pt>
                <c:pt idx="27">
                  <c:v>4180.234706077031</c:v>
                </c:pt>
                <c:pt idx="28">
                  <c:v>4180.493631919735</c:v>
                </c:pt>
                <c:pt idx="29">
                  <c:v>4180.752557762438</c:v>
                </c:pt>
                <c:pt idx="30">
                  <c:v>4181.011483605142</c:v>
                </c:pt>
                <c:pt idx="31">
                  <c:v>4181.270409447846</c:v>
                </c:pt>
                <c:pt idx="32">
                  <c:v>4181.52933529055</c:v>
                </c:pt>
                <c:pt idx="33">
                  <c:v>4181.788261133253</c:v>
                </c:pt>
                <c:pt idx="34">
                  <c:v>4182.047186975957</c:v>
                </c:pt>
                <c:pt idx="35">
                  <c:v>4182.306112818661</c:v>
                </c:pt>
                <c:pt idx="36">
                  <c:v>4182.565038661365</c:v>
                </c:pt>
                <c:pt idx="37">
                  <c:v>4182.823964504068</c:v>
                </c:pt>
                <c:pt idx="38">
                  <c:v>4183.082890346772</c:v>
                </c:pt>
                <c:pt idx="39">
                  <c:v>4183.341816189476</c:v>
                </c:pt>
                <c:pt idx="40">
                  <c:v>4183.600742032179</c:v>
                </c:pt>
                <c:pt idx="41">
                  <c:v>4183.859667874883</c:v>
                </c:pt>
                <c:pt idx="42">
                  <c:v>4184.118593717586</c:v>
                </c:pt>
                <c:pt idx="43">
                  <c:v>4184.377519560291</c:v>
                </c:pt>
                <c:pt idx="44">
                  <c:v>4184.636445402994</c:v>
                </c:pt>
                <c:pt idx="45">
                  <c:v>4184.895371245698</c:v>
                </c:pt>
                <c:pt idx="46">
                  <c:v>4185.154297088402</c:v>
                </c:pt>
                <c:pt idx="47">
                  <c:v>4185.413222931106</c:v>
                </c:pt>
                <c:pt idx="48">
                  <c:v>4185.67214877381</c:v>
                </c:pt>
                <c:pt idx="49">
                  <c:v>4185.931074616514</c:v>
                </c:pt>
                <c:pt idx="50">
                  <c:v>4186.190000459217</c:v>
                </c:pt>
                <c:pt idx="51">
                  <c:v>4186.448926301921</c:v>
                </c:pt>
                <c:pt idx="52">
                  <c:v>4186.707852144625</c:v>
                </c:pt>
                <c:pt idx="53">
                  <c:v>4186.966777987329</c:v>
                </c:pt>
                <c:pt idx="54">
                  <c:v>4172.419923881831</c:v>
                </c:pt>
                <c:pt idx="55">
                  <c:v>4143.067289828135</c:v>
                </c:pt>
                <c:pt idx="56">
                  <c:v>4113.714655774437</c:v>
                </c:pt>
                <c:pt idx="57">
                  <c:v>4084.36202172074</c:v>
                </c:pt>
                <c:pt idx="58">
                  <c:v>4055.009387667043</c:v>
                </c:pt>
                <c:pt idx="59">
                  <c:v>4025.656753613345</c:v>
                </c:pt>
                <c:pt idx="60">
                  <c:v>3996.304119559648</c:v>
                </c:pt>
                <c:pt idx="61">
                  <c:v>3966.951485505951</c:v>
                </c:pt>
                <c:pt idx="62">
                  <c:v>3937.598851452253</c:v>
                </c:pt>
                <c:pt idx="63">
                  <c:v>3908.246217398556</c:v>
                </c:pt>
                <c:pt idx="64">
                  <c:v>3878.893583344858</c:v>
                </c:pt>
                <c:pt idx="65">
                  <c:v>3849.540949291161</c:v>
                </c:pt>
                <c:pt idx="66">
                  <c:v>3820.188315237464</c:v>
                </c:pt>
                <c:pt idx="67">
                  <c:v>3790.835681183766</c:v>
                </c:pt>
                <c:pt idx="68">
                  <c:v>3761.48304713007</c:v>
                </c:pt>
                <c:pt idx="69">
                  <c:v>3732.130413076371</c:v>
                </c:pt>
                <c:pt idx="70">
                  <c:v>3702.777779022674</c:v>
                </c:pt>
                <c:pt idx="71">
                  <c:v>3673.425144968977</c:v>
                </c:pt>
                <c:pt idx="72">
                  <c:v>3644.07251091528</c:v>
                </c:pt>
                <c:pt idx="73">
                  <c:v>3614.719876861582</c:v>
                </c:pt>
                <c:pt idx="74">
                  <c:v>3585.367242807885</c:v>
                </c:pt>
                <c:pt idx="75">
                  <c:v>3556.014608754188</c:v>
                </c:pt>
                <c:pt idx="76">
                  <c:v>3526.66197470049</c:v>
                </c:pt>
                <c:pt idx="77">
                  <c:v>3497.309340646793</c:v>
                </c:pt>
                <c:pt idx="78">
                  <c:v>3467.956706593095</c:v>
                </c:pt>
                <c:pt idx="79">
                  <c:v>3438.604072539398</c:v>
                </c:pt>
                <c:pt idx="80">
                  <c:v>3409.251438485701</c:v>
                </c:pt>
                <c:pt idx="81">
                  <c:v>3445.583539391802</c:v>
                </c:pt>
                <c:pt idx="82">
                  <c:v>3481.915640297903</c:v>
                </c:pt>
                <c:pt idx="83">
                  <c:v>3518.247741204005</c:v>
                </c:pt>
                <c:pt idx="84">
                  <c:v>3554.579842110106</c:v>
                </c:pt>
                <c:pt idx="85">
                  <c:v>3590.911943016207</c:v>
                </c:pt>
                <c:pt idx="86">
                  <c:v>3627.244043922309</c:v>
                </c:pt>
                <c:pt idx="87">
                  <c:v>3663.57614482841</c:v>
                </c:pt>
                <c:pt idx="88">
                  <c:v>3699.908245734511</c:v>
                </c:pt>
                <c:pt idx="89">
                  <c:v>3736.240346640613</c:v>
                </c:pt>
                <c:pt idx="90">
                  <c:v>3772.572447546714</c:v>
                </c:pt>
                <c:pt idx="91">
                  <c:v>3808.904548452815</c:v>
                </c:pt>
                <c:pt idx="92">
                  <c:v>3845.236649358917</c:v>
                </c:pt>
                <c:pt idx="93">
                  <c:v>3881.568750265018</c:v>
                </c:pt>
                <c:pt idx="94">
                  <c:v>3917.90085117112</c:v>
                </c:pt>
                <c:pt idx="95">
                  <c:v>3954.23295207722</c:v>
                </c:pt>
                <c:pt idx="96">
                  <c:v>3954.23295207722</c:v>
                </c:pt>
                <c:pt idx="97">
                  <c:v>3954.23295207722</c:v>
                </c:pt>
                <c:pt idx="98">
                  <c:v>3954.23295207722</c:v>
                </c:pt>
                <c:pt idx="99">
                  <c:v>3954.23295207722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1453.571428571429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1646.428571428572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1946.428571428572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3692.169811320755</c:v>
                </c:pt>
                <c:pt idx="56">
                  <c:v>4820.283018867925</c:v>
                </c:pt>
                <c:pt idx="57">
                  <c:v>5948.396226415095</c:v>
                </c:pt>
                <c:pt idx="58">
                  <c:v>7076.509433962266</c:v>
                </c:pt>
                <c:pt idx="59">
                  <c:v>8204.622641509435</c:v>
                </c:pt>
                <c:pt idx="60">
                  <c:v>9332.735849056605</c:v>
                </c:pt>
                <c:pt idx="61">
                  <c:v>10460.84905660378</c:v>
                </c:pt>
                <c:pt idx="62">
                  <c:v>11588.96226415094</c:v>
                </c:pt>
                <c:pt idx="63">
                  <c:v>12717.07547169812</c:v>
                </c:pt>
                <c:pt idx="64">
                  <c:v>13845.18867924529</c:v>
                </c:pt>
                <c:pt idx="65">
                  <c:v>14973.30188679245</c:v>
                </c:pt>
                <c:pt idx="66">
                  <c:v>16101.41509433963</c:v>
                </c:pt>
                <c:pt idx="67">
                  <c:v>17229.5283018868</c:v>
                </c:pt>
                <c:pt idx="68">
                  <c:v>18357.64150943397</c:v>
                </c:pt>
                <c:pt idx="69">
                  <c:v>19485.75471698114</c:v>
                </c:pt>
                <c:pt idx="70">
                  <c:v>20613.86792452831</c:v>
                </c:pt>
                <c:pt idx="71">
                  <c:v>21741.98113207547</c:v>
                </c:pt>
                <c:pt idx="72">
                  <c:v>22870.09433962265</c:v>
                </c:pt>
                <c:pt idx="73">
                  <c:v>23998.20754716982</c:v>
                </c:pt>
                <c:pt idx="74">
                  <c:v>25126.32075471698</c:v>
                </c:pt>
                <c:pt idx="75">
                  <c:v>26254.43396226416</c:v>
                </c:pt>
                <c:pt idx="76">
                  <c:v>27382.54716981133</c:v>
                </c:pt>
                <c:pt idx="77">
                  <c:v>28510.66037735849</c:v>
                </c:pt>
                <c:pt idx="78">
                  <c:v>29638.77358490567</c:v>
                </c:pt>
                <c:pt idx="79">
                  <c:v>30766.88679245284</c:v>
                </c:pt>
                <c:pt idx="80">
                  <c:v>31895.00000000001</c:v>
                </c:pt>
                <c:pt idx="81">
                  <c:v>32725.33333333334</c:v>
                </c:pt>
                <c:pt idx="82">
                  <c:v>33555.66666666667</c:v>
                </c:pt>
                <c:pt idx="83">
                  <c:v>34386.00000000001</c:v>
                </c:pt>
                <c:pt idx="84">
                  <c:v>35216.33333333334</c:v>
                </c:pt>
                <c:pt idx="85">
                  <c:v>36046.66666666667</c:v>
                </c:pt>
                <c:pt idx="86">
                  <c:v>36877.00000000001</c:v>
                </c:pt>
                <c:pt idx="87">
                  <c:v>37707.33333333334</c:v>
                </c:pt>
                <c:pt idx="88">
                  <c:v>38537.66666666667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43519.66666666666</c:v>
                </c:pt>
                <c:pt idx="95">
                  <c:v>44350.0</c:v>
                </c:pt>
                <c:pt idx="96">
                  <c:v>44350.0</c:v>
                </c:pt>
                <c:pt idx="97">
                  <c:v>44350.0</c:v>
                </c:pt>
                <c:pt idx="98">
                  <c:v>44350.0</c:v>
                </c:pt>
                <c:pt idx="99">
                  <c:v>44350.0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  <c:pt idx="10">
                  <c:v>1647.16821137941</c:v>
                </c:pt>
                <c:pt idx="11">
                  <c:v>1647.16821137941</c:v>
                </c:pt>
                <c:pt idx="12">
                  <c:v>1647.16821137941</c:v>
                </c:pt>
                <c:pt idx="13">
                  <c:v>1647.16821137941</c:v>
                </c:pt>
                <c:pt idx="14">
                  <c:v>1647.16821137941</c:v>
                </c:pt>
                <c:pt idx="15">
                  <c:v>1647.16821137941</c:v>
                </c:pt>
                <c:pt idx="16">
                  <c:v>1647.16821137941</c:v>
                </c:pt>
                <c:pt idx="17">
                  <c:v>1647.16821137941</c:v>
                </c:pt>
                <c:pt idx="18">
                  <c:v>1647.16821137941</c:v>
                </c:pt>
                <c:pt idx="19">
                  <c:v>1663.38860966352</c:v>
                </c:pt>
                <c:pt idx="20">
                  <c:v>1695.82940623174</c:v>
                </c:pt>
                <c:pt idx="21">
                  <c:v>1728.27020279996</c:v>
                </c:pt>
                <c:pt idx="22">
                  <c:v>1760.71099936818</c:v>
                </c:pt>
                <c:pt idx="23">
                  <c:v>1793.1517959364</c:v>
                </c:pt>
                <c:pt idx="24">
                  <c:v>1825.59259250462</c:v>
                </c:pt>
                <c:pt idx="25">
                  <c:v>1858.03338907284</c:v>
                </c:pt>
                <c:pt idx="26">
                  <c:v>1890.47418564106</c:v>
                </c:pt>
                <c:pt idx="27">
                  <c:v>1922.91498220928</c:v>
                </c:pt>
                <c:pt idx="28">
                  <c:v>1955.3557787775</c:v>
                </c:pt>
                <c:pt idx="29">
                  <c:v>1987.79657534572</c:v>
                </c:pt>
                <c:pt idx="30">
                  <c:v>2020.23737191394</c:v>
                </c:pt>
                <c:pt idx="31">
                  <c:v>2052.678168482159</c:v>
                </c:pt>
                <c:pt idx="32">
                  <c:v>2085.118965050379</c:v>
                </c:pt>
                <c:pt idx="33">
                  <c:v>2117.5597616186</c:v>
                </c:pt>
                <c:pt idx="34">
                  <c:v>2150.000558186819</c:v>
                </c:pt>
                <c:pt idx="35">
                  <c:v>2182.44135475504</c:v>
                </c:pt>
                <c:pt idx="36">
                  <c:v>2214.88215132326</c:v>
                </c:pt>
                <c:pt idx="37">
                  <c:v>2247.32294789148</c:v>
                </c:pt>
                <c:pt idx="38">
                  <c:v>2279.763744459699</c:v>
                </c:pt>
                <c:pt idx="39">
                  <c:v>2312.204541027919</c:v>
                </c:pt>
                <c:pt idx="40">
                  <c:v>2344.64533759614</c:v>
                </c:pt>
                <c:pt idx="41">
                  <c:v>2377.08613416436</c:v>
                </c:pt>
                <c:pt idx="42">
                  <c:v>2409.526930732579</c:v>
                </c:pt>
                <c:pt idx="43">
                  <c:v>2441.967727300799</c:v>
                </c:pt>
                <c:pt idx="44">
                  <c:v>2474.408523869019</c:v>
                </c:pt>
                <c:pt idx="45">
                  <c:v>2506.849320437238</c:v>
                </c:pt>
                <c:pt idx="46">
                  <c:v>2539.290117005458</c:v>
                </c:pt>
                <c:pt idx="47">
                  <c:v>2571.730913573678</c:v>
                </c:pt>
                <c:pt idx="48">
                  <c:v>2604.171710141898</c:v>
                </c:pt>
                <c:pt idx="49">
                  <c:v>2636.612506710118</c:v>
                </c:pt>
                <c:pt idx="50">
                  <c:v>2669.053303278338</c:v>
                </c:pt>
                <c:pt idx="51">
                  <c:v>2701.494099846558</c:v>
                </c:pt>
                <c:pt idx="52">
                  <c:v>2733.934896414778</c:v>
                </c:pt>
                <c:pt idx="53">
                  <c:v>2766.375692982998</c:v>
                </c:pt>
                <c:pt idx="54">
                  <c:v>2781.160148392095</c:v>
                </c:pt>
                <c:pt idx="55">
                  <c:v>2778.288262642069</c:v>
                </c:pt>
                <c:pt idx="56">
                  <c:v>2775.416376892043</c:v>
                </c:pt>
                <c:pt idx="57">
                  <c:v>2772.544491142017</c:v>
                </c:pt>
                <c:pt idx="58">
                  <c:v>2769.672605391991</c:v>
                </c:pt>
                <c:pt idx="59">
                  <c:v>2766.800719641965</c:v>
                </c:pt>
                <c:pt idx="60">
                  <c:v>2763.928833891939</c:v>
                </c:pt>
                <c:pt idx="61">
                  <c:v>2761.056948141912</c:v>
                </c:pt>
                <c:pt idx="62">
                  <c:v>2758.185062391887</c:v>
                </c:pt>
                <c:pt idx="63">
                  <c:v>2755.31317664186</c:v>
                </c:pt>
                <c:pt idx="64">
                  <c:v>2752.441290891834</c:v>
                </c:pt>
                <c:pt idx="65">
                  <c:v>2749.569405141808</c:v>
                </c:pt>
                <c:pt idx="66">
                  <c:v>2746.697519391782</c:v>
                </c:pt>
                <c:pt idx="67">
                  <c:v>2743.825633641756</c:v>
                </c:pt>
                <c:pt idx="68">
                  <c:v>2740.95374789173</c:v>
                </c:pt>
                <c:pt idx="69">
                  <c:v>2738.081862141704</c:v>
                </c:pt>
                <c:pt idx="70">
                  <c:v>2735.209976391678</c:v>
                </c:pt>
                <c:pt idx="71">
                  <c:v>2732.338090641652</c:v>
                </c:pt>
                <c:pt idx="72">
                  <c:v>2729.466204891626</c:v>
                </c:pt>
                <c:pt idx="73">
                  <c:v>2726.5943191416</c:v>
                </c:pt>
                <c:pt idx="74">
                  <c:v>2723.722433391574</c:v>
                </c:pt>
                <c:pt idx="75">
                  <c:v>2720.850547641547</c:v>
                </c:pt>
                <c:pt idx="76">
                  <c:v>2717.978661891522</c:v>
                </c:pt>
                <c:pt idx="77">
                  <c:v>2715.106776141496</c:v>
                </c:pt>
                <c:pt idx="78">
                  <c:v>2712.234890391469</c:v>
                </c:pt>
                <c:pt idx="79">
                  <c:v>2709.363004641443</c:v>
                </c:pt>
                <c:pt idx="80">
                  <c:v>2706.491118891417</c:v>
                </c:pt>
                <c:pt idx="81">
                  <c:v>2706.491118891417</c:v>
                </c:pt>
                <c:pt idx="82">
                  <c:v>2706.491118891417</c:v>
                </c:pt>
                <c:pt idx="83">
                  <c:v>2706.491118891417</c:v>
                </c:pt>
                <c:pt idx="84">
                  <c:v>2706.491118891417</c:v>
                </c:pt>
                <c:pt idx="85">
                  <c:v>2706.491118891417</c:v>
                </c:pt>
                <c:pt idx="86">
                  <c:v>2706.491118891417</c:v>
                </c:pt>
                <c:pt idx="87">
                  <c:v>2706.491118891417</c:v>
                </c:pt>
                <c:pt idx="88">
                  <c:v>2706.491118891417</c:v>
                </c:pt>
                <c:pt idx="89">
                  <c:v>2706.491118891417</c:v>
                </c:pt>
                <c:pt idx="90">
                  <c:v>2706.491118891417</c:v>
                </c:pt>
                <c:pt idx="91">
                  <c:v>2706.491118891417</c:v>
                </c:pt>
                <c:pt idx="92">
                  <c:v>2706.491118891417</c:v>
                </c:pt>
                <c:pt idx="93">
                  <c:v>2706.491118891417</c:v>
                </c:pt>
                <c:pt idx="94">
                  <c:v>2706.491118891417</c:v>
                </c:pt>
                <c:pt idx="95">
                  <c:v>2706.491118891417</c:v>
                </c:pt>
                <c:pt idx="96">
                  <c:v>2706.491118891417</c:v>
                </c:pt>
                <c:pt idx="97">
                  <c:v>2706.491118891417</c:v>
                </c:pt>
                <c:pt idx="98">
                  <c:v>2706.491118891417</c:v>
                </c:pt>
                <c:pt idx="99">
                  <c:v>2706.491118891417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3896.357142857142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4762.214285714285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9980.339622641508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  <c:pt idx="10">
                  <c:v>1917.427963612579</c:v>
                </c:pt>
                <c:pt idx="11">
                  <c:v>1917.427963612579</c:v>
                </c:pt>
                <c:pt idx="12">
                  <c:v>1917.427963612579</c:v>
                </c:pt>
                <c:pt idx="13">
                  <c:v>1917.427963612579</c:v>
                </c:pt>
                <c:pt idx="14">
                  <c:v>1917.427963612579</c:v>
                </c:pt>
                <c:pt idx="15">
                  <c:v>1917.427963612579</c:v>
                </c:pt>
                <c:pt idx="16">
                  <c:v>1917.427963612579</c:v>
                </c:pt>
                <c:pt idx="17">
                  <c:v>1917.427963612579</c:v>
                </c:pt>
                <c:pt idx="18">
                  <c:v>1917.427963612579</c:v>
                </c:pt>
                <c:pt idx="19">
                  <c:v>1917.427963612579</c:v>
                </c:pt>
                <c:pt idx="20">
                  <c:v>1917.427963612579</c:v>
                </c:pt>
                <c:pt idx="21">
                  <c:v>1917.427963612579</c:v>
                </c:pt>
                <c:pt idx="22">
                  <c:v>1917.427963612579</c:v>
                </c:pt>
                <c:pt idx="23">
                  <c:v>1917.427963612579</c:v>
                </c:pt>
                <c:pt idx="24">
                  <c:v>1917.427963612579</c:v>
                </c:pt>
                <c:pt idx="25">
                  <c:v>1917.427963612579</c:v>
                </c:pt>
                <c:pt idx="26">
                  <c:v>1917.427963612579</c:v>
                </c:pt>
                <c:pt idx="27">
                  <c:v>1917.427963612579</c:v>
                </c:pt>
                <c:pt idx="28">
                  <c:v>1917.427963612579</c:v>
                </c:pt>
                <c:pt idx="29">
                  <c:v>1917.427963612579</c:v>
                </c:pt>
                <c:pt idx="30">
                  <c:v>1917.427963612579</c:v>
                </c:pt>
                <c:pt idx="31">
                  <c:v>1917.427963612579</c:v>
                </c:pt>
                <c:pt idx="32">
                  <c:v>1917.427963612579</c:v>
                </c:pt>
                <c:pt idx="33">
                  <c:v>1917.427963612579</c:v>
                </c:pt>
                <c:pt idx="34">
                  <c:v>1917.427963612579</c:v>
                </c:pt>
                <c:pt idx="35">
                  <c:v>1917.427963612579</c:v>
                </c:pt>
                <c:pt idx="36">
                  <c:v>1917.427963612579</c:v>
                </c:pt>
                <c:pt idx="37">
                  <c:v>1917.427963612579</c:v>
                </c:pt>
                <c:pt idx="38">
                  <c:v>1917.427963612579</c:v>
                </c:pt>
                <c:pt idx="39">
                  <c:v>1917.427963612579</c:v>
                </c:pt>
                <c:pt idx="40">
                  <c:v>1917.427963612579</c:v>
                </c:pt>
                <c:pt idx="41">
                  <c:v>1917.427963612579</c:v>
                </c:pt>
                <c:pt idx="42">
                  <c:v>1917.427963612579</c:v>
                </c:pt>
                <c:pt idx="43">
                  <c:v>1917.427963612579</c:v>
                </c:pt>
                <c:pt idx="44">
                  <c:v>1917.427963612579</c:v>
                </c:pt>
                <c:pt idx="45">
                  <c:v>1917.427963612579</c:v>
                </c:pt>
                <c:pt idx="46">
                  <c:v>1917.427963612579</c:v>
                </c:pt>
                <c:pt idx="47">
                  <c:v>1917.427963612579</c:v>
                </c:pt>
                <c:pt idx="48">
                  <c:v>1917.427963612579</c:v>
                </c:pt>
                <c:pt idx="49">
                  <c:v>1917.427963612579</c:v>
                </c:pt>
                <c:pt idx="50">
                  <c:v>1917.427963612579</c:v>
                </c:pt>
                <c:pt idx="51">
                  <c:v>1917.427963612579</c:v>
                </c:pt>
                <c:pt idx="52">
                  <c:v>1917.427963612579</c:v>
                </c:pt>
                <c:pt idx="53">
                  <c:v>1917.427963612579</c:v>
                </c:pt>
                <c:pt idx="54">
                  <c:v>1917.427963612579</c:v>
                </c:pt>
                <c:pt idx="55">
                  <c:v>1917.427963612579</c:v>
                </c:pt>
                <c:pt idx="56">
                  <c:v>1917.427963612579</c:v>
                </c:pt>
                <c:pt idx="57">
                  <c:v>1917.427963612579</c:v>
                </c:pt>
                <c:pt idx="58">
                  <c:v>1917.427963612579</c:v>
                </c:pt>
                <c:pt idx="59">
                  <c:v>1917.427963612579</c:v>
                </c:pt>
                <c:pt idx="60">
                  <c:v>1917.427963612579</c:v>
                </c:pt>
                <c:pt idx="61">
                  <c:v>1917.427963612579</c:v>
                </c:pt>
                <c:pt idx="62">
                  <c:v>1917.427963612579</c:v>
                </c:pt>
                <c:pt idx="63">
                  <c:v>1917.427963612579</c:v>
                </c:pt>
                <c:pt idx="64">
                  <c:v>1917.427963612579</c:v>
                </c:pt>
                <c:pt idx="65">
                  <c:v>1917.427963612579</c:v>
                </c:pt>
                <c:pt idx="66">
                  <c:v>1917.427963612579</c:v>
                </c:pt>
                <c:pt idx="67">
                  <c:v>1917.427963612579</c:v>
                </c:pt>
                <c:pt idx="68">
                  <c:v>1917.427963612579</c:v>
                </c:pt>
                <c:pt idx="69">
                  <c:v>1917.427963612579</c:v>
                </c:pt>
                <c:pt idx="70">
                  <c:v>1917.427963612579</c:v>
                </c:pt>
                <c:pt idx="71">
                  <c:v>1917.427963612579</c:v>
                </c:pt>
                <c:pt idx="72">
                  <c:v>1917.427963612579</c:v>
                </c:pt>
                <c:pt idx="73">
                  <c:v>1917.427963612579</c:v>
                </c:pt>
                <c:pt idx="74">
                  <c:v>1917.427963612579</c:v>
                </c:pt>
                <c:pt idx="75">
                  <c:v>1917.427963612579</c:v>
                </c:pt>
                <c:pt idx="76">
                  <c:v>1917.427963612579</c:v>
                </c:pt>
                <c:pt idx="77">
                  <c:v>1917.427963612579</c:v>
                </c:pt>
                <c:pt idx="78">
                  <c:v>1917.427963612579</c:v>
                </c:pt>
                <c:pt idx="79">
                  <c:v>1917.427963612579</c:v>
                </c:pt>
                <c:pt idx="80">
                  <c:v>1917.427963612579</c:v>
                </c:pt>
                <c:pt idx="81">
                  <c:v>1917.427963612579</c:v>
                </c:pt>
                <c:pt idx="82">
                  <c:v>1917.427963612579</c:v>
                </c:pt>
                <c:pt idx="83">
                  <c:v>1917.427963612579</c:v>
                </c:pt>
                <c:pt idx="84">
                  <c:v>1917.427963612579</c:v>
                </c:pt>
                <c:pt idx="85">
                  <c:v>1917.427963612579</c:v>
                </c:pt>
                <c:pt idx="86">
                  <c:v>1917.427963612579</c:v>
                </c:pt>
                <c:pt idx="87">
                  <c:v>1917.427963612579</c:v>
                </c:pt>
                <c:pt idx="88">
                  <c:v>1917.427963612579</c:v>
                </c:pt>
                <c:pt idx="89">
                  <c:v>1917.427963612579</c:v>
                </c:pt>
                <c:pt idx="90">
                  <c:v>1917.427963612579</c:v>
                </c:pt>
                <c:pt idx="91">
                  <c:v>1917.427963612579</c:v>
                </c:pt>
                <c:pt idx="92">
                  <c:v>1917.427963612579</c:v>
                </c:pt>
                <c:pt idx="93">
                  <c:v>1917.427963612579</c:v>
                </c:pt>
                <c:pt idx="94">
                  <c:v>1917.427963612579</c:v>
                </c:pt>
                <c:pt idx="95">
                  <c:v>1917.427963612579</c:v>
                </c:pt>
                <c:pt idx="96">
                  <c:v>1917.427963612579</c:v>
                </c:pt>
                <c:pt idx="97">
                  <c:v>1917.427963612579</c:v>
                </c:pt>
                <c:pt idx="98">
                  <c:v>1917.427963612579</c:v>
                </c:pt>
                <c:pt idx="99">
                  <c:v>1917.427963612579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20474.71698113207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10761.50943396226</c:v>
                </c:pt>
                <c:pt idx="78">
                  <c:v>10014.33962264151</c:v>
                </c:pt>
                <c:pt idx="79">
                  <c:v>9267.169811320753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9973.333333333332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7700008"/>
        <c:axId val="-20223423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  <c:pt idx="4">
                  <c:v>24183.10156314623</c:v>
                </c:pt>
                <c:pt idx="5">
                  <c:v>24183.10156314623</c:v>
                </c:pt>
                <c:pt idx="6">
                  <c:v>24183.10156314623</c:v>
                </c:pt>
                <c:pt idx="7">
                  <c:v>24183.10156314623</c:v>
                </c:pt>
                <c:pt idx="8">
                  <c:v>24183.10156314623</c:v>
                </c:pt>
                <c:pt idx="9">
                  <c:v>24183.10156314623</c:v>
                </c:pt>
                <c:pt idx="10">
                  <c:v>24183.10156314623</c:v>
                </c:pt>
                <c:pt idx="11">
                  <c:v>24183.10156314623</c:v>
                </c:pt>
                <c:pt idx="12">
                  <c:v>24183.10156314623</c:v>
                </c:pt>
                <c:pt idx="13">
                  <c:v>24183.10156314623</c:v>
                </c:pt>
                <c:pt idx="14">
                  <c:v>24183.10156314623</c:v>
                </c:pt>
                <c:pt idx="15">
                  <c:v>24183.10156314623</c:v>
                </c:pt>
                <c:pt idx="16">
                  <c:v>24183.10156314623</c:v>
                </c:pt>
                <c:pt idx="17">
                  <c:v>24183.10156314623</c:v>
                </c:pt>
                <c:pt idx="18">
                  <c:v>24183.10156314623</c:v>
                </c:pt>
                <c:pt idx="19">
                  <c:v>24183.10156314623</c:v>
                </c:pt>
                <c:pt idx="20">
                  <c:v>24183.10156314623</c:v>
                </c:pt>
                <c:pt idx="21">
                  <c:v>24183.10156314623</c:v>
                </c:pt>
                <c:pt idx="22">
                  <c:v>24183.10156314623</c:v>
                </c:pt>
                <c:pt idx="23">
                  <c:v>24183.10156314623</c:v>
                </c:pt>
                <c:pt idx="24">
                  <c:v>24183.10156314623</c:v>
                </c:pt>
                <c:pt idx="25">
                  <c:v>24183.10156314623</c:v>
                </c:pt>
                <c:pt idx="26">
                  <c:v>24183.10156314623</c:v>
                </c:pt>
                <c:pt idx="27">
                  <c:v>24183.10156314623</c:v>
                </c:pt>
                <c:pt idx="28">
                  <c:v>24183.10156314623</c:v>
                </c:pt>
                <c:pt idx="29">
                  <c:v>24183.10156314623</c:v>
                </c:pt>
                <c:pt idx="30">
                  <c:v>24183.10156314623</c:v>
                </c:pt>
                <c:pt idx="31">
                  <c:v>24183.10156314623</c:v>
                </c:pt>
                <c:pt idx="32">
                  <c:v>24183.10156314623</c:v>
                </c:pt>
                <c:pt idx="33">
                  <c:v>24183.10156314623</c:v>
                </c:pt>
                <c:pt idx="34">
                  <c:v>24183.10156314623</c:v>
                </c:pt>
                <c:pt idx="35">
                  <c:v>24183.10156314623</c:v>
                </c:pt>
                <c:pt idx="36">
                  <c:v>24183.10156314623</c:v>
                </c:pt>
                <c:pt idx="37">
                  <c:v>24183.10156314623</c:v>
                </c:pt>
                <c:pt idx="38">
                  <c:v>24183.10156314623</c:v>
                </c:pt>
                <c:pt idx="39">
                  <c:v>24183.10156314623</c:v>
                </c:pt>
                <c:pt idx="40">
                  <c:v>24183.10156314623</c:v>
                </c:pt>
                <c:pt idx="41">
                  <c:v>24183.10156314623</c:v>
                </c:pt>
                <c:pt idx="42">
                  <c:v>24183.10156314623</c:v>
                </c:pt>
                <c:pt idx="43">
                  <c:v>24183.10156314623</c:v>
                </c:pt>
                <c:pt idx="44">
                  <c:v>24183.10156314623</c:v>
                </c:pt>
                <c:pt idx="45">
                  <c:v>24183.10156314623</c:v>
                </c:pt>
                <c:pt idx="46">
                  <c:v>24183.10156314623</c:v>
                </c:pt>
                <c:pt idx="47">
                  <c:v>24183.10156314623</c:v>
                </c:pt>
                <c:pt idx="48">
                  <c:v>24183.10156314623</c:v>
                </c:pt>
                <c:pt idx="49">
                  <c:v>24183.10156314623</c:v>
                </c:pt>
                <c:pt idx="50">
                  <c:v>24183.10156314623</c:v>
                </c:pt>
                <c:pt idx="51">
                  <c:v>24183.10156314623</c:v>
                </c:pt>
                <c:pt idx="52">
                  <c:v>24183.10156314623</c:v>
                </c:pt>
                <c:pt idx="53">
                  <c:v>24183.10156314623</c:v>
                </c:pt>
                <c:pt idx="54">
                  <c:v>24183.10156314623</c:v>
                </c:pt>
                <c:pt idx="55">
                  <c:v>24183.10156314623</c:v>
                </c:pt>
                <c:pt idx="56">
                  <c:v>24183.10156314623</c:v>
                </c:pt>
                <c:pt idx="57">
                  <c:v>24183.10156314623</c:v>
                </c:pt>
                <c:pt idx="58">
                  <c:v>24183.10156314623</c:v>
                </c:pt>
                <c:pt idx="59">
                  <c:v>24183.10156314623</c:v>
                </c:pt>
                <c:pt idx="60">
                  <c:v>24183.10156314623</c:v>
                </c:pt>
                <c:pt idx="61">
                  <c:v>24183.10156314623</c:v>
                </c:pt>
                <c:pt idx="62">
                  <c:v>24183.10156314623</c:v>
                </c:pt>
                <c:pt idx="63">
                  <c:v>24183.10156314623</c:v>
                </c:pt>
                <c:pt idx="64">
                  <c:v>24183.10156314623</c:v>
                </c:pt>
                <c:pt idx="65">
                  <c:v>24183.10156314623</c:v>
                </c:pt>
                <c:pt idx="66">
                  <c:v>24183.10156314623</c:v>
                </c:pt>
                <c:pt idx="67">
                  <c:v>24183.10156314623</c:v>
                </c:pt>
                <c:pt idx="68">
                  <c:v>24183.10156314623</c:v>
                </c:pt>
                <c:pt idx="69">
                  <c:v>24183.10156314623</c:v>
                </c:pt>
                <c:pt idx="70">
                  <c:v>24183.10156314623</c:v>
                </c:pt>
                <c:pt idx="71">
                  <c:v>24183.10156314623</c:v>
                </c:pt>
                <c:pt idx="72">
                  <c:v>24183.10156314623</c:v>
                </c:pt>
                <c:pt idx="73">
                  <c:v>24183.10156314623</c:v>
                </c:pt>
                <c:pt idx="74">
                  <c:v>24183.10156314623</c:v>
                </c:pt>
                <c:pt idx="75">
                  <c:v>24183.10156314623</c:v>
                </c:pt>
                <c:pt idx="76">
                  <c:v>24183.10156314623</c:v>
                </c:pt>
                <c:pt idx="77">
                  <c:v>24183.10156314623</c:v>
                </c:pt>
                <c:pt idx="78">
                  <c:v>24183.10156314623</c:v>
                </c:pt>
                <c:pt idx="79">
                  <c:v>24183.10156314623</c:v>
                </c:pt>
                <c:pt idx="80">
                  <c:v>24183.10156314623</c:v>
                </c:pt>
                <c:pt idx="81">
                  <c:v>24183.10156314623</c:v>
                </c:pt>
                <c:pt idx="82">
                  <c:v>24183.10156314623</c:v>
                </c:pt>
                <c:pt idx="83">
                  <c:v>24183.10156314623</c:v>
                </c:pt>
                <c:pt idx="84">
                  <c:v>24183.10156314623</c:v>
                </c:pt>
                <c:pt idx="85">
                  <c:v>24183.10156314623</c:v>
                </c:pt>
                <c:pt idx="86">
                  <c:v>24183.10156314623</c:v>
                </c:pt>
                <c:pt idx="87">
                  <c:v>24183.10156314623</c:v>
                </c:pt>
                <c:pt idx="88">
                  <c:v>24183.10156314623</c:v>
                </c:pt>
                <c:pt idx="89">
                  <c:v>24183.10156314623</c:v>
                </c:pt>
                <c:pt idx="90">
                  <c:v>24183.10156314623</c:v>
                </c:pt>
                <c:pt idx="91">
                  <c:v>24183.10156314623</c:v>
                </c:pt>
                <c:pt idx="92">
                  <c:v>24183.10156314623</c:v>
                </c:pt>
                <c:pt idx="93">
                  <c:v>24183.10156314623</c:v>
                </c:pt>
                <c:pt idx="94">
                  <c:v>24183.10156314623</c:v>
                </c:pt>
                <c:pt idx="95">
                  <c:v>24183.10156314623</c:v>
                </c:pt>
                <c:pt idx="96">
                  <c:v>24183.10156314623</c:v>
                </c:pt>
                <c:pt idx="97">
                  <c:v>24183.10156314623</c:v>
                </c:pt>
                <c:pt idx="98">
                  <c:v>24183.10156314623</c:v>
                </c:pt>
                <c:pt idx="99">
                  <c:v>24183.10156314623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00008"/>
        <c:axId val="-2022342312"/>
      </c:lineChart>
      <c:catAx>
        <c:axId val="-209770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42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4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7700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0.258925842703762</c:v>
                </c:pt>
                <c:pt idx="1">
                  <c:v>-29.35263405369735</c:v>
                </c:pt>
                <c:pt idx="2">
                  <c:v>36.3321009061013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21.42857142857143</c:v>
                </c:pt>
                <c:pt idx="1">
                  <c:v>1128.11320754717</c:v>
                </c:pt>
                <c:pt idx="2">
                  <c:v>830.3333333333328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-747.1698113207547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21288"/>
        <c:axId val="-205509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32.44079656821993</c:v>
                </c:pt>
                <c:pt idx="1">
                  <c:v>-2.871885750026057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173.1714285714286</c:v>
                </c:pt>
                <c:pt idx="1">
                  <c:v>313.5471698113207</c:v>
                </c:pt>
                <c:pt idx="2">
                  <c:v>407.0000000000001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56.60377358490566</c:v>
                </c:pt>
                <c:pt idx="2">
                  <c:v>1500.0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1155.466666666667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506.6666666666666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652248"/>
        <c:axId val="2037598984"/>
      </c:scatterChart>
      <c:valAx>
        <c:axId val="20885212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096248"/>
        <c:crosses val="autoZero"/>
        <c:crossBetween val="midCat"/>
      </c:valAx>
      <c:valAx>
        <c:axId val="-205509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521288"/>
        <c:crosses val="autoZero"/>
        <c:crossBetween val="midCat"/>
      </c:valAx>
      <c:valAx>
        <c:axId val="-20186522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37598984"/>
        <c:crosses val="autoZero"/>
        <c:crossBetween val="midCat"/>
      </c:valAx>
      <c:valAx>
        <c:axId val="20375989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6522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4178.033836414049</c:v>
                </c:pt>
                <c:pt idx="1">
                  <c:v>4178.033836414049</c:v>
                </c:pt>
                <c:pt idx="2">
                  <c:v>4178.033836414049</c:v>
                </c:pt>
                <c:pt idx="3">
                  <c:v>4178.033836414049</c:v>
                </c:pt>
                <c:pt idx="4">
                  <c:v>4178.033836414049</c:v>
                </c:pt>
                <c:pt idx="5">
                  <c:v>4178.033836414049</c:v>
                </c:pt>
                <c:pt idx="6">
                  <c:v>4178.033836414049</c:v>
                </c:pt>
                <c:pt idx="7">
                  <c:v>4178.033836414049</c:v>
                </c:pt>
                <c:pt idx="8">
                  <c:v>4178.033836414049</c:v>
                </c:pt>
                <c:pt idx="9">
                  <c:v>4178.033836414049</c:v>
                </c:pt>
                <c:pt idx="10">
                  <c:v>4178.033836414049</c:v>
                </c:pt>
                <c:pt idx="11">
                  <c:v>4178.033836414049</c:v>
                </c:pt>
                <c:pt idx="12">
                  <c:v>4178.033836414049</c:v>
                </c:pt>
                <c:pt idx="13">
                  <c:v>4178.033836414049</c:v>
                </c:pt>
                <c:pt idx="14">
                  <c:v>4178.033836414049</c:v>
                </c:pt>
                <c:pt idx="15">
                  <c:v>4178.033836414049</c:v>
                </c:pt>
                <c:pt idx="16">
                  <c:v>4178.033836414049</c:v>
                </c:pt>
                <c:pt idx="17">
                  <c:v>4178.033836414049</c:v>
                </c:pt>
                <c:pt idx="18">
                  <c:v>4178.033836414049</c:v>
                </c:pt>
                <c:pt idx="19">
                  <c:v>4178.1632993354</c:v>
                </c:pt>
                <c:pt idx="20">
                  <c:v>4178.422225178104</c:v>
                </c:pt>
                <c:pt idx="21">
                  <c:v>4178.681151020808</c:v>
                </c:pt>
                <c:pt idx="22">
                  <c:v>4178.940076863512</c:v>
                </c:pt>
                <c:pt idx="23">
                  <c:v>4179.199002706216</c:v>
                </c:pt>
                <c:pt idx="24">
                  <c:v>4179.45792854892</c:v>
                </c:pt>
                <c:pt idx="25">
                  <c:v>4179.716854391623</c:v>
                </c:pt>
                <c:pt idx="26">
                  <c:v>4179.975780234327</c:v>
                </c:pt>
                <c:pt idx="27">
                  <c:v>4180.234706077031</c:v>
                </c:pt>
                <c:pt idx="28">
                  <c:v>4180.493631919735</c:v>
                </c:pt>
                <c:pt idx="29">
                  <c:v>4180.752557762438</c:v>
                </c:pt>
                <c:pt idx="30">
                  <c:v>4181.011483605142</c:v>
                </c:pt>
                <c:pt idx="31">
                  <c:v>4181.270409447846</c:v>
                </c:pt>
                <c:pt idx="32">
                  <c:v>4181.52933529055</c:v>
                </c:pt>
                <c:pt idx="33">
                  <c:v>4181.788261133253</c:v>
                </c:pt>
                <c:pt idx="34">
                  <c:v>4182.047186975957</c:v>
                </c:pt>
                <c:pt idx="35">
                  <c:v>4182.306112818661</c:v>
                </c:pt>
                <c:pt idx="36">
                  <c:v>4182.565038661365</c:v>
                </c:pt>
                <c:pt idx="37">
                  <c:v>4182.823964504068</c:v>
                </c:pt>
                <c:pt idx="38">
                  <c:v>4183.082890346772</c:v>
                </c:pt>
                <c:pt idx="39">
                  <c:v>4183.341816189476</c:v>
                </c:pt>
                <c:pt idx="40">
                  <c:v>4183.600742032179</c:v>
                </c:pt>
                <c:pt idx="41">
                  <c:v>4183.859667874883</c:v>
                </c:pt>
                <c:pt idx="42">
                  <c:v>4184.118593717586</c:v>
                </c:pt>
                <c:pt idx="43">
                  <c:v>4184.377519560291</c:v>
                </c:pt>
                <c:pt idx="44">
                  <c:v>4184.636445402994</c:v>
                </c:pt>
                <c:pt idx="45">
                  <c:v>4184.895371245698</c:v>
                </c:pt>
                <c:pt idx="46">
                  <c:v>4185.154297088402</c:v>
                </c:pt>
                <c:pt idx="47">
                  <c:v>4185.413222931106</c:v>
                </c:pt>
                <c:pt idx="48">
                  <c:v>4185.67214877381</c:v>
                </c:pt>
                <c:pt idx="49">
                  <c:v>4185.931074616514</c:v>
                </c:pt>
                <c:pt idx="50">
                  <c:v>4186.190000459217</c:v>
                </c:pt>
                <c:pt idx="51">
                  <c:v>4186.448926301921</c:v>
                </c:pt>
                <c:pt idx="52">
                  <c:v>4186.707852144625</c:v>
                </c:pt>
                <c:pt idx="53">
                  <c:v>4186.966777987329</c:v>
                </c:pt>
                <c:pt idx="54">
                  <c:v>4172.419923881831</c:v>
                </c:pt>
                <c:pt idx="55">
                  <c:v>4143.067289828135</c:v>
                </c:pt>
                <c:pt idx="56">
                  <c:v>4113.714655774437</c:v>
                </c:pt>
                <c:pt idx="57">
                  <c:v>4084.36202172074</c:v>
                </c:pt>
                <c:pt idx="58">
                  <c:v>4055.009387667043</c:v>
                </c:pt>
                <c:pt idx="59">
                  <c:v>4025.656753613345</c:v>
                </c:pt>
                <c:pt idx="60">
                  <c:v>3996.304119559648</c:v>
                </c:pt>
                <c:pt idx="61">
                  <c:v>3966.951485505951</c:v>
                </c:pt>
                <c:pt idx="62">
                  <c:v>3937.598851452253</c:v>
                </c:pt>
                <c:pt idx="63">
                  <c:v>3908.246217398556</c:v>
                </c:pt>
                <c:pt idx="64">
                  <c:v>3878.893583344858</c:v>
                </c:pt>
                <c:pt idx="65">
                  <c:v>3849.540949291161</c:v>
                </c:pt>
                <c:pt idx="66">
                  <c:v>3820.188315237464</c:v>
                </c:pt>
                <c:pt idx="67">
                  <c:v>3790.835681183767</c:v>
                </c:pt>
                <c:pt idx="68">
                  <c:v>3761.483047130069</c:v>
                </c:pt>
                <c:pt idx="69">
                  <c:v>3732.130413076371</c:v>
                </c:pt>
                <c:pt idx="70">
                  <c:v>3702.777779022674</c:v>
                </c:pt>
                <c:pt idx="71">
                  <c:v>3673.425144968977</c:v>
                </c:pt>
                <c:pt idx="72">
                  <c:v>3644.07251091528</c:v>
                </c:pt>
                <c:pt idx="73">
                  <c:v>3614.719876861582</c:v>
                </c:pt>
                <c:pt idx="74">
                  <c:v>3585.367242807885</c:v>
                </c:pt>
                <c:pt idx="75">
                  <c:v>3556.014608754188</c:v>
                </c:pt>
                <c:pt idx="76">
                  <c:v>3526.66197470049</c:v>
                </c:pt>
                <c:pt idx="77">
                  <c:v>3497.309340646793</c:v>
                </c:pt>
                <c:pt idx="78">
                  <c:v>3467.956706593095</c:v>
                </c:pt>
                <c:pt idx="79">
                  <c:v>3438.604072539398</c:v>
                </c:pt>
                <c:pt idx="80">
                  <c:v>3409.251438485701</c:v>
                </c:pt>
                <c:pt idx="81">
                  <c:v>3445.583539391802</c:v>
                </c:pt>
                <c:pt idx="82">
                  <c:v>3481.915640297903</c:v>
                </c:pt>
                <c:pt idx="83">
                  <c:v>3518.247741204005</c:v>
                </c:pt>
                <c:pt idx="84">
                  <c:v>3554.579842110106</c:v>
                </c:pt>
                <c:pt idx="85">
                  <c:v>3590.911943016207</c:v>
                </c:pt>
                <c:pt idx="86">
                  <c:v>3627.244043922309</c:v>
                </c:pt>
                <c:pt idx="87">
                  <c:v>3663.57614482841</c:v>
                </c:pt>
                <c:pt idx="88">
                  <c:v>3699.908245734511</c:v>
                </c:pt>
                <c:pt idx="89">
                  <c:v>3736.240346640613</c:v>
                </c:pt>
                <c:pt idx="90">
                  <c:v>3772.572447546714</c:v>
                </c:pt>
                <c:pt idx="91">
                  <c:v>3808.904548452815</c:v>
                </c:pt>
                <c:pt idx="92">
                  <c:v>3845.236649358917</c:v>
                </c:pt>
                <c:pt idx="93">
                  <c:v>3881.568750265018</c:v>
                </c:pt>
                <c:pt idx="94">
                  <c:v>3917.90085117112</c:v>
                </c:pt>
                <c:pt idx="95">
                  <c:v>3954.23295207722</c:v>
                </c:pt>
                <c:pt idx="96">
                  <c:v>4060.59295207722</c:v>
                </c:pt>
                <c:pt idx="97">
                  <c:v>4166.95295207722</c:v>
                </c:pt>
                <c:pt idx="98">
                  <c:v>4273.31295207722</c:v>
                </c:pt>
                <c:pt idx="99">
                  <c:v>4379.67295207722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7544.81</c:v>
                </c:pt>
                <c:pt idx="1">
                  <c:v>7204.55</c:v>
                </c:pt>
                <c:pt idx="2">
                  <c:v>6864.29</c:v>
                </c:pt>
                <c:pt idx="3">
                  <c:v>6524.03</c:v>
                </c:pt>
                <c:pt idx="4">
                  <c:v>6183.77</c:v>
                </c:pt>
                <c:pt idx="5">
                  <c:v>5843.51</c:v>
                </c:pt>
                <c:pt idx="6">
                  <c:v>5503.25</c:v>
                </c:pt>
                <c:pt idx="7">
                  <c:v>5162.99</c:v>
                </c:pt>
                <c:pt idx="8">
                  <c:v>4822.73</c:v>
                </c:pt>
                <c:pt idx="9">
                  <c:v>4482.47</c:v>
                </c:pt>
                <c:pt idx="10">
                  <c:v>4142.21</c:v>
                </c:pt>
                <c:pt idx="11">
                  <c:v>3801.95</c:v>
                </c:pt>
                <c:pt idx="12">
                  <c:v>3461.69</c:v>
                </c:pt>
                <c:pt idx="13">
                  <c:v>3121.43</c:v>
                </c:pt>
                <c:pt idx="14">
                  <c:v>2781.17</c:v>
                </c:pt>
                <c:pt idx="15">
                  <c:v>2440.91</c:v>
                </c:pt>
                <c:pt idx="16">
                  <c:v>2100.65</c:v>
                </c:pt>
                <c:pt idx="17">
                  <c:v>1760.39</c:v>
                </c:pt>
                <c:pt idx="18">
                  <c:v>1420.13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1453.571428571428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1646.428571428571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1946.428571428571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3692.169811320755</c:v>
                </c:pt>
                <c:pt idx="56">
                  <c:v>4820.283018867925</c:v>
                </c:pt>
                <c:pt idx="57">
                  <c:v>5948.396226415095</c:v>
                </c:pt>
                <c:pt idx="58">
                  <c:v>7076.509433962266</c:v>
                </c:pt>
                <c:pt idx="59">
                  <c:v>8204.622641509435</c:v>
                </c:pt>
                <c:pt idx="60">
                  <c:v>9332.735849056605</c:v>
                </c:pt>
                <c:pt idx="61">
                  <c:v>10460.84905660378</c:v>
                </c:pt>
                <c:pt idx="62">
                  <c:v>11588.96226415094</c:v>
                </c:pt>
                <c:pt idx="63">
                  <c:v>12717.07547169812</c:v>
                </c:pt>
                <c:pt idx="64">
                  <c:v>13845.18867924529</c:v>
                </c:pt>
                <c:pt idx="65">
                  <c:v>14973.30188679246</c:v>
                </c:pt>
                <c:pt idx="66">
                  <c:v>16101.41509433963</c:v>
                </c:pt>
                <c:pt idx="67">
                  <c:v>17229.5283018868</c:v>
                </c:pt>
                <c:pt idx="68">
                  <c:v>18357.64150943397</c:v>
                </c:pt>
                <c:pt idx="69">
                  <c:v>19485.75471698114</c:v>
                </c:pt>
                <c:pt idx="70">
                  <c:v>20613.86792452831</c:v>
                </c:pt>
                <c:pt idx="71">
                  <c:v>21741.98113207548</c:v>
                </c:pt>
                <c:pt idx="72">
                  <c:v>22870.09433962265</c:v>
                </c:pt>
                <c:pt idx="73">
                  <c:v>23998.20754716982</c:v>
                </c:pt>
                <c:pt idx="74">
                  <c:v>25126.32075471699</c:v>
                </c:pt>
                <c:pt idx="75">
                  <c:v>26254.43396226416</c:v>
                </c:pt>
                <c:pt idx="76">
                  <c:v>27382.54716981133</c:v>
                </c:pt>
                <c:pt idx="77">
                  <c:v>28510.6603773585</c:v>
                </c:pt>
                <c:pt idx="78">
                  <c:v>29638.77358490567</c:v>
                </c:pt>
                <c:pt idx="79">
                  <c:v>30766.88679245284</c:v>
                </c:pt>
                <c:pt idx="80">
                  <c:v>31895.00000000001</c:v>
                </c:pt>
                <c:pt idx="81">
                  <c:v>32725.33333333334</c:v>
                </c:pt>
                <c:pt idx="82">
                  <c:v>33555.66666666667</c:v>
                </c:pt>
                <c:pt idx="83">
                  <c:v>34386.00000000001</c:v>
                </c:pt>
                <c:pt idx="84">
                  <c:v>35216.33333333334</c:v>
                </c:pt>
                <c:pt idx="85">
                  <c:v>36046.66666666667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38537.66666666667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43519.66666666666</c:v>
                </c:pt>
                <c:pt idx="95">
                  <c:v>44350.0</c:v>
                </c:pt>
                <c:pt idx="96">
                  <c:v>45074.86</c:v>
                </c:pt>
                <c:pt idx="97">
                  <c:v>45799.72</c:v>
                </c:pt>
                <c:pt idx="98">
                  <c:v>46524.58</c:v>
                </c:pt>
                <c:pt idx="99">
                  <c:v>47249.44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1647.16821137941</c:v>
                </c:pt>
                <c:pt idx="1">
                  <c:v>1647.16821137941</c:v>
                </c:pt>
                <c:pt idx="2">
                  <c:v>1647.16821137941</c:v>
                </c:pt>
                <c:pt idx="3">
                  <c:v>1647.16821137941</c:v>
                </c:pt>
                <c:pt idx="4">
                  <c:v>1647.16821137941</c:v>
                </c:pt>
                <c:pt idx="5">
                  <c:v>1647.16821137941</c:v>
                </c:pt>
                <c:pt idx="6">
                  <c:v>1647.16821137941</c:v>
                </c:pt>
                <c:pt idx="7">
                  <c:v>1647.16821137941</c:v>
                </c:pt>
                <c:pt idx="8">
                  <c:v>1647.16821137941</c:v>
                </c:pt>
                <c:pt idx="9">
                  <c:v>1647.16821137941</c:v>
                </c:pt>
                <c:pt idx="10">
                  <c:v>1647.16821137941</c:v>
                </c:pt>
                <c:pt idx="11">
                  <c:v>1647.16821137941</c:v>
                </c:pt>
                <c:pt idx="12">
                  <c:v>1647.16821137941</c:v>
                </c:pt>
                <c:pt idx="13">
                  <c:v>1647.16821137941</c:v>
                </c:pt>
                <c:pt idx="14">
                  <c:v>1647.16821137941</c:v>
                </c:pt>
                <c:pt idx="15">
                  <c:v>1647.16821137941</c:v>
                </c:pt>
                <c:pt idx="16">
                  <c:v>1647.16821137941</c:v>
                </c:pt>
                <c:pt idx="17">
                  <c:v>1647.16821137941</c:v>
                </c:pt>
                <c:pt idx="18">
                  <c:v>1647.16821137941</c:v>
                </c:pt>
                <c:pt idx="19">
                  <c:v>1663.38860966352</c:v>
                </c:pt>
                <c:pt idx="20">
                  <c:v>1695.82940623174</c:v>
                </c:pt>
                <c:pt idx="21">
                  <c:v>1728.27020279996</c:v>
                </c:pt>
                <c:pt idx="22">
                  <c:v>1760.71099936818</c:v>
                </c:pt>
                <c:pt idx="23">
                  <c:v>1793.1517959364</c:v>
                </c:pt>
                <c:pt idx="24">
                  <c:v>1825.59259250462</c:v>
                </c:pt>
                <c:pt idx="25">
                  <c:v>1858.03338907284</c:v>
                </c:pt>
                <c:pt idx="26">
                  <c:v>1890.47418564106</c:v>
                </c:pt>
                <c:pt idx="27">
                  <c:v>1922.91498220928</c:v>
                </c:pt>
                <c:pt idx="28">
                  <c:v>1955.3557787775</c:v>
                </c:pt>
                <c:pt idx="29">
                  <c:v>1987.79657534572</c:v>
                </c:pt>
                <c:pt idx="30">
                  <c:v>2020.23737191394</c:v>
                </c:pt>
                <c:pt idx="31">
                  <c:v>2052.678168482159</c:v>
                </c:pt>
                <c:pt idx="32">
                  <c:v>2085.118965050379</c:v>
                </c:pt>
                <c:pt idx="33">
                  <c:v>2117.5597616186</c:v>
                </c:pt>
                <c:pt idx="34">
                  <c:v>2150.000558186819</c:v>
                </c:pt>
                <c:pt idx="35">
                  <c:v>2182.44135475504</c:v>
                </c:pt>
                <c:pt idx="36">
                  <c:v>2214.88215132326</c:v>
                </c:pt>
                <c:pt idx="37">
                  <c:v>2247.32294789148</c:v>
                </c:pt>
                <c:pt idx="38">
                  <c:v>2279.763744459699</c:v>
                </c:pt>
                <c:pt idx="39">
                  <c:v>2312.204541027919</c:v>
                </c:pt>
                <c:pt idx="40">
                  <c:v>2344.64533759614</c:v>
                </c:pt>
                <c:pt idx="41">
                  <c:v>2377.08613416436</c:v>
                </c:pt>
                <c:pt idx="42">
                  <c:v>2409.526930732579</c:v>
                </c:pt>
                <c:pt idx="43">
                  <c:v>2441.967727300799</c:v>
                </c:pt>
                <c:pt idx="44">
                  <c:v>2474.408523869019</c:v>
                </c:pt>
                <c:pt idx="45">
                  <c:v>2506.849320437238</c:v>
                </c:pt>
                <c:pt idx="46">
                  <c:v>2539.290117005458</c:v>
                </c:pt>
                <c:pt idx="47">
                  <c:v>2571.730913573678</c:v>
                </c:pt>
                <c:pt idx="48">
                  <c:v>2604.171710141898</c:v>
                </c:pt>
                <c:pt idx="49">
                  <c:v>2636.612506710118</c:v>
                </c:pt>
                <c:pt idx="50">
                  <c:v>2669.053303278338</c:v>
                </c:pt>
                <c:pt idx="51">
                  <c:v>2701.494099846558</c:v>
                </c:pt>
                <c:pt idx="52">
                  <c:v>2733.934896414778</c:v>
                </c:pt>
                <c:pt idx="53">
                  <c:v>2766.375692982998</c:v>
                </c:pt>
                <c:pt idx="54">
                  <c:v>2781.160148392095</c:v>
                </c:pt>
                <c:pt idx="55">
                  <c:v>2778.288262642069</c:v>
                </c:pt>
                <c:pt idx="56">
                  <c:v>2775.416376892043</c:v>
                </c:pt>
                <c:pt idx="57">
                  <c:v>2772.544491142017</c:v>
                </c:pt>
                <c:pt idx="58">
                  <c:v>2769.672605391991</c:v>
                </c:pt>
                <c:pt idx="59">
                  <c:v>2766.800719641965</c:v>
                </c:pt>
                <c:pt idx="60">
                  <c:v>2763.928833891939</c:v>
                </c:pt>
                <c:pt idx="61">
                  <c:v>2761.056948141912</c:v>
                </c:pt>
                <c:pt idx="62">
                  <c:v>2758.185062391887</c:v>
                </c:pt>
                <c:pt idx="63">
                  <c:v>2755.31317664186</c:v>
                </c:pt>
                <c:pt idx="64">
                  <c:v>2752.441290891834</c:v>
                </c:pt>
                <c:pt idx="65">
                  <c:v>2749.569405141808</c:v>
                </c:pt>
                <c:pt idx="66">
                  <c:v>2746.697519391782</c:v>
                </c:pt>
                <c:pt idx="67">
                  <c:v>2743.825633641756</c:v>
                </c:pt>
                <c:pt idx="68">
                  <c:v>2740.95374789173</c:v>
                </c:pt>
                <c:pt idx="69">
                  <c:v>2738.081862141704</c:v>
                </c:pt>
                <c:pt idx="70">
                  <c:v>2735.209976391678</c:v>
                </c:pt>
                <c:pt idx="71">
                  <c:v>2732.338090641652</c:v>
                </c:pt>
                <c:pt idx="72">
                  <c:v>2729.466204891626</c:v>
                </c:pt>
                <c:pt idx="73">
                  <c:v>2726.5943191416</c:v>
                </c:pt>
                <c:pt idx="74">
                  <c:v>2723.722433391574</c:v>
                </c:pt>
                <c:pt idx="75">
                  <c:v>2720.850547641547</c:v>
                </c:pt>
                <c:pt idx="76">
                  <c:v>2717.978661891522</c:v>
                </c:pt>
                <c:pt idx="77">
                  <c:v>2715.106776141496</c:v>
                </c:pt>
                <c:pt idx="78">
                  <c:v>2712.234890391469</c:v>
                </c:pt>
                <c:pt idx="79">
                  <c:v>2709.363004641443</c:v>
                </c:pt>
                <c:pt idx="80">
                  <c:v>2706.491118891417</c:v>
                </c:pt>
                <c:pt idx="81">
                  <c:v>2706.491118891417</c:v>
                </c:pt>
                <c:pt idx="82">
                  <c:v>2706.491118891417</c:v>
                </c:pt>
                <c:pt idx="83">
                  <c:v>2706.491118891417</c:v>
                </c:pt>
                <c:pt idx="84">
                  <c:v>2706.491118891417</c:v>
                </c:pt>
                <c:pt idx="85">
                  <c:v>2706.491118891417</c:v>
                </c:pt>
                <c:pt idx="86">
                  <c:v>2706.491118891417</c:v>
                </c:pt>
                <c:pt idx="87">
                  <c:v>2706.491118891417</c:v>
                </c:pt>
                <c:pt idx="88">
                  <c:v>2706.491118891417</c:v>
                </c:pt>
                <c:pt idx="89">
                  <c:v>2706.491118891417</c:v>
                </c:pt>
                <c:pt idx="90">
                  <c:v>2706.491118891417</c:v>
                </c:pt>
                <c:pt idx="91">
                  <c:v>2706.491118891417</c:v>
                </c:pt>
                <c:pt idx="92">
                  <c:v>2706.491118891417</c:v>
                </c:pt>
                <c:pt idx="93">
                  <c:v>2706.491118891417</c:v>
                </c:pt>
                <c:pt idx="94">
                  <c:v>2706.491118891417</c:v>
                </c:pt>
                <c:pt idx="95">
                  <c:v>2706.491118891417</c:v>
                </c:pt>
                <c:pt idx="96">
                  <c:v>2714.922118891417</c:v>
                </c:pt>
                <c:pt idx="97">
                  <c:v>2723.353118891417</c:v>
                </c:pt>
                <c:pt idx="98">
                  <c:v>2731.784118891418</c:v>
                </c:pt>
                <c:pt idx="99">
                  <c:v>2740.215118891417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3896.357142857143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4762.214285714286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5454.900000000001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26671.7</c:v>
                </c:pt>
                <c:pt idx="97">
                  <c:v>29343.4</c:v>
                </c:pt>
                <c:pt idx="98">
                  <c:v>32015.1</c:v>
                </c:pt>
                <c:pt idx="99">
                  <c:v>34686.8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27935.5</c:v>
                </c:pt>
                <c:pt idx="97">
                  <c:v>34139.0</c:v>
                </c:pt>
                <c:pt idx="98">
                  <c:v>40342.5</c:v>
                </c:pt>
                <c:pt idx="99">
                  <c:v>46546.0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1917.427963612579</c:v>
                </c:pt>
                <c:pt idx="1">
                  <c:v>1917.427963612579</c:v>
                </c:pt>
                <c:pt idx="2">
                  <c:v>1917.427963612579</c:v>
                </c:pt>
                <c:pt idx="3">
                  <c:v>1917.427963612579</c:v>
                </c:pt>
                <c:pt idx="4">
                  <c:v>1917.427963612579</c:v>
                </c:pt>
                <c:pt idx="5">
                  <c:v>1917.427963612579</c:v>
                </c:pt>
                <c:pt idx="6">
                  <c:v>1917.427963612579</c:v>
                </c:pt>
                <c:pt idx="7">
                  <c:v>1917.427963612579</c:v>
                </c:pt>
                <c:pt idx="8">
                  <c:v>1917.427963612579</c:v>
                </c:pt>
                <c:pt idx="9">
                  <c:v>1917.427963612579</c:v>
                </c:pt>
                <c:pt idx="10">
                  <c:v>1917.427963612579</c:v>
                </c:pt>
                <c:pt idx="11">
                  <c:v>1917.427963612579</c:v>
                </c:pt>
                <c:pt idx="12">
                  <c:v>1917.427963612579</c:v>
                </c:pt>
                <c:pt idx="13">
                  <c:v>1917.427963612579</c:v>
                </c:pt>
                <c:pt idx="14">
                  <c:v>1917.427963612579</c:v>
                </c:pt>
                <c:pt idx="15">
                  <c:v>1917.427963612579</c:v>
                </c:pt>
                <c:pt idx="16">
                  <c:v>1917.427963612579</c:v>
                </c:pt>
                <c:pt idx="17">
                  <c:v>1917.427963612579</c:v>
                </c:pt>
                <c:pt idx="18">
                  <c:v>1917.427963612579</c:v>
                </c:pt>
                <c:pt idx="19">
                  <c:v>1917.427963612579</c:v>
                </c:pt>
                <c:pt idx="20">
                  <c:v>1917.427963612579</c:v>
                </c:pt>
                <c:pt idx="21">
                  <c:v>1917.427963612579</c:v>
                </c:pt>
                <c:pt idx="22">
                  <c:v>1917.427963612579</c:v>
                </c:pt>
                <c:pt idx="23">
                  <c:v>1917.427963612579</c:v>
                </c:pt>
                <c:pt idx="24">
                  <c:v>1917.427963612579</c:v>
                </c:pt>
                <c:pt idx="25">
                  <c:v>1917.427963612579</c:v>
                </c:pt>
                <c:pt idx="26">
                  <c:v>1917.427963612579</c:v>
                </c:pt>
                <c:pt idx="27">
                  <c:v>1917.427963612579</c:v>
                </c:pt>
                <c:pt idx="28">
                  <c:v>1917.427963612579</c:v>
                </c:pt>
                <c:pt idx="29">
                  <c:v>1917.427963612579</c:v>
                </c:pt>
                <c:pt idx="30">
                  <c:v>1917.427963612579</c:v>
                </c:pt>
                <c:pt idx="31">
                  <c:v>1917.427963612579</c:v>
                </c:pt>
                <c:pt idx="32">
                  <c:v>1917.427963612579</c:v>
                </c:pt>
                <c:pt idx="33">
                  <c:v>1917.427963612579</c:v>
                </c:pt>
                <c:pt idx="34">
                  <c:v>1917.427963612579</c:v>
                </c:pt>
                <c:pt idx="35">
                  <c:v>1917.427963612579</c:v>
                </c:pt>
                <c:pt idx="36">
                  <c:v>1917.427963612579</c:v>
                </c:pt>
                <c:pt idx="37">
                  <c:v>1917.427963612579</c:v>
                </c:pt>
                <c:pt idx="38">
                  <c:v>1917.427963612579</c:v>
                </c:pt>
                <c:pt idx="39">
                  <c:v>1917.427963612579</c:v>
                </c:pt>
                <c:pt idx="40">
                  <c:v>1917.427963612579</c:v>
                </c:pt>
                <c:pt idx="41">
                  <c:v>1917.427963612579</c:v>
                </c:pt>
                <c:pt idx="42">
                  <c:v>1917.427963612579</c:v>
                </c:pt>
                <c:pt idx="43">
                  <c:v>1917.427963612579</c:v>
                </c:pt>
                <c:pt idx="44">
                  <c:v>1917.427963612579</c:v>
                </c:pt>
                <c:pt idx="45">
                  <c:v>1917.427963612579</c:v>
                </c:pt>
                <c:pt idx="46">
                  <c:v>1917.427963612579</c:v>
                </c:pt>
                <c:pt idx="47">
                  <c:v>1917.427963612579</c:v>
                </c:pt>
                <c:pt idx="48">
                  <c:v>1917.427963612579</c:v>
                </c:pt>
                <c:pt idx="49">
                  <c:v>1917.427963612579</c:v>
                </c:pt>
                <c:pt idx="50">
                  <c:v>1917.427963612579</c:v>
                </c:pt>
                <c:pt idx="51">
                  <c:v>1917.427963612579</c:v>
                </c:pt>
                <c:pt idx="52">
                  <c:v>1917.427963612579</c:v>
                </c:pt>
                <c:pt idx="53">
                  <c:v>1917.427963612579</c:v>
                </c:pt>
                <c:pt idx="54">
                  <c:v>1917.427963612579</c:v>
                </c:pt>
                <c:pt idx="55">
                  <c:v>1917.427963612579</c:v>
                </c:pt>
                <c:pt idx="56">
                  <c:v>1917.427963612579</c:v>
                </c:pt>
                <c:pt idx="57">
                  <c:v>1917.427963612579</c:v>
                </c:pt>
                <c:pt idx="58">
                  <c:v>1917.427963612579</c:v>
                </c:pt>
                <c:pt idx="59">
                  <c:v>1917.427963612579</c:v>
                </c:pt>
                <c:pt idx="60">
                  <c:v>1917.427963612579</c:v>
                </c:pt>
                <c:pt idx="61">
                  <c:v>1917.427963612579</c:v>
                </c:pt>
                <c:pt idx="62">
                  <c:v>1917.427963612579</c:v>
                </c:pt>
                <c:pt idx="63">
                  <c:v>1917.427963612579</c:v>
                </c:pt>
                <c:pt idx="64">
                  <c:v>1917.427963612579</c:v>
                </c:pt>
                <c:pt idx="65">
                  <c:v>1917.427963612579</c:v>
                </c:pt>
                <c:pt idx="66">
                  <c:v>1917.427963612579</c:v>
                </c:pt>
                <c:pt idx="67">
                  <c:v>1917.427963612579</c:v>
                </c:pt>
                <c:pt idx="68">
                  <c:v>1917.427963612579</c:v>
                </c:pt>
                <c:pt idx="69">
                  <c:v>1917.427963612579</c:v>
                </c:pt>
                <c:pt idx="70">
                  <c:v>1917.427963612579</c:v>
                </c:pt>
                <c:pt idx="71">
                  <c:v>1917.427963612579</c:v>
                </c:pt>
                <c:pt idx="72">
                  <c:v>1917.427963612579</c:v>
                </c:pt>
                <c:pt idx="73">
                  <c:v>1917.427963612579</c:v>
                </c:pt>
                <c:pt idx="74">
                  <c:v>1917.427963612579</c:v>
                </c:pt>
                <c:pt idx="75">
                  <c:v>1917.427963612579</c:v>
                </c:pt>
                <c:pt idx="76">
                  <c:v>1917.427963612579</c:v>
                </c:pt>
                <c:pt idx="77">
                  <c:v>1917.427963612579</c:v>
                </c:pt>
                <c:pt idx="78">
                  <c:v>1917.427963612579</c:v>
                </c:pt>
                <c:pt idx="79">
                  <c:v>1917.427963612579</c:v>
                </c:pt>
                <c:pt idx="80">
                  <c:v>1917.427963612579</c:v>
                </c:pt>
                <c:pt idx="81">
                  <c:v>1917.427963612579</c:v>
                </c:pt>
                <c:pt idx="82">
                  <c:v>1917.427963612579</c:v>
                </c:pt>
                <c:pt idx="83">
                  <c:v>1917.427963612579</c:v>
                </c:pt>
                <c:pt idx="84">
                  <c:v>1917.427963612579</c:v>
                </c:pt>
                <c:pt idx="85">
                  <c:v>1917.427963612579</c:v>
                </c:pt>
                <c:pt idx="86">
                  <c:v>1917.427963612579</c:v>
                </c:pt>
                <c:pt idx="87">
                  <c:v>1917.427963612579</c:v>
                </c:pt>
                <c:pt idx="88">
                  <c:v>1917.427963612579</c:v>
                </c:pt>
                <c:pt idx="89">
                  <c:v>1917.427963612579</c:v>
                </c:pt>
                <c:pt idx="90">
                  <c:v>1917.427963612579</c:v>
                </c:pt>
                <c:pt idx="91">
                  <c:v>1917.427963612579</c:v>
                </c:pt>
                <c:pt idx="92">
                  <c:v>1917.427963612579</c:v>
                </c:pt>
                <c:pt idx="93">
                  <c:v>1917.427963612579</c:v>
                </c:pt>
                <c:pt idx="94">
                  <c:v>1917.427963612579</c:v>
                </c:pt>
                <c:pt idx="95">
                  <c:v>1917.427963612579</c:v>
                </c:pt>
                <c:pt idx="96">
                  <c:v>1932.157963612579</c:v>
                </c:pt>
                <c:pt idx="97">
                  <c:v>1946.887963612579</c:v>
                </c:pt>
                <c:pt idx="98">
                  <c:v>1961.617963612579</c:v>
                </c:pt>
                <c:pt idx="99">
                  <c:v>1976.347963612579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20474.71698113208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10761.50943396227</c:v>
                </c:pt>
                <c:pt idx="78">
                  <c:v>10014.33962264151</c:v>
                </c:pt>
                <c:pt idx="79">
                  <c:v>9267.169811320757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7392.17</c:v>
                </c:pt>
                <c:pt idx="97">
                  <c:v>6264.34</c:v>
                </c:pt>
                <c:pt idx="98">
                  <c:v>5136.51</c:v>
                </c:pt>
                <c:pt idx="99">
                  <c:v>4008.68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9973.333333333334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12296.33</c:v>
                </c:pt>
                <c:pt idx="97">
                  <c:v>12592.66</c:v>
                </c:pt>
                <c:pt idx="98">
                  <c:v>12888.99</c:v>
                </c:pt>
                <c:pt idx="99">
                  <c:v>13185.32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959944"/>
        <c:axId val="-2086404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24183.10156314623</c:v>
                </c:pt>
                <c:pt idx="1">
                  <c:v>24183.10156314623</c:v>
                </c:pt>
                <c:pt idx="2">
                  <c:v>24183.10156314623</c:v>
                </c:pt>
                <c:pt idx="3">
                  <c:v>24183.10156314623</c:v>
                </c:pt>
                <c:pt idx="4">
                  <c:v>24183.10156314623</c:v>
                </c:pt>
                <c:pt idx="5">
                  <c:v>24183.10156314623</c:v>
                </c:pt>
                <c:pt idx="6">
                  <c:v>24183.10156314623</c:v>
                </c:pt>
                <c:pt idx="7">
                  <c:v>24183.10156314623</c:v>
                </c:pt>
                <c:pt idx="8">
                  <c:v>24183.10156314623</c:v>
                </c:pt>
                <c:pt idx="9">
                  <c:v>24183.10156314623</c:v>
                </c:pt>
                <c:pt idx="10">
                  <c:v>24183.10156314623</c:v>
                </c:pt>
                <c:pt idx="11">
                  <c:v>24183.10156314623</c:v>
                </c:pt>
                <c:pt idx="12">
                  <c:v>24183.10156314623</c:v>
                </c:pt>
                <c:pt idx="13">
                  <c:v>24183.10156314623</c:v>
                </c:pt>
                <c:pt idx="14">
                  <c:v>24183.10156314623</c:v>
                </c:pt>
                <c:pt idx="15">
                  <c:v>24183.10156314623</c:v>
                </c:pt>
                <c:pt idx="16">
                  <c:v>24183.10156314623</c:v>
                </c:pt>
                <c:pt idx="17">
                  <c:v>24183.10156314623</c:v>
                </c:pt>
                <c:pt idx="18">
                  <c:v>24183.10156314623</c:v>
                </c:pt>
                <c:pt idx="19">
                  <c:v>24183.10156314623</c:v>
                </c:pt>
                <c:pt idx="20">
                  <c:v>24183.10156314623</c:v>
                </c:pt>
                <c:pt idx="21">
                  <c:v>24183.10156314623</c:v>
                </c:pt>
                <c:pt idx="22">
                  <c:v>24183.10156314623</c:v>
                </c:pt>
                <c:pt idx="23">
                  <c:v>24183.10156314623</c:v>
                </c:pt>
                <c:pt idx="24">
                  <c:v>24183.10156314623</c:v>
                </c:pt>
                <c:pt idx="25">
                  <c:v>24183.10156314623</c:v>
                </c:pt>
                <c:pt idx="26">
                  <c:v>24183.10156314623</c:v>
                </c:pt>
                <c:pt idx="27">
                  <c:v>24183.10156314623</c:v>
                </c:pt>
                <c:pt idx="28">
                  <c:v>24183.10156314623</c:v>
                </c:pt>
                <c:pt idx="29">
                  <c:v>24183.10156314623</c:v>
                </c:pt>
                <c:pt idx="30">
                  <c:v>24183.10156314623</c:v>
                </c:pt>
                <c:pt idx="31">
                  <c:v>24183.10156314623</c:v>
                </c:pt>
                <c:pt idx="32">
                  <c:v>24183.10156314623</c:v>
                </c:pt>
                <c:pt idx="33">
                  <c:v>24183.10156314623</c:v>
                </c:pt>
                <c:pt idx="34">
                  <c:v>24183.10156314623</c:v>
                </c:pt>
                <c:pt idx="35">
                  <c:v>24183.10156314623</c:v>
                </c:pt>
                <c:pt idx="36">
                  <c:v>24183.10156314623</c:v>
                </c:pt>
                <c:pt idx="37">
                  <c:v>24183.10156314623</c:v>
                </c:pt>
                <c:pt idx="38">
                  <c:v>24183.10156314623</c:v>
                </c:pt>
                <c:pt idx="39">
                  <c:v>24183.10156314623</c:v>
                </c:pt>
                <c:pt idx="40">
                  <c:v>24183.10156314623</c:v>
                </c:pt>
                <c:pt idx="41">
                  <c:v>24183.10156314623</c:v>
                </c:pt>
                <c:pt idx="42">
                  <c:v>24183.10156314623</c:v>
                </c:pt>
                <c:pt idx="43">
                  <c:v>24183.10156314623</c:v>
                </c:pt>
                <c:pt idx="44">
                  <c:v>24183.10156314623</c:v>
                </c:pt>
                <c:pt idx="45">
                  <c:v>24183.10156314623</c:v>
                </c:pt>
                <c:pt idx="46">
                  <c:v>24183.10156314623</c:v>
                </c:pt>
                <c:pt idx="47">
                  <c:v>24183.10156314623</c:v>
                </c:pt>
                <c:pt idx="48">
                  <c:v>24183.10156314623</c:v>
                </c:pt>
                <c:pt idx="49">
                  <c:v>24183.10156314623</c:v>
                </c:pt>
                <c:pt idx="50">
                  <c:v>24183.10156314623</c:v>
                </c:pt>
                <c:pt idx="51">
                  <c:v>24183.10156314623</c:v>
                </c:pt>
                <c:pt idx="52">
                  <c:v>24183.10156314623</c:v>
                </c:pt>
                <c:pt idx="53">
                  <c:v>24183.10156314623</c:v>
                </c:pt>
                <c:pt idx="54">
                  <c:v>24183.10156314623</c:v>
                </c:pt>
                <c:pt idx="55">
                  <c:v>24183.10156314623</c:v>
                </c:pt>
                <c:pt idx="56">
                  <c:v>24183.10156314623</c:v>
                </c:pt>
                <c:pt idx="57">
                  <c:v>24183.10156314623</c:v>
                </c:pt>
                <c:pt idx="58">
                  <c:v>24183.10156314623</c:v>
                </c:pt>
                <c:pt idx="59">
                  <c:v>24183.10156314623</c:v>
                </c:pt>
                <c:pt idx="60">
                  <c:v>24183.10156314623</c:v>
                </c:pt>
                <c:pt idx="61">
                  <c:v>24183.10156314623</c:v>
                </c:pt>
                <c:pt idx="62">
                  <c:v>24183.10156314623</c:v>
                </c:pt>
                <c:pt idx="63">
                  <c:v>24183.10156314623</c:v>
                </c:pt>
                <c:pt idx="64">
                  <c:v>24183.10156314623</c:v>
                </c:pt>
                <c:pt idx="65">
                  <c:v>24183.10156314623</c:v>
                </c:pt>
                <c:pt idx="66">
                  <c:v>24183.10156314623</c:v>
                </c:pt>
                <c:pt idx="67">
                  <c:v>24183.10156314623</c:v>
                </c:pt>
                <c:pt idx="68">
                  <c:v>24183.10156314623</c:v>
                </c:pt>
                <c:pt idx="69">
                  <c:v>24183.10156314623</c:v>
                </c:pt>
                <c:pt idx="70">
                  <c:v>24183.10156314623</c:v>
                </c:pt>
                <c:pt idx="71">
                  <c:v>24183.10156314623</c:v>
                </c:pt>
                <c:pt idx="72">
                  <c:v>24183.10156314623</c:v>
                </c:pt>
                <c:pt idx="73">
                  <c:v>24183.10156314623</c:v>
                </c:pt>
                <c:pt idx="74">
                  <c:v>24183.10156314623</c:v>
                </c:pt>
                <c:pt idx="75">
                  <c:v>24183.10156314623</c:v>
                </c:pt>
                <c:pt idx="76">
                  <c:v>24183.10156314623</c:v>
                </c:pt>
                <c:pt idx="77">
                  <c:v>24183.10156314623</c:v>
                </c:pt>
                <c:pt idx="78">
                  <c:v>24183.10156314623</c:v>
                </c:pt>
                <c:pt idx="79">
                  <c:v>24183.10156314623</c:v>
                </c:pt>
                <c:pt idx="80">
                  <c:v>24183.10156314623</c:v>
                </c:pt>
                <c:pt idx="81">
                  <c:v>24183.10156314623</c:v>
                </c:pt>
                <c:pt idx="82">
                  <c:v>24183.10156314623</c:v>
                </c:pt>
                <c:pt idx="83">
                  <c:v>24183.10156314623</c:v>
                </c:pt>
                <c:pt idx="84">
                  <c:v>24183.10156314623</c:v>
                </c:pt>
                <c:pt idx="85">
                  <c:v>24183.10156314623</c:v>
                </c:pt>
                <c:pt idx="86">
                  <c:v>24183.10156314623</c:v>
                </c:pt>
                <c:pt idx="87">
                  <c:v>24183.10156314623</c:v>
                </c:pt>
                <c:pt idx="88">
                  <c:v>24183.10156314623</c:v>
                </c:pt>
                <c:pt idx="89">
                  <c:v>24183.10156314623</c:v>
                </c:pt>
                <c:pt idx="90">
                  <c:v>24183.10156314623</c:v>
                </c:pt>
                <c:pt idx="91">
                  <c:v>24183.10156314623</c:v>
                </c:pt>
                <c:pt idx="92">
                  <c:v>24183.10156314623</c:v>
                </c:pt>
                <c:pt idx="93">
                  <c:v>24183.10156314623</c:v>
                </c:pt>
                <c:pt idx="94">
                  <c:v>24183.10156314623</c:v>
                </c:pt>
                <c:pt idx="95">
                  <c:v>24183.10156314623</c:v>
                </c:pt>
                <c:pt idx="96">
                  <c:v>24183.10156314623</c:v>
                </c:pt>
                <c:pt idx="97">
                  <c:v>24183.10156314623</c:v>
                </c:pt>
                <c:pt idx="98">
                  <c:v>24183.10156314623</c:v>
                </c:pt>
                <c:pt idx="99">
                  <c:v>24183.10156314623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43607.44001140604</c:v>
                </c:pt>
                <c:pt idx="1">
                  <c:v>43267.18001140603</c:v>
                </c:pt>
                <c:pt idx="2">
                  <c:v>42926.92001140603</c:v>
                </c:pt>
                <c:pt idx="3">
                  <c:v>42586.66001140604</c:v>
                </c:pt>
                <c:pt idx="4">
                  <c:v>42246.40001140603</c:v>
                </c:pt>
                <c:pt idx="5">
                  <c:v>41906.14001140603</c:v>
                </c:pt>
                <c:pt idx="6">
                  <c:v>41565.88001140603</c:v>
                </c:pt>
                <c:pt idx="7">
                  <c:v>41225.62001140604</c:v>
                </c:pt>
                <c:pt idx="8">
                  <c:v>40885.36001140603</c:v>
                </c:pt>
                <c:pt idx="9">
                  <c:v>40545.10001140603</c:v>
                </c:pt>
                <c:pt idx="10">
                  <c:v>40204.84001140603</c:v>
                </c:pt>
                <c:pt idx="11">
                  <c:v>39864.58001140604</c:v>
                </c:pt>
                <c:pt idx="12">
                  <c:v>39524.32001140603</c:v>
                </c:pt>
                <c:pt idx="13">
                  <c:v>39184.06001140603</c:v>
                </c:pt>
                <c:pt idx="14">
                  <c:v>38843.80001140604</c:v>
                </c:pt>
                <c:pt idx="15">
                  <c:v>38503.54001140603</c:v>
                </c:pt>
                <c:pt idx="16">
                  <c:v>38163.28001140603</c:v>
                </c:pt>
                <c:pt idx="17">
                  <c:v>37823.02001140604</c:v>
                </c:pt>
                <c:pt idx="18">
                  <c:v>37482.76001140604</c:v>
                </c:pt>
                <c:pt idx="19">
                  <c:v>37426.2798726115</c:v>
                </c:pt>
                <c:pt idx="20">
                  <c:v>37653.57959502242</c:v>
                </c:pt>
                <c:pt idx="21">
                  <c:v>37880.87931743335</c:v>
                </c:pt>
                <c:pt idx="22">
                  <c:v>38108.17903984427</c:v>
                </c:pt>
                <c:pt idx="23">
                  <c:v>38335.4787622552</c:v>
                </c:pt>
                <c:pt idx="24">
                  <c:v>38562.77848466612</c:v>
                </c:pt>
                <c:pt idx="25">
                  <c:v>38790.07820707704</c:v>
                </c:pt>
                <c:pt idx="26">
                  <c:v>39017.37792948796</c:v>
                </c:pt>
                <c:pt idx="27">
                  <c:v>39244.6776518989</c:v>
                </c:pt>
                <c:pt idx="28">
                  <c:v>39471.97737430981</c:v>
                </c:pt>
                <c:pt idx="29">
                  <c:v>39699.27709672073</c:v>
                </c:pt>
                <c:pt idx="30">
                  <c:v>39926.57681913166</c:v>
                </c:pt>
                <c:pt idx="31">
                  <c:v>40153.87654154258</c:v>
                </c:pt>
                <c:pt idx="32">
                  <c:v>40381.17626395351</c:v>
                </c:pt>
                <c:pt idx="33">
                  <c:v>40608.47598636443</c:v>
                </c:pt>
                <c:pt idx="34">
                  <c:v>40835.77570877536</c:v>
                </c:pt>
                <c:pt idx="35">
                  <c:v>41063.07543118628</c:v>
                </c:pt>
                <c:pt idx="36">
                  <c:v>41290.3751535972</c:v>
                </c:pt>
                <c:pt idx="37">
                  <c:v>41517.67487600812</c:v>
                </c:pt>
                <c:pt idx="38">
                  <c:v>41744.97459841905</c:v>
                </c:pt>
                <c:pt idx="39">
                  <c:v>41972.27432082997</c:v>
                </c:pt>
                <c:pt idx="40">
                  <c:v>42199.5740432409</c:v>
                </c:pt>
                <c:pt idx="41">
                  <c:v>42426.87376565182</c:v>
                </c:pt>
                <c:pt idx="42">
                  <c:v>42654.17348806275</c:v>
                </c:pt>
                <c:pt idx="43">
                  <c:v>42881.47321047367</c:v>
                </c:pt>
                <c:pt idx="44">
                  <c:v>43108.77293288459</c:v>
                </c:pt>
                <c:pt idx="45">
                  <c:v>43336.07265529551</c:v>
                </c:pt>
                <c:pt idx="46">
                  <c:v>43563.37237770644</c:v>
                </c:pt>
                <c:pt idx="47">
                  <c:v>43790.67210011736</c:v>
                </c:pt>
                <c:pt idx="48">
                  <c:v>44017.97182252828</c:v>
                </c:pt>
                <c:pt idx="49">
                  <c:v>44245.27154493921</c:v>
                </c:pt>
                <c:pt idx="50">
                  <c:v>44472.57126735014</c:v>
                </c:pt>
                <c:pt idx="51">
                  <c:v>44699.87098976105</c:v>
                </c:pt>
                <c:pt idx="52">
                  <c:v>44927.17071217198</c:v>
                </c:pt>
                <c:pt idx="53">
                  <c:v>45154.47043458291</c:v>
                </c:pt>
                <c:pt idx="54">
                  <c:v>45793.59294154688</c:v>
                </c:pt>
                <c:pt idx="55">
                  <c:v>46844.53823306391</c:v>
                </c:pt>
                <c:pt idx="56">
                  <c:v>47895.48352458095</c:v>
                </c:pt>
                <c:pt idx="57">
                  <c:v>48946.42881609797</c:v>
                </c:pt>
                <c:pt idx="58">
                  <c:v>49997.374107615</c:v>
                </c:pt>
                <c:pt idx="59">
                  <c:v>51048.31939913203</c:v>
                </c:pt>
                <c:pt idx="60">
                  <c:v>52099.26469064907</c:v>
                </c:pt>
                <c:pt idx="61">
                  <c:v>53150.2099821661</c:v>
                </c:pt>
                <c:pt idx="62">
                  <c:v>54201.15527368313</c:v>
                </c:pt>
                <c:pt idx="63">
                  <c:v>55252.10056520017</c:v>
                </c:pt>
                <c:pt idx="64">
                  <c:v>56303.0458567172</c:v>
                </c:pt>
                <c:pt idx="65">
                  <c:v>57353.99114823424</c:v>
                </c:pt>
                <c:pt idx="66">
                  <c:v>58404.93643975126</c:v>
                </c:pt>
                <c:pt idx="67">
                  <c:v>59455.8817312683</c:v>
                </c:pt>
                <c:pt idx="68">
                  <c:v>60506.82702278532</c:v>
                </c:pt>
                <c:pt idx="69">
                  <c:v>61557.77231430236</c:v>
                </c:pt>
                <c:pt idx="70">
                  <c:v>62608.71760581939</c:v>
                </c:pt>
                <c:pt idx="71">
                  <c:v>63659.66289733642</c:v>
                </c:pt>
                <c:pt idx="72">
                  <c:v>64710.60818885345</c:v>
                </c:pt>
                <c:pt idx="73">
                  <c:v>65761.55348037049</c:v>
                </c:pt>
                <c:pt idx="74">
                  <c:v>66812.49877188752</c:v>
                </c:pt>
                <c:pt idx="75">
                  <c:v>67863.44406340455</c:v>
                </c:pt>
                <c:pt idx="76">
                  <c:v>68914.38935492157</c:v>
                </c:pt>
                <c:pt idx="77">
                  <c:v>69965.3346464386</c:v>
                </c:pt>
                <c:pt idx="78">
                  <c:v>71016.27993795563</c:v>
                </c:pt>
                <c:pt idx="79">
                  <c:v>72067.22522947268</c:v>
                </c:pt>
                <c:pt idx="80">
                  <c:v>73118.1705209897</c:v>
                </c:pt>
                <c:pt idx="81">
                  <c:v>77553.96928856247</c:v>
                </c:pt>
                <c:pt idx="82">
                  <c:v>81989.76805613523</c:v>
                </c:pt>
                <c:pt idx="83">
                  <c:v>86425.566823708</c:v>
                </c:pt>
                <c:pt idx="84">
                  <c:v>90861.36559128077</c:v>
                </c:pt>
                <c:pt idx="85">
                  <c:v>95297.16435885353</c:v>
                </c:pt>
                <c:pt idx="86">
                  <c:v>99732.9631264263</c:v>
                </c:pt>
                <c:pt idx="87">
                  <c:v>104168.7618939991</c:v>
                </c:pt>
                <c:pt idx="88">
                  <c:v>108604.5606615718</c:v>
                </c:pt>
                <c:pt idx="89">
                  <c:v>113040.3594291446</c:v>
                </c:pt>
                <c:pt idx="90">
                  <c:v>117476.1581967174</c:v>
                </c:pt>
                <c:pt idx="91">
                  <c:v>121911.9569642901</c:v>
                </c:pt>
                <c:pt idx="92">
                  <c:v>126347.7557318629</c:v>
                </c:pt>
                <c:pt idx="93">
                  <c:v>130783.5544994357</c:v>
                </c:pt>
                <c:pt idx="94">
                  <c:v>135219.3532670084</c:v>
                </c:pt>
                <c:pt idx="95">
                  <c:v>139655.1520345812</c:v>
                </c:pt>
                <c:pt idx="96">
                  <c:v>149434.9530345812</c:v>
                </c:pt>
                <c:pt idx="97">
                  <c:v>159214.7540345812</c:v>
                </c:pt>
                <c:pt idx="98">
                  <c:v>168994.5550345812</c:v>
                </c:pt>
                <c:pt idx="99">
                  <c:v>178774.3560345812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59944"/>
        <c:axId val="-2086404008"/>
      </c:lineChart>
      <c:catAx>
        <c:axId val="-209995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404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404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959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0.125155666251557</c:v>
                </c:pt>
                <c:pt idx="1">
                  <c:v>0.125155666251557</c:v>
                </c:pt>
                <c:pt idx="2" formatCode="0.0%">
                  <c:v>0.125155666251557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0.0835898779556162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0.00719586914104422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0.0342899088259954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0.00463750827723674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0.0652083458932273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0.581633245330012</c:v>
                </c:pt>
                <c:pt idx="1">
                  <c:v>0.581633245330012</c:v>
                </c:pt>
                <c:pt idx="2" formatCode="0.0%">
                  <c:v>0.589639777420481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0.418557332107266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069816"/>
        <c:axId val="-2022066520"/>
      </c:barChart>
      <c:catAx>
        <c:axId val="-202206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0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06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0.0625778331257783</c:v>
                </c:pt>
                <c:pt idx="1">
                  <c:v>0.0625778331257783</c:v>
                </c:pt>
                <c:pt idx="2" formatCode="0.0%">
                  <c:v>0.0625778331257783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0.0510532378580324</c:v>
                </c:pt>
                <c:pt idx="2" formatCode="0.0%">
                  <c:v>0.0510532378580324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0.00918491741996138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0.0587717806279314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0.276116186799502</c:v>
                </c:pt>
                <c:pt idx="1">
                  <c:v>0.276116186799502</c:v>
                </c:pt>
                <c:pt idx="2" formatCode="0.0%">
                  <c:v>0.280888296352851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0.373319311950439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9160"/>
        <c:axId val="-2021500824"/>
      </c:barChart>
      <c:catAx>
        <c:axId val="-20199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0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0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99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0.267214819427148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0.0170154362579558</c:v>
                </c:pt>
                <c:pt idx="1">
                  <c:v>0.0227312469759498</c:v>
                </c:pt>
                <c:pt idx="2">
                  <c:v>0.00691998343276112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0.0413232023407498</c:v>
                </c:pt>
                <c:pt idx="1">
                  <c:v>0.0552044569415923</c:v>
                </c:pt>
                <c:pt idx="2">
                  <c:v>0.0168056740509913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0.232794351671966</c:v>
                </c:pt>
                <c:pt idx="1">
                  <c:v>0.310994430130309</c:v>
                </c:pt>
                <c:pt idx="2">
                  <c:v>0.0946748018909688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0.0716077728456097</c:v>
                </c:pt>
                <c:pt idx="1">
                  <c:v>0.0956621943319376</c:v>
                </c:pt>
                <c:pt idx="2">
                  <c:v>0.0291220627103729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0.136760462660454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0.0149088973969468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0.115935722927115</c:v>
                </c:pt>
                <c:pt idx="3">
                  <c:v>0.115935722927115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0.283117788897074</c:v>
                </c:pt>
                <c:pt idx="1">
                  <c:v>0.283117788897074</c:v>
                </c:pt>
                <c:pt idx="2">
                  <c:v>0.283117788897074</c:v>
                </c:pt>
                <c:pt idx="3">
                  <c:v>0.283117788897074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0.141388213917978</c:v>
                </c:pt>
                <c:pt idx="3">
                  <c:v>0.0290821072497862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6731448"/>
        <c:axId val="2106992344"/>
      </c:barChart>
      <c:catAx>
        <c:axId val="2106731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992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699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73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0.0425529265255293</c:v>
                </c:pt>
                <c:pt idx="1">
                  <c:v>0.0425529265255293</c:v>
                </c:pt>
                <c:pt idx="2">
                  <c:v>0.0826027397260274</c:v>
                </c:pt>
                <c:pt idx="3">
                  <c:v>0.0826027397260274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0.20421295143213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0.0526553957797895</c:v>
                </c:pt>
                <c:pt idx="1">
                  <c:v>0.0558697916876514</c:v>
                </c:pt>
                <c:pt idx="2">
                  <c:v>0.00480814586589236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0.116151608337771</c:v>
                </c:pt>
                <c:pt idx="1">
                  <c:v>0.12324218754629</c:v>
                </c:pt>
                <c:pt idx="2">
                  <c:v>0.0106062041159391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0.293114470776678</c:v>
                </c:pt>
                <c:pt idx="1">
                  <c:v>0.311007906794897</c:v>
                </c:pt>
                <c:pt idx="2">
                  <c:v>0.0267652936613013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0.0456225002724031</c:v>
                </c:pt>
                <c:pt idx="1">
                  <c:v>0.0484075667600873</c:v>
                </c:pt>
                <c:pt idx="2">
                  <c:v>0.00416594791146977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0.0367396696798455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0.117543561255863</c:v>
                </c:pt>
                <c:pt idx="3">
                  <c:v>0.117543561255863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0.280888296352851</c:v>
                </c:pt>
                <c:pt idx="1">
                  <c:v>0.280888296352851</c:v>
                </c:pt>
                <c:pt idx="2">
                  <c:v>0.280888296352851</c:v>
                </c:pt>
                <c:pt idx="3">
                  <c:v>0.280888296352851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0.325789538389973</c:v>
                </c:pt>
                <c:pt idx="3">
                  <c:v>0.175308369186308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37048"/>
        <c:axId val="-2020033736"/>
      </c:barChart>
      <c:catAx>
        <c:axId val="-2020037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3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3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0.0175132409899486</c:v>
                </c:pt>
                <c:pt idx="1">
                  <c:v>0.0261239765609465</c:v>
                </c:pt>
                <c:pt idx="2">
                  <c:v>0.00302944911577153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0.0425321566898751</c:v>
                </c:pt>
                <c:pt idx="1">
                  <c:v>0.0634439430765845</c:v>
                </c:pt>
                <c:pt idx="2">
                  <c:v>0.00735723356687372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0.0735170526700944</c:v>
                </c:pt>
                <c:pt idx="1">
                  <c:v>0.109663183524151</c:v>
                </c:pt>
                <c:pt idx="2">
                  <c:v>0.0127170162469283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0.07370273459855</c:v>
                </c:pt>
                <c:pt idx="1">
                  <c:v>0.10994015969033</c:v>
                </c:pt>
                <c:pt idx="2">
                  <c:v>0.0127491355990401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0.00853377062647431</c:v>
                </c:pt>
                <c:pt idx="3">
                  <c:v>0.00420320045781571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0.114374586258801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0.0124685083552572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0.136331266834147</c:v>
                </c:pt>
                <c:pt idx="3">
                  <c:v>0.136331266834147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0.46097924346654</c:v>
                </c:pt>
                <c:pt idx="1">
                  <c:v>0.46097924346654</c:v>
                </c:pt>
                <c:pt idx="2">
                  <c:v>0.46097924346654</c:v>
                </c:pt>
                <c:pt idx="3">
                  <c:v>0.46097924346654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0.0608222728170384</c:v>
                </c:pt>
                <c:pt idx="3">
                  <c:v>-0.145208519247831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8648"/>
        <c:axId val="-2021435336"/>
      </c:barChart>
      <c:catAx>
        <c:axId val="-2021438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5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4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438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0.0851058530510585</c:v>
                </c:pt>
                <c:pt idx="1">
                  <c:v>0.0851058530510585</c:v>
                </c:pt>
                <c:pt idx="2">
                  <c:v>0.165205479452055</c:v>
                </c:pt>
                <c:pt idx="3">
                  <c:v>0.165205479452055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0.00377113129734912</c:v>
                </c:pt>
                <c:pt idx="1">
                  <c:v>0.0117843088798356</c:v>
                </c:pt>
                <c:pt idx="2">
                  <c:v>0.0</c:v>
                </c:pt>
                <c:pt idx="3">
                  <c:v>0.031111226489482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0.00915846172213357</c:v>
                </c:pt>
                <c:pt idx="1">
                  <c:v>0.0286190358510293</c:v>
                </c:pt>
                <c:pt idx="2">
                  <c:v>0.0</c:v>
                </c:pt>
                <c:pt idx="3">
                  <c:v>0.0755558357601705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0.0270195775628586</c:v>
                </c:pt>
                <c:pt idx="1">
                  <c:v>0.0844327663762921</c:v>
                </c:pt>
                <c:pt idx="2">
                  <c:v>0.0</c:v>
                </c:pt>
                <c:pt idx="3">
                  <c:v>0.222907167883314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0.0158704313670056</c:v>
                </c:pt>
                <c:pt idx="1">
                  <c:v>0.0495930930372247</c:v>
                </c:pt>
                <c:pt idx="2">
                  <c:v>0.0</c:v>
                </c:pt>
                <c:pt idx="3">
                  <c:v>0.13092850548369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0.0192849292979985</c:v>
                </c:pt>
                <c:pt idx="3">
                  <c:v>0.00949854726617837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0.137159635303982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0.0185500331089469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0.130416691786455</c:v>
                </c:pt>
                <c:pt idx="3">
                  <c:v>0.130416691786455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0.589639777420481</c:v>
                </c:pt>
                <c:pt idx="1">
                  <c:v>0.589639777420481</c:v>
                </c:pt>
                <c:pt idx="2">
                  <c:v>0.589639777420481</c:v>
                </c:pt>
                <c:pt idx="3">
                  <c:v>0.589639777420481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-0.0368220102321208</c:v>
                </c:pt>
                <c:pt idx="3">
                  <c:v>-0.733752560579099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12152"/>
        <c:axId val="-2116731384"/>
      </c:barChart>
      <c:catAx>
        <c:axId val="209491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6731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673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1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0.0624701846845823</c:v>
                </c:pt>
                <c:pt idx="2">
                  <c:v>0.0624701846845823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0.0749642216214988</c:v>
                </c:pt>
                <c:pt idx="2">
                  <c:v>0.0729387812542827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0.000249880738738329</c:v>
                </c:pt>
                <c:pt idx="2">
                  <c:v>0.000249880738738329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0.0109490355250319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0.0227164307943936</c:v>
                </c:pt>
                <c:pt idx="2">
                  <c:v>0.0218980710500638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0.0109490355250319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0.643329320097226</c:v>
                </c:pt>
                <c:pt idx="2">
                  <c:v>0.643329320097226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0.173553531269167</c:v>
                </c:pt>
                <c:pt idx="2">
                  <c:v>0.173553531269167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218872"/>
        <c:axId val="-2022215880"/>
      </c:barChart>
      <c:catAx>
        <c:axId val="-202221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21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1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7.6</v>
          </cell>
          <cell r="E1040">
            <v>7.6</v>
          </cell>
          <cell r="H1040">
            <v>7.6</v>
          </cell>
          <cell r="J1040">
            <v>7.6</v>
          </cell>
        </row>
        <row r="1044">
          <cell r="A1044" t="str">
            <v>Cows' milk - season 1</v>
          </cell>
          <cell r="C1044">
            <v>6.2577833125778332E-2</v>
          </cell>
          <cell r="D1044">
            <v>0</v>
          </cell>
          <cell r="E1044">
            <v>0.12515566625155666</v>
          </cell>
          <cell r="F1044">
            <v>0</v>
          </cell>
          <cell r="H1044">
            <v>0.12515566625155666</v>
          </cell>
          <cell r="I1044">
            <v>0</v>
          </cell>
          <cell r="J1044">
            <v>0.12515566625155666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6.0134196762141955E-2</v>
          </cell>
          <cell r="D1066">
            <v>-6.0134196762141955E-2</v>
          </cell>
          <cell r="E1066">
            <v>6.0134196762141955E-2</v>
          </cell>
          <cell r="F1066">
            <v>-6.0134196762141955E-2</v>
          </cell>
          <cell r="H1066">
            <v>6.0134196762141955E-2</v>
          </cell>
          <cell r="I1066">
            <v>-6.0134196762141955E-2</v>
          </cell>
          <cell r="J1066">
            <v>6.0134196762141955E-2</v>
          </cell>
          <cell r="K1066">
            <v>-6.0134196762141955E-2</v>
          </cell>
        </row>
        <row r="1067">
          <cell r="A1067" t="str">
            <v>Purchase - fpl non staple</v>
          </cell>
          <cell r="C1067">
            <v>0.27611618679950184</v>
          </cell>
          <cell r="D1067">
            <v>0.21063092813259768</v>
          </cell>
          <cell r="E1067">
            <v>0.27550789290161892</v>
          </cell>
          <cell r="F1067">
            <v>0.21123922203048059</v>
          </cell>
          <cell r="H1067">
            <v>0.46401527521793273</v>
          </cell>
          <cell r="I1067">
            <v>2.2731839714166754E-2</v>
          </cell>
          <cell r="J1067">
            <v>0.58163324533001237</v>
          </cell>
          <cell r="K1067">
            <v>-9.4886130397912993E-2</v>
          </cell>
        </row>
        <row r="1068">
          <cell r="A1068" t="str">
            <v>Purchase - staple</v>
          </cell>
          <cell r="C1068">
            <v>0.37766361145703609</v>
          </cell>
          <cell r="E1068">
            <v>0.37766361145703609</v>
          </cell>
          <cell r="H1068">
            <v>0.37766361145703609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N91" sqref="N91:N11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6.2577833125778332E-2</v>
      </c>
      <c r="C6" s="216">
        <f>IF([1]Summ!D1044="",0,[1]Summ!D1044)</f>
        <v>0</v>
      </c>
      <c r="D6" s="24">
        <f t="shared" ref="D6:D28" si="0">(B6+C6)</f>
        <v>6.2577833125778332E-2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6.2577833125778332E-2</v>
      </c>
      <c r="J6" s="24">
        <f t="shared" ref="J6:J13" si="3">IF(I$32&lt;=1+I$131,I6,B6*H6+J$33*(I6-B6*H6))</f>
        <v>6.2577833125778332E-2</v>
      </c>
      <c r="K6" s="22">
        <f t="shared" ref="K6:K31" si="4">B6</f>
        <v>6.2577833125778332E-2</v>
      </c>
      <c r="L6" s="22">
        <f t="shared" ref="L6:L29" si="5">IF(K6="","",K6*H6)</f>
        <v>6.2577833125778332E-2</v>
      </c>
      <c r="M6" s="177">
        <f t="shared" ref="M6:M31" si="6">J6</f>
        <v>6.2577833125778332E-2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0.25031133250311333</v>
      </c>
      <c r="Z6" s="156">
        <f>Poor!Z6</f>
        <v>0.17</v>
      </c>
      <c r="AA6" s="121">
        <f>$M6*Z6*4</f>
        <v>4.2552926525529271E-2</v>
      </c>
      <c r="AB6" s="156">
        <f>Poor!AB6</f>
        <v>0.17</v>
      </c>
      <c r="AC6" s="121">
        <f t="shared" ref="AC6:AC29" si="7">$M6*AB6*4</f>
        <v>4.2552926525529271E-2</v>
      </c>
      <c r="AD6" s="156">
        <f>Poor!AD6</f>
        <v>0.33</v>
      </c>
      <c r="AE6" s="121">
        <f t="shared" ref="AE6:AE29" si="8">$M6*AD6*4</f>
        <v>8.2602739726027399E-2</v>
      </c>
      <c r="AF6" s="122">
        <f>1-SUM(Z6,AB6,AD6)</f>
        <v>0.32999999999999996</v>
      </c>
      <c r="AG6" s="121">
        <f>$M6*AF6*4</f>
        <v>8.2602739726027385E-2</v>
      </c>
      <c r="AH6" s="123">
        <f>SUM(Z6,AB6,AD6,AF6)</f>
        <v>1</v>
      </c>
      <c r="AI6" s="184">
        <f>SUM(AA6,AC6,AE6,AG6)/4</f>
        <v>6.2577833125778332E-2</v>
      </c>
      <c r="AJ6" s="120">
        <f>(AA6+AC6)/2</f>
        <v>4.2552926525529271E-2</v>
      </c>
      <c r="AK6" s="119">
        <f>(AE6+AG6)/2</f>
        <v>8.2602739726027385E-2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5.1053237858032383E-2</v>
      </c>
      <c r="C7" s="216">
        <f>IF([1]Summ!D1045="",0,[1]Summ!D1045)</f>
        <v>0</v>
      </c>
      <c r="D7" s="24">
        <f t="shared" si="0"/>
        <v>5.1053237858032383E-2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5.1053237858032383E-2</v>
      </c>
      <c r="J7" s="24">
        <f t="shared" si="3"/>
        <v>5.1053237858032383E-2</v>
      </c>
      <c r="K7" s="22">
        <f t="shared" si="4"/>
        <v>5.1053237858032383E-2</v>
      </c>
      <c r="L7" s="22">
        <f t="shared" si="5"/>
        <v>5.1053237858032383E-2</v>
      </c>
      <c r="M7" s="177">
        <f t="shared" si="6"/>
        <v>5.1053237858032383E-2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4178.0338364140489</v>
      </c>
      <c r="S7" s="226">
        <f>IF($B$81=0,0,(SUMIF($N$6:$N$28,$U7,L$6:L$28)+SUMIF($N$91:$N$118,$U7,L$91:L$118))*$B$83*$H$84*Poor!$B$81/$B$81)</f>
        <v>4178.0338364140489</v>
      </c>
      <c r="T7" s="226">
        <f>IF($B$81=0,0,(SUMIF($N$6:$N$28,$U7,M$6:M$28)+SUMIF($N$91:$N$118,$U7,M$91:M$118))*$B$83*$H$84*Poor!$B$81/$B$81)</f>
        <v>4191.5816576577854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0.20421295143212953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0.20421295143212953</v>
      </c>
      <c r="AH7" s="123">
        <f t="shared" ref="AH7:AH30" si="12">SUM(Z7,AB7,AD7,AF7)</f>
        <v>1</v>
      </c>
      <c r="AI7" s="184">
        <f t="shared" ref="AI7:AI30" si="13">SUM(AA7,AC7,AE7,AG7)/4</f>
        <v>5.1053237858032383E-2</v>
      </c>
      <c r="AJ7" s="120">
        <f t="shared" ref="AJ7:AJ31" si="14">(AA7+AC7)/2</f>
        <v>0</v>
      </c>
      <c r="AK7" s="119">
        <f t="shared" ref="AK7:AK31" si="15">(AE7+AG7)/2</f>
        <v>0.10210647571606477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2.8333333333333335E-2</v>
      </c>
      <c r="C8" s="216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8">
        <f t="shared" si="6"/>
        <v>2.8333333333333335E-2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1250</v>
      </c>
      <c r="S8" s="226">
        <f>IF($B$81=0,0,(SUMIF($N$6:$N$28,$U8,L$6:L$28)+SUMIF($N$91:$N$118,$U8,L$91:L$118))*$B$83*$H$84*Poor!$B$81/$B$81)</f>
        <v>1250</v>
      </c>
      <c r="T8" s="226">
        <f>IF($B$81=0,0,(SUMIF($N$6:$N$28,$U8,M$6:M$28)+SUMIF($N$91:$N$118,$U8,M$91:M$118))*$B$83*$H$84*Poor!$B$81/$B$81)</f>
        <v>1221.6796721423025</v>
      </c>
      <c r="U8" s="227">
        <v>2</v>
      </c>
      <c r="V8" s="56"/>
      <c r="W8" s="115"/>
      <c r="X8" s="118">
        <f>Poor!X8</f>
        <v>1</v>
      </c>
      <c r="Y8" s="184">
        <f t="shared" si="9"/>
        <v>0.11333333333333334</v>
      </c>
      <c r="Z8" s="125">
        <f>IF($Y8=0,0,AA8/$Y8)</f>
        <v>0.46460643335108426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5.2655395779789553E-2</v>
      </c>
      <c r="AB8" s="125">
        <f>IF($Y8=0,0,AC8/$Y8)</f>
        <v>0.49296875018515957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5.5869791687651424E-2</v>
      </c>
      <c r="AD8" s="125">
        <f>IF($Y8=0,0,AE8/$Y8)</f>
        <v>4.2424816463756156E-2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4.8081458658923645E-3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2.8333333333333335E-2</v>
      </c>
      <c r="AJ8" s="120">
        <f t="shared" si="14"/>
        <v>5.4262593733720485E-2</v>
      </c>
      <c r="AK8" s="119">
        <f t="shared" si="15"/>
        <v>2.4040729329461823E-3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6">
        <f>IF([1]Summ!C1047="",0,[1]Summ!C1047)</f>
        <v>6.25E-2</v>
      </c>
      <c r="C9" s="216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8">
        <f t="shared" si="6"/>
        <v>6.25E-2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1647.1682113794104</v>
      </c>
      <c r="S9" s="226">
        <f>IF($B$81=0,0,(SUMIF($N$6:$N$28,$U9,L$6:L$28)+SUMIF($N$91:$N$118,$U9,L$91:L$118))*$B$83*$H$84*Poor!$B$81/$B$81)</f>
        <v>1647.1682113794104</v>
      </c>
      <c r="T9" s="226">
        <f>IF($B$81=0,0,(SUMIF($N$6:$N$28,$U9,M$6:M$28)+SUMIF($N$91:$N$118,$U9,M$91:M$118))*$B$83*$H$84*Poor!$B$81/$B$81)</f>
        <v>1647.1682113794104</v>
      </c>
      <c r="U9" s="227">
        <v>3</v>
      </c>
      <c r="V9" s="56"/>
      <c r="W9" s="115"/>
      <c r="X9" s="118">
        <f>Poor!X9</f>
        <v>1</v>
      </c>
      <c r="Y9" s="184">
        <f t="shared" si="9"/>
        <v>0.25</v>
      </c>
      <c r="Z9" s="125">
        <f>IF($Y9=0,0,AA9/$Y9)</f>
        <v>0.46460643335108426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0.11615160833777106</v>
      </c>
      <c r="AB9" s="125">
        <f>IF($Y9=0,0,AC9/$Y9)</f>
        <v>0.49296875018515957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0.12324218754628989</v>
      </c>
      <c r="AD9" s="125">
        <f>IF($Y9=0,0,AE9/$Y9)</f>
        <v>4.2424816463756232E-2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1.0606204115939058E-2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6.25E-2</v>
      </c>
      <c r="AJ9" s="120">
        <f t="shared" si="14"/>
        <v>0.11969689794203048</v>
      </c>
      <c r="AK9" s="119">
        <f t="shared" si="15"/>
        <v>5.303102057969529E-3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0.15772191780821915</v>
      </c>
      <c r="C10" s="216">
        <f>IF([1]Summ!D1048="",0,[1]Summ!D1048)</f>
        <v>0</v>
      </c>
      <c r="D10" s="24">
        <f t="shared" si="0"/>
        <v>0.15772191780821915</v>
      </c>
      <c r="E10" s="75">
        <f>Poor!E10</f>
        <v>1</v>
      </c>
      <c r="H10" s="24">
        <f t="shared" si="1"/>
        <v>1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0.15772191780821915</v>
      </c>
      <c r="L10" s="22">
        <f t="shared" si="5"/>
        <v>0.15772191780821915</v>
      </c>
      <c r="M10" s="228">
        <f t="shared" si="6"/>
        <v>0.15772191780821915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0.63088767123287659</v>
      </c>
      <c r="Z10" s="125">
        <f>IF($Y10=0,0,AA10/$Y10)</f>
        <v>0.46460643335108426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0.29311447077667824</v>
      </c>
      <c r="AB10" s="125">
        <f>IF($Y10=0,0,AC10/$Y10)</f>
        <v>0.49296875018515962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0.31100790679489704</v>
      </c>
      <c r="AD10" s="125">
        <f>IF($Y10=0,0,AE10/$Y10)</f>
        <v>4.2424816463756142E-2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2.6765293661301315E-2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0.15772191780821915</v>
      </c>
      <c r="AJ10" s="120">
        <f t="shared" si="14"/>
        <v>0.30206118878578764</v>
      </c>
      <c r="AK10" s="119">
        <f t="shared" si="15"/>
        <v>1.3382646830650657E-2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2.4549003735990036E-2</v>
      </c>
      <c r="C11" s="216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8">
        <f t="shared" si="6"/>
        <v>2.4549003735990036E-2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9.8196014943960144E-2</v>
      </c>
      <c r="Z11" s="125">
        <f>IF($Y11=0,0,AA11/$Y11)</f>
        <v>0.4646064333510842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4.562250027240309E-2</v>
      </c>
      <c r="AB11" s="125">
        <f>IF($Y11=0,0,AC11/$Y11)</f>
        <v>0.49296875018515957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4.8407566760087284E-2</v>
      </c>
      <c r="AD11" s="125">
        <f>IF($Y11=0,0,AE11/$Y11)</f>
        <v>4.2424816463756204E-2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4.1659479114697709E-3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2.4549003735990033E-2</v>
      </c>
      <c r="AJ11" s="120">
        <f t="shared" si="14"/>
        <v>4.7015033516245183E-2</v>
      </c>
      <c r="AK11" s="119">
        <f t="shared" si="15"/>
        <v>2.0829739557348854E-3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6">
        <f>IF([1]Summ!C1050="",0,[1]Summ!C1050)</f>
        <v>5.4310225543102251E-3</v>
      </c>
      <c r="C12" s="216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8">
        <f t="shared" si="6"/>
        <v>5.4310225543102251E-3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>
        <v>1</v>
      </c>
      <c r="Y12" s="184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4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6">
        <f>IF([1]Summ!C1051="",0,[1]Summ!C1051)</f>
        <v>8.2503113325031133E-3</v>
      </c>
      <c r="C13" s="216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9.1849174199613789E-3</v>
      </c>
      <c r="K13" s="22">
        <f t="shared" si="4"/>
        <v>8.2503113325031133E-3</v>
      </c>
      <c r="L13" s="22">
        <f t="shared" si="5"/>
        <v>8.2503113325031133E-3</v>
      </c>
      <c r="M13" s="229">
        <f t="shared" si="6"/>
        <v>9.1849174199613789E-3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3.6739669679845516E-2</v>
      </c>
      <c r="Z13" s="156">
        <f>Poor!Z13</f>
        <v>1</v>
      </c>
      <c r="AA13" s="121">
        <f>$M13*Z13*4</f>
        <v>3.6739669679845516E-2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9.1849174199613789E-3</v>
      </c>
      <c r="AJ13" s="120">
        <f t="shared" si="14"/>
        <v>1.8369834839922758E-2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6">
        <f>IF([1]Summ!C1052="",0,[1]Summ!C1052)</f>
        <v>1.4390480143904802E-3</v>
      </c>
      <c r="C14" s="216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9">
        <f t="shared" si="6"/>
        <v>1.4390480143904802E-3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128</v>
      </c>
      <c r="R15" s="226">
        <f>IF($B$81=0,0,(SUMIF($N$6:$N$28,$U15,K$6:K$28)+SUMIF($N$91:$N$118,$U15,K$91:K$118))*$B$83*$H$84*Poor!$B$81/$B$81)</f>
        <v>10380</v>
      </c>
      <c r="S15" s="226">
        <f>IF($B$81=0,0,(SUMIF($N$6:$N$28,$U15,L$6:L$28)+SUMIF($N$91:$N$118,$U15,L$91:L$118))*$B$83*$H$84*Poor!$B$81/$B$81)</f>
        <v>10380</v>
      </c>
      <c r="T15" s="226">
        <f>IF($B$81=0,0,(SUMIF($N$6:$N$28,$U15,M$6:M$28)+SUMIF($N$91:$N$118,$U15,M$91:M$118))*$B$83*$H$84*Poor!$B$81/$B$81)</f>
        <v>10380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6">
        <f>IF([1]Summ!C1054="",0,[1]Summ!C1054)</f>
        <v>0</v>
      </c>
      <c r="C16" s="216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30">
        <f t="shared" ref="M16:M25" si="23">J16</f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30">
        <f t="shared" si="23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30">
        <f t="shared" si="23"/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30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28320</v>
      </c>
      <c r="S20" s="226">
        <f>IF($B$81=0,0,(SUMIF($N$6:$N$28,$U20,L$6:L$28)+SUMIF($N$91:$N$118,$U20,L$91:L$118))*$B$83*$H$84*Poor!$B$81/$B$81)</f>
        <v>28320</v>
      </c>
      <c r="T20" s="226">
        <f>IF($B$81=0,0,(SUMIF($N$6:$N$28,$U20,M$6:M$28)+SUMIF($N$91:$N$118,$U20,M$91:M$118))*$B$83*$H$84*Poor!$B$81/$B$81)</f>
        <v>28320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47692.630011406043</v>
      </c>
      <c r="S23" s="179">
        <f>SUM(S7:S22)</f>
        <v>47692.630011406043</v>
      </c>
      <c r="T23" s="179">
        <f>SUM(T7:T22)</f>
        <v>47677.857504792075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24183.101563146225</v>
      </c>
      <c r="S24" s="41">
        <f>IF($B$81=0,0,($B$124*($H$124)+1-($D$29*$H$29)-($D$28*$H$28))*$I$83*Poor!$B$81/$B$81)</f>
        <v>24183.101563146225</v>
      </c>
      <c r="T24" s="41">
        <f>IF($B$81=0,0,($B$124*($H$124)+1-($D$29*$H$29)-($D$28*$H$28))*$I$83*Poor!$B$81/$B$81)</f>
        <v>24183.101563146225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40509.101563146229</v>
      </c>
      <c r="S25" s="41">
        <f>IF($B$81=0,0,($B$124*$H$124)+($B$125*$H$125*$H$84)+1-($D$29*$H$29)-($D$28*$H$28))*$I$83*Poor!$B$81/$B$81</f>
        <v>40509.101563146229</v>
      </c>
      <c r="T25" s="41">
        <f>IF($B$81=0,0,($B$124*$H$124)+($B$125*$H$125*$H$84)+1-($D$29*$H$29)-($D$28*$H$28))*$I$83*Poor!$B$81/$B$81</f>
        <v>40509.101563146229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0.1322751322751323</v>
      </c>
      <c r="C26" s="216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0</v>
      </c>
      <c r="C27" s="216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75753.101563146236</v>
      </c>
      <c r="S27" s="41">
        <f>IF($B$81=0,0,($B$124*$H$124)+($B$125*$H$125*$H$84)+($B$126*$H$126*$H$84)+($B$127*$H$127*$H$84)+1-($D$29*$H$29)-($D$28*$H$28))*$I$83*Poor!$B$81/$B$81</f>
        <v>75753.101563146236</v>
      </c>
      <c r="T27" s="41">
        <f>IF($B$81=0,0,($B$124*$H$124)+($B$125*$H$125*$H$84)+($B$126*$H$126*$H$84)+($B$127*$H$127*$H$84)+1-($D$29*$H$29)-($D$28*$H$28))*$I$83*Poor!$B$81/$B$81</f>
        <v>75753.101563146236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6.0134196762141955E-2</v>
      </c>
      <c r="C28" s="216">
        <f>IF([1]Summ!D1066="",0,[1]Summ!D1066)</f>
        <v>-6.0134196762141955E-2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5.8771780627931425E-2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5.8771780627931425E-2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0.2350871225117257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0.11754356125586285</v>
      </c>
      <c r="AF28" s="122">
        <f t="shared" si="10"/>
        <v>0.5</v>
      </c>
      <c r="AG28" s="121">
        <f t="shared" si="11"/>
        <v>0.11754356125586285</v>
      </c>
      <c r="AH28" s="123">
        <f t="shared" si="12"/>
        <v>1</v>
      </c>
      <c r="AI28" s="184">
        <f t="shared" si="13"/>
        <v>5.8771780627931425E-2</v>
      </c>
      <c r="AJ28" s="120">
        <f t="shared" si="14"/>
        <v>0</v>
      </c>
      <c r="AK28" s="119">
        <f t="shared" si="15"/>
        <v>0.11754356125586285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0.27611618679950184</v>
      </c>
      <c r="C29" s="216">
        <f>IF([1]Summ!D1067="",0,[1]Summ!D1067)</f>
        <v>0.21063092813259768</v>
      </c>
      <c r="D29" s="24">
        <f>(B29+C29)</f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0.2808882963528509</v>
      </c>
      <c r="K29" s="22">
        <f t="shared" si="4"/>
        <v>0.27611618679950184</v>
      </c>
      <c r="L29" s="22">
        <f t="shared" si="5"/>
        <v>0.27611618679950184</v>
      </c>
      <c r="M29" s="228">
        <f t="shared" si="6"/>
        <v>0.2808882963528509</v>
      </c>
      <c r="N29" s="233"/>
      <c r="P29" s="22"/>
      <c r="V29" s="56"/>
      <c r="W29" s="110"/>
      <c r="X29" s="118"/>
      <c r="Y29" s="184">
        <f t="shared" si="9"/>
        <v>1.1235531854114036</v>
      </c>
      <c r="Z29" s="156">
        <f>Poor!Z29</f>
        <v>0.25</v>
      </c>
      <c r="AA29" s="121">
        <f t="shared" si="16"/>
        <v>0.2808882963528509</v>
      </c>
      <c r="AB29" s="156">
        <f>Poor!AB29</f>
        <v>0.25</v>
      </c>
      <c r="AC29" s="121">
        <f t="shared" si="7"/>
        <v>0.2808882963528509</v>
      </c>
      <c r="AD29" s="156">
        <f>Poor!AD29</f>
        <v>0.25</v>
      </c>
      <c r="AE29" s="121">
        <f t="shared" si="8"/>
        <v>0.2808882963528509</v>
      </c>
      <c r="AF29" s="122">
        <f t="shared" si="10"/>
        <v>0.25</v>
      </c>
      <c r="AG29" s="121">
        <f t="shared" si="11"/>
        <v>0.2808882963528509</v>
      </c>
      <c r="AH29" s="123">
        <f t="shared" si="12"/>
        <v>1</v>
      </c>
      <c r="AI29" s="184">
        <f t="shared" si="13"/>
        <v>0.2808882963528509</v>
      </c>
      <c r="AJ29" s="120">
        <f t="shared" si="14"/>
        <v>0.2808882963528509</v>
      </c>
      <c r="AK29" s="119">
        <f t="shared" si="15"/>
        <v>0.2808882963528509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0.37766361145703609</v>
      </c>
      <c r="C30" s="103"/>
      <c r="D30" s="24">
        <f>(D119-B124)</f>
        <v>1.5147114521692404</v>
      </c>
      <c r="E30" s="75">
        <f>Poor!E30</f>
        <v>1</v>
      </c>
      <c r="H30" s="96">
        <f>(E30*F$7/F$9)</f>
        <v>1</v>
      </c>
      <c r="I30" s="29">
        <f>IF(E30&gt;=1,I119-I124,MIN(I119-I124,B30*H30))</f>
        <v>1.5147114521692404</v>
      </c>
      <c r="J30" s="235">
        <f>IF(I$32&lt;=$B$32,I30,$B$32-SUM(J6:J29))</f>
        <v>0.37331931195043921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0.37331931195043921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1.4932772478017569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0.21817083121675176</v>
      </c>
      <c r="AE30" s="188">
        <f>IF(AE79*4/$I$83+SUM(AE6:AE29)&lt;1,AE79*4/$I$83,1-SUM(AE6:AE29))</f>
        <v>0.32578953838997271</v>
      </c>
      <c r="AF30" s="122">
        <f>IF($Y30=0,0,AG30/($Y$30))</f>
        <v>0.11739840638727858</v>
      </c>
      <c r="AG30" s="188">
        <f>IF(AG79*4/$I$83+SUM(AG6:AG29)&lt;1,AG79*4/$I$83,1-SUM(AG6:AG29))</f>
        <v>0.17530836918630754</v>
      </c>
      <c r="AH30" s="123">
        <f t="shared" si="12"/>
        <v>0.33556923760403035</v>
      </c>
      <c r="AI30" s="184">
        <f t="shared" si="13"/>
        <v>0.12527447689407006</v>
      </c>
      <c r="AJ30" s="120">
        <f t="shared" si="14"/>
        <v>0</v>
      </c>
      <c r="AK30" s="119">
        <f t="shared" si="15"/>
        <v>0.25054895378814013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-0.2480448350563691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1.2480448350563691</v>
      </c>
      <c r="C32" s="77">
        <f>SUM(C6:C31)</f>
        <v>0.19174828803297128</v>
      </c>
      <c r="D32" s="24">
        <f>SUM(D6:D30)</f>
        <v>2.576840963801545</v>
      </c>
      <c r="E32" s="2"/>
      <c r="F32" s="2"/>
      <c r="H32" s="17"/>
      <c r="I32" s="22">
        <f>SUM(I6:I30)</f>
        <v>2.576840963801545</v>
      </c>
      <c r="J32" s="17"/>
      <c r="L32" s="22">
        <f>SUM(L6:L30)</f>
        <v>1.2480448350563691</v>
      </c>
      <c r="M32" s="23"/>
      <c r="N32" s="56"/>
      <c r="O32" s="2"/>
      <c r="P32" s="22"/>
      <c r="Q32" s="56" t="s">
        <v>143</v>
      </c>
      <c r="R32" s="238">
        <f t="shared" si="24"/>
        <v>24028.471551740193</v>
      </c>
      <c r="S32" s="238">
        <f t="shared" si="24"/>
        <v>24028.471551740193</v>
      </c>
      <c r="T32" s="238">
        <f t="shared" si="24"/>
        <v>24043.244058354161</v>
      </c>
      <c r="U32" s="56"/>
      <c r="V32" s="56"/>
      <c r="W32" s="110"/>
      <c r="X32" s="118"/>
      <c r="Y32" s="115">
        <f>SUM(Y6:Y31)</f>
        <v>4.9921793402254764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2.2656262286158083E-2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28060.471551740193</v>
      </c>
      <c r="S33" s="238">
        <f t="shared" si="24"/>
        <v>28060.471551740193</v>
      </c>
      <c r="T33" s="238">
        <f t="shared" si="24"/>
        <v>28075.244058354161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0.46460643335108426</v>
      </c>
      <c r="AA39" s="147">
        <f t="shared" ref="AA39:AA64" si="40">$J39*Z39</f>
        <v>0</v>
      </c>
      <c r="AB39" s="122">
        <f>AB8</f>
        <v>0.49296875018515957</v>
      </c>
      <c r="AC39" s="147">
        <f t="shared" ref="AC39:AC64" si="41">$J39*AB39</f>
        <v>0</v>
      </c>
      <c r="AD39" s="122">
        <f>AD8</f>
        <v>4.2424816463756156E-2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0.46460643335108426</v>
      </c>
      <c r="AA40" s="147">
        <f t="shared" si="40"/>
        <v>0</v>
      </c>
      <c r="AB40" s="122">
        <f>AB9</f>
        <v>0.49296875018515957</v>
      </c>
      <c r="AC40" s="147">
        <f t="shared" si="41"/>
        <v>0</v>
      </c>
      <c r="AD40" s="122">
        <f>AD9</f>
        <v>4.2424816463756232E-2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0.4646064333510842</v>
      </c>
      <c r="AA41" s="147">
        <f t="shared" si="40"/>
        <v>0</v>
      </c>
      <c r="AB41" s="122">
        <f>AB11</f>
        <v>0.49296875018515957</v>
      </c>
      <c r="AC41" s="147">
        <f t="shared" si="41"/>
        <v>0</v>
      </c>
      <c r="AD41" s="122">
        <f>AD11</f>
        <v>4.2424816463756204E-2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7">
        <f>IF([1]Summ!C1079="",0,[1]Summ!C1079)</f>
        <v>1250</v>
      </c>
      <c r="C44" s="217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1221.6796721423025</v>
      </c>
      <c r="K44" s="40">
        <f t="shared" si="33"/>
        <v>3.1289111389236547E-2</v>
      </c>
      <c r="L44" s="22">
        <f t="shared" si="34"/>
        <v>3.1289111389236547E-2</v>
      </c>
      <c r="M44" s="24">
        <f t="shared" si="35"/>
        <v>3.0580217074901189E-2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305.41991803557562</v>
      </c>
      <c r="AB44" s="156">
        <f>Poor!AB44</f>
        <v>0.25</v>
      </c>
      <c r="AC44" s="147">
        <f t="shared" si="41"/>
        <v>305.41991803557562</v>
      </c>
      <c r="AD44" s="156">
        <f>Poor!AD44</f>
        <v>0.25</v>
      </c>
      <c r="AE44" s="147">
        <f t="shared" si="42"/>
        <v>305.41991803557562</v>
      </c>
      <c r="AF44" s="122">
        <f t="shared" si="29"/>
        <v>0.25</v>
      </c>
      <c r="AG44" s="147">
        <f t="shared" si="36"/>
        <v>305.41991803557562</v>
      </c>
      <c r="AH44" s="123">
        <f t="shared" si="37"/>
        <v>1</v>
      </c>
      <c r="AI44" s="112">
        <f t="shared" si="37"/>
        <v>1221.6796721423025</v>
      </c>
      <c r="AJ44" s="148">
        <f t="shared" si="38"/>
        <v>610.83983607115124</v>
      </c>
      <c r="AK44" s="147">
        <f t="shared" si="39"/>
        <v>610.83983607115124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28320</v>
      </c>
      <c r="C48" s="217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28320</v>
      </c>
      <c r="J48" s="38">
        <f t="shared" si="32"/>
        <v>28320</v>
      </c>
      <c r="K48" s="40">
        <f t="shared" si="33"/>
        <v>0.70888610763454318</v>
      </c>
      <c r="L48" s="22">
        <f t="shared" si="34"/>
        <v>0.70888610763454318</v>
      </c>
      <c r="M48" s="24">
        <f t="shared" si="35"/>
        <v>0.70888610763454318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7080</v>
      </c>
      <c r="AB48" s="156">
        <f>Poor!AB48</f>
        <v>0.25</v>
      </c>
      <c r="AC48" s="147">
        <f t="shared" si="41"/>
        <v>7080</v>
      </c>
      <c r="AD48" s="156">
        <f>Poor!AD48</f>
        <v>0.25</v>
      </c>
      <c r="AE48" s="147">
        <f t="shared" si="42"/>
        <v>7080</v>
      </c>
      <c r="AF48" s="122">
        <f t="shared" si="29"/>
        <v>0.25</v>
      </c>
      <c r="AG48" s="147">
        <f t="shared" si="36"/>
        <v>7080</v>
      </c>
      <c r="AH48" s="123">
        <f t="shared" si="37"/>
        <v>1</v>
      </c>
      <c r="AI48" s="112">
        <f t="shared" si="37"/>
        <v>28320</v>
      </c>
      <c r="AJ48" s="148">
        <f t="shared" si="38"/>
        <v>14160</v>
      </c>
      <c r="AK48" s="147">
        <f t="shared" si="39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10380</v>
      </c>
      <c r="C49" s="217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10380</v>
      </c>
      <c r="J49" s="38">
        <f t="shared" si="32"/>
        <v>10380</v>
      </c>
      <c r="K49" s="40">
        <f t="shared" si="33"/>
        <v>0.25982478097622025</v>
      </c>
      <c r="L49" s="22">
        <f t="shared" si="34"/>
        <v>0.25982478097622025</v>
      </c>
      <c r="M49" s="24">
        <f t="shared" si="35"/>
        <v>0.25982478097622025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2595</v>
      </c>
      <c r="AB49" s="156">
        <f>Poor!AB49</f>
        <v>0.25</v>
      </c>
      <c r="AC49" s="147">
        <f t="shared" si="41"/>
        <v>2595</v>
      </c>
      <c r="AD49" s="156">
        <f>Poor!AD49</f>
        <v>0.25</v>
      </c>
      <c r="AE49" s="147">
        <f t="shared" si="42"/>
        <v>2595</v>
      </c>
      <c r="AF49" s="122">
        <f t="shared" si="29"/>
        <v>0.25</v>
      </c>
      <c r="AG49" s="147">
        <f t="shared" si="36"/>
        <v>2595</v>
      </c>
      <c r="AH49" s="123">
        <f t="shared" si="37"/>
        <v>1</v>
      </c>
      <c r="AI49" s="112">
        <f t="shared" si="37"/>
        <v>10380</v>
      </c>
      <c r="AJ49" s="148">
        <f t="shared" si="38"/>
        <v>5190</v>
      </c>
      <c r="AK49" s="147">
        <f t="shared" si="39"/>
        <v>5190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38700</v>
      </c>
      <c r="J65" s="39">
        <f>SUM(J37:J64)</f>
        <v>39921.679672142302</v>
      </c>
      <c r="K65" s="40">
        <f>SUM(K37:K64)</f>
        <v>1</v>
      </c>
      <c r="L65" s="22">
        <f>SUM(L37:L64)</f>
        <v>1</v>
      </c>
      <c r="M65" s="24">
        <f>SUM(M37:M64)</f>
        <v>0.99929110568566459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9980.4199180355754</v>
      </c>
      <c r="AB65" s="137"/>
      <c r="AC65" s="153">
        <f>SUM(AC37:AC64)</f>
        <v>9980.4199180355754</v>
      </c>
      <c r="AD65" s="137"/>
      <c r="AE65" s="153">
        <f>SUM(AE37:AE64)</f>
        <v>9980.4199180355754</v>
      </c>
      <c r="AF65" s="137"/>
      <c r="AG65" s="153">
        <f>SUM(AG37:AG64)</f>
        <v>9980.4199180355754</v>
      </c>
      <c r="AH65" s="137"/>
      <c r="AI65" s="153">
        <f>SUM(AI37:AI64)</f>
        <v>39921.679672142302</v>
      </c>
      <c r="AJ65" s="153">
        <f>SUM(AJ37:AJ64)</f>
        <v>19960.839836071151</v>
      </c>
      <c r="AK65" s="153">
        <f>SUM(AK37:AK64)</f>
        <v>19960.839836071151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0.41910170914485601</v>
      </c>
      <c r="L70" s="22">
        <f t="shared" ref="L70:L74" si="45">(L124*G$37*F$9/F$7)/B$130</f>
        <v>0.41910170914485601</v>
      </c>
      <c r="M70" s="24">
        <f>J70/B$76</f>
        <v>0.41910170914485601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0.40866082603254072</v>
      </c>
      <c r="L71" s="22">
        <f t="shared" si="45"/>
        <v>0.40866082603254072</v>
      </c>
      <c r="M71" s="24">
        <f t="shared" ref="M71:M72" si="48">J71/B$76</f>
        <v>0.40866082603254072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1441.0209578420277</v>
      </c>
      <c r="K72" s="40">
        <f t="shared" si="47"/>
        <v>0.78127659574468089</v>
      </c>
      <c r="L72" s="22">
        <f t="shared" si="45"/>
        <v>3.5203188551850388E-2</v>
      </c>
      <c r="M72" s="24">
        <f t="shared" si="48"/>
        <v>3.6070612211314836E-2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362.88</v>
      </c>
      <c r="AB73" s="156">
        <f>Poor!AB73</f>
        <v>0.09</v>
      </c>
      <c r="AC73" s="147">
        <f>$H$73*$B$73*AB73</f>
        <v>362.88</v>
      </c>
      <c r="AD73" s="156">
        <f>Poor!AD73</f>
        <v>0.23</v>
      </c>
      <c r="AE73" s="147">
        <f>$H$73*$B$73*AD73</f>
        <v>927.36</v>
      </c>
      <c r="AF73" s="156">
        <f>Poor!AF73</f>
        <v>0.59</v>
      </c>
      <c r="AG73" s="147">
        <f>$H$73*$B$73*AF73</f>
        <v>2378.8799999999997</v>
      </c>
      <c r="AH73" s="155">
        <f>SUM(Z73,AB73,AD73,AF73)</f>
        <v>1</v>
      </c>
      <c r="AI73" s="147">
        <f>SUM(AA73,AC73,AE73,AG73)</f>
        <v>4031.9999999999995</v>
      </c>
      <c r="AJ73" s="148">
        <f>(AA73+AC73)</f>
        <v>725.76</v>
      </c>
      <c r="AK73" s="147">
        <f>(AE73+AG73)</f>
        <v>3306.24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5474.5193370165744</v>
      </c>
      <c r="C74" s="39"/>
      <c r="D74" s="38"/>
      <c r="E74" s="32"/>
      <c r="F74" s="32"/>
      <c r="G74" s="32"/>
      <c r="H74" s="31"/>
      <c r="I74" s="39">
        <f>I128*I$83</f>
        <v>21956.886719663002</v>
      </c>
      <c r="J74" s="51">
        <f t="shared" si="44"/>
        <v>5411.5454339632706</v>
      </c>
      <c r="K74" s="40">
        <f>B74/B$76</f>
        <v>0.13703427627075279</v>
      </c>
      <c r="L74" s="22">
        <f t="shared" si="45"/>
        <v>0.13703427627075279</v>
      </c>
      <c r="M74" s="24">
        <f>J74/B$76</f>
        <v>0.13545795829695295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1180.6413654949845</v>
      </c>
      <c r="AF74" s="156"/>
      <c r="AG74" s="147">
        <f>AG30*$I$83/4</f>
        <v>635.30681003964185</v>
      </c>
      <c r="AH74" s="155"/>
      <c r="AI74" s="147">
        <f>SUM(AA74,AC74,AE74,AG74)</f>
        <v>1815.9481755346264</v>
      </c>
      <c r="AJ74" s="148">
        <f>(AA74+AC74)</f>
        <v>0</v>
      </c>
      <c r="AK74" s="147">
        <f>(AE74+AG74)</f>
        <v>1815.9481755346264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10953.97638586301</v>
      </c>
      <c r="AB75" s="158"/>
      <c r="AC75" s="149">
        <f>AA75+AC65-SUM(AC70,AC74)</f>
        <v>16748.617983814336</v>
      </c>
      <c r="AD75" s="158"/>
      <c r="AE75" s="149">
        <f>AC75+AE65-SUM(AE70,AE74)</f>
        <v>21362.618216270675</v>
      </c>
      <c r="AF75" s="158"/>
      <c r="AG75" s="149">
        <f>IF(SUM(AG6:AG29)+((AG65-AG70-$J$75)*4/I$83)&lt;1,0,AG65-AG70-$J$75-(1-SUM(AG6:AG29))*I$83/4)</f>
        <v>5159.3347879116836</v>
      </c>
      <c r="AH75" s="134"/>
      <c r="AI75" s="149">
        <f>AI76-SUM(AI70,AI74)</f>
        <v>21362.618216270675</v>
      </c>
      <c r="AJ75" s="151">
        <f>AJ76-SUM(AJ70,AJ74)</f>
        <v>11589.283195902652</v>
      </c>
      <c r="AK75" s="149">
        <f>AJ75+AK76-SUM(AK70,AK74)</f>
        <v>21362.618216270675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38700</v>
      </c>
      <c r="J76" s="51">
        <f t="shared" si="44"/>
        <v>39921.679672142302</v>
      </c>
      <c r="K76" s="40">
        <f>SUM(K70:K75)</f>
        <v>1.846999564889952</v>
      </c>
      <c r="L76" s="22">
        <f>SUM(L70:L75)</f>
        <v>0.99999999999999989</v>
      </c>
      <c r="M76" s="24">
        <f>SUM(M70:M75)</f>
        <v>0.99929110568566448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9980.4199180355754</v>
      </c>
      <c r="AB76" s="137"/>
      <c r="AC76" s="153">
        <f>AC65</f>
        <v>9980.4199180355754</v>
      </c>
      <c r="AD76" s="137"/>
      <c r="AE76" s="153">
        <f>AE65</f>
        <v>9980.4199180355754</v>
      </c>
      <c r="AF76" s="137"/>
      <c r="AG76" s="153">
        <f>AG65</f>
        <v>9980.4199180355754</v>
      </c>
      <c r="AH76" s="137"/>
      <c r="AI76" s="153">
        <f>SUM(AA76,AC76,AE76,AG76)</f>
        <v>39921.679672142302</v>
      </c>
      <c r="AJ76" s="154">
        <f>SUM(AA76,AC76)</f>
        <v>19960.839836071151</v>
      </c>
      <c r="AK76" s="154">
        <f>SUM(AE76,AG76)</f>
        <v>19960.839836071151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44"/>
        <v>0</v>
      </c>
      <c r="K77" s="40"/>
      <c r="L77" s="22">
        <f>-(L131*G$37*F$9/F$7)/B$130</f>
        <v>-0.37345763748069039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5159.3347879116836</v>
      </c>
      <c r="AB78" s="112"/>
      <c r="AC78" s="112">
        <f>IF(AA75&lt;0,0,AA75)</f>
        <v>10953.97638586301</v>
      </c>
      <c r="AD78" s="112"/>
      <c r="AE78" s="112">
        <f>AC75</f>
        <v>16748.617983814336</v>
      </c>
      <c r="AF78" s="112"/>
      <c r="AG78" s="112">
        <f>AE75</f>
        <v>21362.618216270675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10953.97638586301</v>
      </c>
      <c r="AB79" s="112"/>
      <c r="AC79" s="112">
        <f>AA79-AA74+AC65-AC70</f>
        <v>16748.617983814336</v>
      </c>
      <c r="AD79" s="112"/>
      <c r="AE79" s="112">
        <f>AC79-AC74+AE65-AE70</f>
        <v>22543.259581765662</v>
      </c>
      <c r="AF79" s="112"/>
      <c r="AG79" s="112">
        <f>AE79-AE74+AG65-AG70</f>
        <v>27157.259814222005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14495.755404911095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3623.9388512277737</v>
      </c>
      <c r="AB83" s="112"/>
      <c r="AC83" s="165">
        <f>$I$83*AB82/4</f>
        <v>3623.9388512277737</v>
      </c>
      <c r="AD83" s="112"/>
      <c r="AE83" s="165">
        <f>$I$83*AD82/4</f>
        <v>3623.9388512277737</v>
      </c>
      <c r="AF83" s="112"/>
      <c r="AG83" s="165">
        <f>$I$83*AF82/4</f>
        <v>3623.9388512277737</v>
      </c>
      <c r="AH83" s="165">
        <f>SUM(AA83,AC83,AE83,AG83)</f>
        <v>14495.755404911095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8.6232139345874023E-2</v>
      </c>
      <c r="C98" s="75">
        <f t="shared" si="51"/>
        <v>-8.6232139345874023E-2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8.4278441379357374E-2</v>
      </c>
      <c r="K98" s="22">
        <f t="shared" si="56"/>
        <v>8.6232139345874023E-2</v>
      </c>
      <c r="L98" s="22">
        <f t="shared" si="57"/>
        <v>8.6232139345874023E-2</v>
      </c>
      <c r="M98" s="232">
        <f t="shared" si="49"/>
        <v>8.4278441379357374E-2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1.9536753490201217</v>
      </c>
      <c r="C102" s="75">
        <f t="shared" si="51"/>
        <v>0</v>
      </c>
      <c r="D102" s="24">
        <f t="shared" si="52"/>
        <v>1.9536753490201217</v>
      </c>
      <c r="H102" s="24">
        <f t="shared" si="53"/>
        <v>1</v>
      </c>
      <c r="I102" s="22">
        <f t="shared" si="54"/>
        <v>1.9536753490201217</v>
      </c>
      <c r="J102" s="24">
        <f>IF(I$32&lt;=1+I131,I102,L102+J$33*(I102-L102))</f>
        <v>1.9536753490201217</v>
      </c>
      <c r="K102" s="22">
        <f t="shared" si="56"/>
        <v>1.9536753490201217</v>
      </c>
      <c r="L102" s="22">
        <f t="shared" si="57"/>
        <v>1.9536753490201217</v>
      </c>
      <c r="M102" s="232">
        <f t="shared" si="49"/>
        <v>1.9536753490201217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0.7160716851281379</v>
      </c>
      <c r="C103" s="75">
        <f t="shared" si="51"/>
        <v>0</v>
      </c>
      <c r="D103" s="24">
        <f t="shared" si="52"/>
        <v>0.7160716851281379</v>
      </c>
      <c r="H103" s="24">
        <f t="shared" si="53"/>
        <v>1</v>
      </c>
      <c r="I103" s="22">
        <f t="shared" si="54"/>
        <v>0.7160716851281379</v>
      </c>
      <c r="J103" s="24">
        <f>IF(I$32&lt;=1+I131,I103,L103+J$33*(I103-L103))</f>
        <v>0.7160716851281379</v>
      </c>
      <c r="K103" s="22">
        <f t="shared" si="56"/>
        <v>0.7160716851281379</v>
      </c>
      <c r="L103" s="22">
        <f t="shared" si="57"/>
        <v>0.7160716851281379</v>
      </c>
      <c r="M103" s="232">
        <f t="shared" si="49"/>
        <v>0.7160716851281379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2.7559791734941337</v>
      </c>
      <c r="C119" s="22">
        <f>SUM(C91:C118)</f>
        <v>-8.6232139345874023E-2</v>
      </c>
      <c r="D119" s="24">
        <f>SUM(D91:D118)</f>
        <v>2.6697470341482594</v>
      </c>
      <c r="E119" s="22"/>
      <c r="F119" s="2"/>
      <c r="G119" s="2"/>
      <c r="H119" s="31"/>
      <c r="I119" s="22">
        <f>SUM(I91:I118)</f>
        <v>2.6697470341482594</v>
      </c>
      <c r="J119" s="24">
        <f>SUM(J91:J118)</f>
        <v>2.7540254755276168</v>
      </c>
      <c r="K119" s="22">
        <f>SUM(K91:K118)</f>
        <v>2.7559791734941337</v>
      </c>
      <c r="L119" s="22">
        <f>SUM(L91:L118)</f>
        <v>2.7559791734941337</v>
      </c>
      <c r="M119" s="57">
        <f t="shared" si="49"/>
        <v>2.7540254755276168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1.155035581979019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9">
        <f>(B124)</f>
        <v>1.155035581979019</v>
      </c>
      <c r="L124" s="29">
        <f>IF(SUMPRODUCT($B$124:$B124,$H$124:$H124)&lt;L$119,($B124*$H124),L$119)</f>
        <v>1.155035581979019</v>
      </c>
      <c r="M124" s="244">
        <f t="shared" si="66"/>
        <v>1.155035581979019</v>
      </c>
      <c r="N124" s="58"/>
      <c r="O124" s="174">
        <f>B124*H124</f>
        <v>1.155035581979019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1.1262607255685915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9">
        <f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244">
        <f t="shared" si="66"/>
        <v>1.1262607255685915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2.153182026610736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9.9409856029566868E-2</v>
      </c>
      <c r="K126" s="29">
        <f t="shared" ref="K126:K127" si="67">(B126)</f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9.7019254489486784E-2</v>
      </c>
      <c r="M126" s="244">
        <f t="shared" si="66"/>
        <v>9.9409856029566868E-2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0.27815038867405123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0.27815038867405123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0.27815038867405123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1.5147114521692404</v>
      </c>
      <c r="J128" s="232">
        <f>(J30)</f>
        <v>0.37331931195043921</v>
      </c>
      <c r="K128" s="29">
        <f>(B128)</f>
        <v>0.37766361145703609</v>
      </c>
      <c r="L128" s="29">
        <f>IF(L124=L119,0,(L119-L124)/(B119-B124)*K128)</f>
        <v>0.37766361145703609</v>
      </c>
      <c r="M128" s="244">
        <f t="shared" si="66"/>
        <v>0.37331931195043921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2.7559791734941337</v>
      </c>
      <c r="C130" s="2"/>
      <c r="D130" s="31"/>
      <c r="E130" s="2"/>
      <c r="F130" s="2"/>
      <c r="G130" s="2"/>
      <c r="H130" s="24"/>
      <c r="I130" s="29">
        <f>(I119)</f>
        <v>2.6697470341482594</v>
      </c>
      <c r="J130" s="232">
        <f>(J119)</f>
        <v>2.7540254755276168</v>
      </c>
      <c r="K130" s="29">
        <f>(B130)</f>
        <v>2.7559791734941337</v>
      </c>
      <c r="L130" s="29">
        <f>(L119)</f>
        <v>2.7559791734941337</v>
      </c>
      <c r="M130" s="244">
        <f t="shared" si="66"/>
        <v>2.7540254755276168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1.1262607255685917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1.0292414710791049</v>
      </c>
      <c r="M131" s="241">
        <f>IF(I131&lt;SUM(M126:M127),0,I131-(SUM(M126:M127)))</f>
        <v>1.0268508695390248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751" priority="97" operator="equal">
      <formula>16</formula>
    </cfRule>
    <cfRule type="cellIs" dxfId="750" priority="98" operator="equal">
      <formula>15</formula>
    </cfRule>
    <cfRule type="cellIs" dxfId="749" priority="99" operator="equal">
      <formula>14</formula>
    </cfRule>
    <cfRule type="cellIs" dxfId="748" priority="100" operator="equal">
      <formula>13</formula>
    </cfRule>
    <cfRule type="cellIs" dxfId="747" priority="101" operator="equal">
      <formula>12</formula>
    </cfRule>
    <cfRule type="cellIs" dxfId="746" priority="102" operator="equal">
      <formula>11</formula>
    </cfRule>
    <cfRule type="cellIs" dxfId="745" priority="103" operator="equal">
      <formula>10</formula>
    </cfRule>
    <cfRule type="cellIs" dxfId="744" priority="104" operator="equal">
      <formula>9</formula>
    </cfRule>
    <cfRule type="cellIs" dxfId="743" priority="105" operator="equal">
      <formula>8</formula>
    </cfRule>
    <cfRule type="cellIs" dxfId="742" priority="106" operator="equal">
      <formula>7</formula>
    </cfRule>
    <cfRule type="cellIs" dxfId="741" priority="107" operator="equal">
      <formula>6</formula>
    </cfRule>
    <cfRule type="cellIs" dxfId="740" priority="108" operator="equal">
      <formula>5</formula>
    </cfRule>
    <cfRule type="cellIs" dxfId="739" priority="109" operator="equal">
      <formula>4</formula>
    </cfRule>
    <cfRule type="cellIs" dxfId="738" priority="110" operator="equal">
      <formula>3</formula>
    </cfRule>
    <cfRule type="cellIs" dxfId="737" priority="111" operator="equal">
      <formula>2</formula>
    </cfRule>
    <cfRule type="cellIs" dxfId="736" priority="112" operator="equal">
      <formula>1</formula>
    </cfRule>
  </conditionalFormatting>
  <conditionalFormatting sqref="N29">
    <cfRule type="cellIs" dxfId="735" priority="81" operator="equal">
      <formula>16</formula>
    </cfRule>
    <cfRule type="cellIs" dxfId="734" priority="82" operator="equal">
      <formula>15</formula>
    </cfRule>
    <cfRule type="cellIs" dxfId="733" priority="83" operator="equal">
      <formula>14</formula>
    </cfRule>
    <cfRule type="cellIs" dxfId="732" priority="84" operator="equal">
      <formula>13</formula>
    </cfRule>
    <cfRule type="cellIs" dxfId="731" priority="85" operator="equal">
      <formula>12</formula>
    </cfRule>
    <cfRule type="cellIs" dxfId="730" priority="86" operator="equal">
      <formula>11</formula>
    </cfRule>
    <cfRule type="cellIs" dxfId="729" priority="87" operator="equal">
      <formula>10</formula>
    </cfRule>
    <cfRule type="cellIs" dxfId="728" priority="88" operator="equal">
      <formula>9</formula>
    </cfRule>
    <cfRule type="cellIs" dxfId="727" priority="89" operator="equal">
      <formula>8</formula>
    </cfRule>
    <cfRule type="cellIs" dxfId="726" priority="90" operator="equal">
      <formula>7</formula>
    </cfRule>
    <cfRule type="cellIs" dxfId="725" priority="91" operator="equal">
      <formula>6</formula>
    </cfRule>
    <cfRule type="cellIs" dxfId="724" priority="92" operator="equal">
      <formula>5</formula>
    </cfRule>
    <cfRule type="cellIs" dxfId="723" priority="93" operator="equal">
      <formula>4</formula>
    </cfRule>
    <cfRule type="cellIs" dxfId="722" priority="94" operator="equal">
      <formula>3</formula>
    </cfRule>
    <cfRule type="cellIs" dxfId="721" priority="95" operator="equal">
      <formula>2</formula>
    </cfRule>
    <cfRule type="cellIs" dxfId="720" priority="96" operator="equal">
      <formula>1</formula>
    </cfRule>
  </conditionalFormatting>
  <conditionalFormatting sqref="N113:N119">
    <cfRule type="cellIs" dxfId="719" priority="65" operator="equal">
      <formula>16</formula>
    </cfRule>
    <cfRule type="cellIs" dxfId="718" priority="66" operator="equal">
      <formula>15</formula>
    </cfRule>
    <cfRule type="cellIs" dxfId="717" priority="67" operator="equal">
      <formula>14</formula>
    </cfRule>
    <cfRule type="cellIs" dxfId="716" priority="68" operator="equal">
      <formula>13</formula>
    </cfRule>
    <cfRule type="cellIs" dxfId="715" priority="69" operator="equal">
      <formula>12</formula>
    </cfRule>
    <cfRule type="cellIs" dxfId="714" priority="70" operator="equal">
      <formula>11</formula>
    </cfRule>
    <cfRule type="cellIs" dxfId="713" priority="71" operator="equal">
      <formula>10</formula>
    </cfRule>
    <cfRule type="cellIs" dxfId="712" priority="72" operator="equal">
      <formula>9</formula>
    </cfRule>
    <cfRule type="cellIs" dxfId="711" priority="73" operator="equal">
      <formula>8</formula>
    </cfRule>
    <cfRule type="cellIs" dxfId="710" priority="74" operator="equal">
      <formula>7</formula>
    </cfRule>
    <cfRule type="cellIs" dxfId="709" priority="75" operator="equal">
      <formula>6</formula>
    </cfRule>
    <cfRule type="cellIs" dxfId="708" priority="76" operator="equal">
      <formula>5</formula>
    </cfRule>
    <cfRule type="cellIs" dxfId="707" priority="77" operator="equal">
      <formula>4</formula>
    </cfRule>
    <cfRule type="cellIs" dxfId="706" priority="78" operator="equal">
      <formula>3</formula>
    </cfRule>
    <cfRule type="cellIs" dxfId="705" priority="79" operator="equal">
      <formula>2</formula>
    </cfRule>
    <cfRule type="cellIs" dxfId="704" priority="80" operator="equal">
      <formula>1</formula>
    </cfRule>
  </conditionalFormatting>
  <conditionalFormatting sqref="N91:N104">
    <cfRule type="cellIs" dxfId="703" priority="49" operator="equal">
      <formula>16</formula>
    </cfRule>
    <cfRule type="cellIs" dxfId="702" priority="50" operator="equal">
      <formula>15</formula>
    </cfRule>
    <cfRule type="cellIs" dxfId="701" priority="51" operator="equal">
      <formula>14</formula>
    </cfRule>
    <cfRule type="cellIs" dxfId="700" priority="52" operator="equal">
      <formula>13</formula>
    </cfRule>
    <cfRule type="cellIs" dxfId="699" priority="53" operator="equal">
      <formula>12</formula>
    </cfRule>
    <cfRule type="cellIs" dxfId="698" priority="54" operator="equal">
      <formula>11</formula>
    </cfRule>
    <cfRule type="cellIs" dxfId="697" priority="55" operator="equal">
      <formula>10</formula>
    </cfRule>
    <cfRule type="cellIs" dxfId="696" priority="56" operator="equal">
      <formula>9</formula>
    </cfRule>
    <cfRule type="cellIs" dxfId="695" priority="57" operator="equal">
      <formula>8</formula>
    </cfRule>
    <cfRule type="cellIs" dxfId="694" priority="58" operator="equal">
      <formula>7</formula>
    </cfRule>
    <cfRule type="cellIs" dxfId="693" priority="59" operator="equal">
      <formula>6</formula>
    </cfRule>
    <cfRule type="cellIs" dxfId="692" priority="60" operator="equal">
      <formula>5</formula>
    </cfRule>
    <cfRule type="cellIs" dxfId="691" priority="61" operator="equal">
      <formula>4</formula>
    </cfRule>
    <cfRule type="cellIs" dxfId="690" priority="62" operator="equal">
      <formula>3</formula>
    </cfRule>
    <cfRule type="cellIs" dxfId="689" priority="63" operator="equal">
      <formula>2</formula>
    </cfRule>
    <cfRule type="cellIs" dxfId="688" priority="64" operator="equal">
      <formula>1</formula>
    </cfRule>
  </conditionalFormatting>
  <conditionalFormatting sqref="N105:N112">
    <cfRule type="cellIs" dxfId="687" priority="33" operator="equal">
      <formula>16</formula>
    </cfRule>
    <cfRule type="cellIs" dxfId="686" priority="34" operator="equal">
      <formula>15</formula>
    </cfRule>
    <cfRule type="cellIs" dxfId="685" priority="35" operator="equal">
      <formula>14</formula>
    </cfRule>
    <cfRule type="cellIs" dxfId="684" priority="36" operator="equal">
      <formula>13</formula>
    </cfRule>
    <cfRule type="cellIs" dxfId="683" priority="37" operator="equal">
      <formula>12</formula>
    </cfRule>
    <cfRule type="cellIs" dxfId="682" priority="38" operator="equal">
      <formula>11</formula>
    </cfRule>
    <cfRule type="cellIs" dxfId="681" priority="39" operator="equal">
      <formula>10</formula>
    </cfRule>
    <cfRule type="cellIs" dxfId="680" priority="40" operator="equal">
      <formula>9</formula>
    </cfRule>
    <cfRule type="cellIs" dxfId="679" priority="41" operator="equal">
      <formula>8</formula>
    </cfRule>
    <cfRule type="cellIs" dxfId="678" priority="42" operator="equal">
      <formula>7</formula>
    </cfRule>
    <cfRule type="cellIs" dxfId="677" priority="43" operator="equal">
      <formula>6</formula>
    </cfRule>
    <cfRule type="cellIs" dxfId="676" priority="44" operator="equal">
      <formula>5</formula>
    </cfRule>
    <cfRule type="cellIs" dxfId="675" priority="45" operator="equal">
      <formula>4</formula>
    </cfRule>
    <cfRule type="cellIs" dxfId="674" priority="46" operator="equal">
      <formula>3</formula>
    </cfRule>
    <cfRule type="cellIs" dxfId="673" priority="47" operator="equal">
      <formula>2</formula>
    </cfRule>
    <cfRule type="cellIs" dxfId="672" priority="48" operator="equal">
      <formula>1</formula>
    </cfRule>
  </conditionalFormatting>
  <conditionalFormatting sqref="N27:N28">
    <cfRule type="cellIs" dxfId="671" priority="17" operator="equal">
      <formula>16</formula>
    </cfRule>
    <cfRule type="cellIs" dxfId="670" priority="18" operator="equal">
      <formula>15</formula>
    </cfRule>
    <cfRule type="cellIs" dxfId="669" priority="19" operator="equal">
      <formula>14</formula>
    </cfRule>
    <cfRule type="cellIs" dxfId="668" priority="20" operator="equal">
      <formula>13</formula>
    </cfRule>
    <cfRule type="cellIs" dxfId="667" priority="21" operator="equal">
      <formula>12</formula>
    </cfRule>
    <cfRule type="cellIs" dxfId="666" priority="22" operator="equal">
      <formula>11</formula>
    </cfRule>
    <cfRule type="cellIs" dxfId="665" priority="23" operator="equal">
      <formula>10</formula>
    </cfRule>
    <cfRule type="cellIs" dxfId="664" priority="24" operator="equal">
      <formula>9</formula>
    </cfRule>
    <cfRule type="cellIs" dxfId="663" priority="25" operator="equal">
      <formula>8</formula>
    </cfRule>
    <cfRule type="cellIs" dxfId="662" priority="26" operator="equal">
      <formula>7</formula>
    </cfRule>
    <cfRule type="cellIs" dxfId="661" priority="27" operator="equal">
      <formula>6</formula>
    </cfRule>
    <cfRule type="cellIs" dxfId="660" priority="28" operator="equal">
      <formula>5</formula>
    </cfRule>
    <cfRule type="cellIs" dxfId="659" priority="29" operator="equal">
      <formula>4</formula>
    </cfRule>
    <cfRule type="cellIs" dxfId="658" priority="30" operator="equal">
      <formula>3</formula>
    </cfRule>
    <cfRule type="cellIs" dxfId="657" priority="31" operator="equal">
      <formula>2</formula>
    </cfRule>
    <cfRule type="cellIs" dxfId="656" priority="32" operator="equal">
      <formula>1</formula>
    </cfRule>
  </conditionalFormatting>
  <conditionalFormatting sqref="N6:N26">
    <cfRule type="cellIs" dxfId="655" priority="1" operator="equal">
      <formula>16</formula>
    </cfRule>
    <cfRule type="cellIs" dxfId="654" priority="2" operator="equal">
      <formula>15</formula>
    </cfRule>
    <cfRule type="cellIs" dxfId="653" priority="3" operator="equal">
      <formula>14</formula>
    </cfRule>
    <cfRule type="cellIs" dxfId="652" priority="4" operator="equal">
      <formula>13</formula>
    </cfRule>
    <cfRule type="cellIs" dxfId="651" priority="5" operator="equal">
      <formula>12</formula>
    </cfRule>
    <cfRule type="cellIs" dxfId="650" priority="6" operator="equal">
      <formula>11</formula>
    </cfRule>
    <cfRule type="cellIs" dxfId="649" priority="7" operator="equal">
      <formula>10</formula>
    </cfRule>
    <cfRule type="cellIs" dxfId="648" priority="8" operator="equal">
      <formula>9</formula>
    </cfRule>
    <cfRule type="cellIs" dxfId="647" priority="9" operator="equal">
      <formula>8</formula>
    </cfRule>
    <cfRule type="cellIs" dxfId="646" priority="10" operator="equal">
      <formula>7</formula>
    </cfRule>
    <cfRule type="cellIs" dxfId="645" priority="11" operator="equal">
      <formula>6</formula>
    </cfRule>
    <cfRule type="cellIs" dxfId="644" priority="12" operator="equal">
      <formula>5</formula>
    </cfRule>
    <cfRule type="cellIs" dxfId="643" priority="13" operator="equal">
      <formula>4</formula>
    </cfRule>
    <cfRule type="cellIs" dxfId="642" priority="14" operator="equal">
      <formula>3</formula>
    </cfRule>
    <cfRule type="cellIs" dxfId="641" priority="15" operator="equal">
      <formula>2</formula>
    </cfRule>
    <cfRule type="cellIs" dxfId="64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51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0.12515566625155666</v>
      </c>
      <c r="C6" s="216">
        <f>IF([1]Summ!F1044="",0,[1]Summ!F1044)</f>
        <v>0</v>
      </c>
      <c r="D6" s="24">
        <f t="shared" ref="D6:D16" si="0">SUM(B6,C6)</f>
        <v>0.12515566625155666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228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16">
        <v>0.17</v>
      </c>
      <c r="AA6" s="121">
        <f>$M6*Z6*4</f>
        <v>8.5105853051058541E-2</v>
      </c>
      <c r="AB6" s="116">
        <v>0.17</v>
      </c>
      <c r="AC6" s="121">
        <f t="shared" ref="AC6:AC29" si="7">$M6*AB6*4</f>
        <v>8.5105853051058541E-2</v>
      </c>
      <c r="AD6" s="116"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6.680370485678705E-2</v>
      </c>
      <c r="C7" s="216">
        <f>IF([1]Summ!F1045="",0,[1]Summ!F1045)</f>
        <v>0</v>
      </c>
      <c r="D7" s="24">
        <f t="shared" si="0"/>
        <v>6.680370485678705E-2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6.680370485678705E-2</v>
      </c>
      <c r="J7" s="24">
        <f t="shared" si="3"/>
        <v>6.680370485678705E-2</v>
      </c>
      <c r="K7" s="22">
        <f t="shared" si="4"/>
        <v>6.680370485678705E-2</v>
      </c>
      <c r="L7" s="22">
        <f t="shared" si="5"/>
        <v>6.680370485678705E-2</v>
      </c>
      <c r="M7" s="228">
        <f t="shared" si="6"/>
        <v>6.680370485678705E-2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4187.0962409086806</v>
      </c>
      <c r="S7" s="226">
        <f>IF($B$81=0,0,(SUMIF($N$6:$N$28,$U7,L$6:L$28)+SUMIF($N$91:$N$118,$U7,L$91:L$118))*$B$83*$H$84*Poor!$B$81/$B$81)</f>
        <v>4187.0962409086806</v>
      </c>
      <c r="T7" s="226">
        <f>IF($B$81=0,0,(SUMIF($N$6:$N$28,$U7,M$6:M$28)+SUMIF($N$91:$N$118,$U7,M$91:M$118))*$B$83*$H$84*Poor!$B$81/$B$81)</f>
        <v>4233.6631704175315</v>
      </c>
      <c r="U7" s="227">
        <v>1</v>
      </c>
      <c r="V7" s="56"/>
      <c r="W7" s="115"/>
      <c r="X7" s="124">
        <v>4</v>
      </c>
      <c r="Y7" s="184">
        <f t="shared" ref="Y7:Y29" si="9">M7*4</f>
        <v>0.2672148194271482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0.2672148194271482</v>
      </c>
      <c r="AH7" s="123">
        <f t="shared" ref="AH7:AH30" si="12">SUM(Z7,AB7,AD7,AF7)</f>
        <v>1</v>
      </c>
      <c r="AI7" s="184">
        <f t="shared" ref="AI7:AI30" si="13">SUM(AA7,AC7,AE7,AG7)/4</f>
        <v>6.680370485678705E-2</v>
      </c>
      <c r="AJ7" s="120">
        <f t="shared" ref="AJ7:AJ31" si="14">(AA7+AC7)/2</f>
        <v>0</v>
      </c>
      <c r="AK7" s="119">
        <f t="shared" ref="AK7:AK31" si="15">(AE7+AG7)/2</f>
        <v>0.1336074097135741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1.1666666666666667E-2</v>
      </c>
      <c r="C8" s="216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2000</v>
      </c>
      <c r="S8" s="226">
        <f>IF($B$81=0,0,(SUMIF($N$6:$N$28,$U8,L$6:L$28)+SUMIF($N$91:$N$118,$U8,L$91:L$118))*$B$83*$H$84*Poor!$B$81/$B$81)</f>
        <v>2000</v>
      </c>
      <c r="T8" s="226">
        <f>IF($B$81=0,0,(SUMIF($N$6:$N$28,$U8,M$6:M$28)+SUMIF($N$91:$N$118,$U8,M$91:M$118))*$B$83*$H$84*Poor!$B$81/$B$81)</f>
        <v>1927.9499713897194</v>
      </c>
      <c r="U8" s="227">
        <v>2</v>
      </c>
      <c r="V8" s="185"/>
      <c r="W8" s="115"/>
      <c r="X8" s="124">
        <v>1</v>
      </c>
      <c r="Y8" s="184">
        <f t="shared" si="9"/>
        <v>4.6666666666666669E-2</v>
      </c>
      <c r="Z8" s="125">
        <f>IF($Y8=0,0,AA8/$Y8)</f>
        <v>0.3646164912419097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1.7015436257955787E-2</v>
      </c>
      <c r="AB8" s="125">
        <f>IF($Y8=0,0,AC8/$Y8)</f>
        <v>0.48709814948463759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2.2731246975949755E-2</v>
      </c>
      <c r="AD8" s="125">
        <f>IF($Y8=0,0,AE8/$Y8)</f>
        <v>0.14828535927345271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6.9199834327611266E-3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1.1666666666666665E-2</v>
      </c>
      <c r="AJ8" s="120">
        <f t="shared" si="14"/>
        <v>1.9873341616952769E-2</v>
      </c>
      <c r="AK8" s="119">
        <f t="shared" si="15"/>
        <v>3.4599917163805633E-3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6">
        <f>IF([1]Summ!E1047="",0,[1]Summ!E1047)</f>
        <v>2.8333333333333335E-2</v>
      </c>
      <c r="C9" s="216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2782.596091267108</v>
      </c>
      <c r="S9" s="226">
        <f>IF($B$81=0,0,(SUMIF($N$6:$N$28,$U9,L$6:L$28)+SUMIF($N$91:$N$118,$U9,L$91:L$118))*$B$83*$H$84*Poor!$B$81/$B$81)</f>
        <v>2782.596091267108</v>
      </c>
      <c r="T9" s="226">
        <f>IF($B$81=0,0,(SUMIF($N$6:$N$28,$U9,M$6:M$28)+SUMIF($N$91:$N$118,$U9,M$91:M$118))*$B$83*$H$84*Poor!$B$81/$B$81)</f>
        <v>2782.596091267108</v>
      </c>
      <c r="U9" s="227">
        <v>3</v>
      </c>
      <c r="V9" s="56"/>
      <c r="W9" s="115"/>
      <c r="X9" s="124">
        <v>1</v>
      </c>
      <c r="Y9" s="184">
        <f t="shared" si="9"/>
        <v>0.11333333333333334</v>
      </c>
      <c r="Z9" s="125">
        <f>IF($Y9=0,0,AA9/$Y9)</f>
        <v>0.36461649124190965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4.1323202340749765E-2</v>
      </c>
      <c r="AB9" s="125">
        <f>IF($Y9=0,0,AC9/$Y9)</f>
        <v>0.48709814948463759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5.5204456941592261E-2</v>
      </c>
      <c r="AD9" s="125">
        <f>IF($Y9=0,0,AE9/$Y9)</f>
        <v>0.14828535927345277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1.6805674050991315E-2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2.8333333333333335E-2</v>
      </c>
      <c r="AJ9" s="120">
        <f t="shared" si="14"/>
        <v>4.8263829641171013E-2</v>
      </c>
      <c r="AK9" s="119">
        <f t="shared" si="15"/>
        <v>8.4028370254956575E-3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0.15772191780821915</v>
      </c>
      <c r="C10" s="216">
        <f>IF([1]Summ!F1048="",0,[1]Summ!F1048)</f>
        <v>5.2573972602739716E-2</v>
      </c>
      <c r="D10" s="24">
        <f t="shared" si="0"/>
        <v>0.21029589041095886</v>
      </c>
      <c r="E10" s="26">
        <v>1</v>
      </c>
      <c r="H10" s="24">
        <f t="shared" si="1"/>
        <v>1</v>
      </c>
      <c r="I10" s="22">
        <f t="shared" si="2"/>
        <v>0.21029589041095886</v>
      </c>
      <c r="J10" s="24">
        <f t="shared" si="3"/>
        <v>0.15961589592331091</v>
      </c>
      <c r="K10" s="22">
        <f t="shared" si="4"/>
        <v>0.15772191780821915</v>
      </c>
      <c r="L10" s="22">
        <f t="shared" si="5"/>
        <v>0.15772191780821915</v>
      </c>
      <c r="M10" s="228">
        <f t="shared" si="6"/>
        <v>0.15961589592331091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0.63846358369324363</v>
      </c>
      <c r="Z10" s="125">
        <f>IF($Y10=0,0,AA10/$Y10)</f>
        <v>0.36461649124190965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0.2327943516719658</v>
      </c>
      <c r="AB10" s="125">
        <f>IF($Y10=0,0,AC10/$Y10)</f>
        <v>0.48709814948463753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0.31099443013030897</v>
      </c>
      <c r="AD10" s="125">
        <f>IF($Y10=0,0,AE10/$Y10)</f>
        <v>0.14828535927345279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9.4674801890968829E-2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0.15961589592331088</v>
      </c>
      <c r="AJ10" s="120">
        <f t="shared" si="14"/>
        <v>0.27189439090113737</v>
      </c>
      <c r="AK10" s="119">
        <f t="shared" si="15"/>
        <v>4.7337400945484415E-2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4.9098007471980072E-2</v>
      </c>
      <c r="C11" s="216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6061</v>
      </c>
      <c r="S11" s="226">
        <f>IF($B$81=0,0,(SUMIF($N$6:$N$28,$U11,L$6:L$28)+SUMIF($N$91:$N$118,$U11,L$91:L$118))*$B$83*$H$84*Poor!$B$81/$B$81)</f>
        <v>6061</v>
      </c>
      <c r="T11" s="226">
        <f>IF($B$81=0,0,(SUMIF($N$6:$N$28,$U11,M$6:M$28)+SUMIF($N$91:$N$118,$U11,M$91:M$118))*$B$83*$H$84*Poor!$B$81/$B$81)</f>
        <v>5971.8380895947776</v>
      </c>
      <c r="U11" s="227">
        <v>5</v>
      </c>
      <c r="V11" s="56"/>
      <c r="W11" s="115"/>
      <c r="X11" s="124">
        <v>1</v>
      </c>
      <c r="Y11" s="184">
        <f t="shared" si="9"/>
        <v>0.19639202988792029</v>
      </c>
      <c r="Z11" s="125">
        <f>IF($Y11=0,0,AA11/$Y11)</f>
        <v>0.36461649124190965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7.1607772845609749E-2</v>
      </c>
      <c r="AB11" s="125">
        <f>IF($Y11=0,0,AC11/$Y11)</f>
        <v>0.48709814948463759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9.5662194331937608E-2</v>
      </c>
      <c r="AD11" s="125">
        <f>IF($Y11=0,0,AE11/$Y11)</f>
        <v>0.14828535927345277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2.9122062710372931E-2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4.9098007471980072E-2</v>
      </c>
      <c r="AJ11" s="120">
        <f t="shared" si="14"/>
        <v>8.3634983588773679E-2</v>
      </c>
      <c r="AK11" s="119">
        <f t="shared" si="15"/>
        <v>1.4561031355186466E-2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6">
        <f>IF([1]Summ!E1050="",0,[1]Summ!E1050)</f>
        <v>5.4310225543102251E-3</v>
      </c>
      <c r="C12" s="216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8">
        <f t="shared" si="6"/>
        <v>5.4310225543102251E-3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4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6">
        <f>IF([1]Summ!E1051="",0,[1]Summ!E1051)</f>
        <v>3.3001245330012453E-2</v>
      </c>
      <c r="C13" s="216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3.4190115665113596E-2</v>
      </c>
      <c r="K13" s="22">
        <f t="shared" si="4"/>
        <v>3.3001245330012453E-2</v>
      </c>
      <c r="L13" s="22">
        <f t="shared" si="5"/>
        <v>3.3001245330012453E-2</v>
      </c>
      <c r="M13" s="229">
        <f t="shared" si="6"/>
        <v>3.4190115665113596E-2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0.13676046266045438</v>
      </c>
      <c r="Z13" s="116">
        <v>1</v>
      </c>
      <c r="AA13" s="121">
        <f>$M13*Z13*4</f>
        <v>0.13676046266045438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3.4190115665113596E-2</v>
      </c>
      <c r="AJ13" s="120">
        <f t="shared" si="14"/>
        <v>6.8380231330227192E-2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6">
        <f>IF([1]Summ!E1052="",0,[1]Summ!E1052)</f>
        <v>3.5976200359762E-3</v>
      </c>
      <c r="C14" s="216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3.727224349236702E-3</v>
      </c>
      <c r="K14" s="22">
        <f t="shared" si="4"/>
        <v>3.5976200359762E-3</v>
      </c>
      <c r="L14" s="22">
        <f t="shared" si="5"/>
        <v>3.5976200359762E-3</v>
      </c>
      <c r="M14" s="229">
        <f t="shared" si="6"/>
        <v>3.727224349236702E-3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1.4908897396946808E-2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1.4908897396946808E-2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3.727224349236702E-3</v>
      </c>
      <c r="AJ14" s="120">
        <f t="shared" si="14"/>
        <v>7.4544486984734039E-3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6">
        <f>IF([1]Summ!E1053="",0,[1]Summ!E1053)</f>
        <v>0</v>
      </c>
      <c r="C15" s="216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7639.9999999999982</v>
      </c>
      <c r="S15" s="226">
        <f>IF($B$81=0,0,(SUMIF($N$6:$N$28,$U15,L$6:L$28)+SUMIF($N$91:$N$118,$U15,L$91:L$118))*$B$83*$H$84*Poor!$B$81/$B$81)</f>
        <v>7639.9999999999982</v>
      </c>
      <c r="T15" s="226">
        <f>IF($B$81=0,0,(SUMIF($N$6:$N$28,$U15,M$6:M$28)+SUMIF($N$91:$N$118,$U15,M$91:M$118))*$B$83*$H$84*Poor!$B$81/$B$81)</f>
        <v>7639.9999999999982</v>
      </c>
      <c r="U15" s="227">
        <v>9</v>
      </c>
      <c r="V15" s="56"/>
      <c r="W15" s="110"/>
      <c r="X15" s="118"/>
      <c r="Y15" s="184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6">
        <f>IF([1]Summ!E1054="",0,[1]Summ!E1054)</f>
        <v>0</v>
      </c>
      <c r="C16" s="216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9">
        <f t="shared" ref="M18:M20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28320</v>
      </c>
      <c r="S20" s="226">
        <f>IF($B$81=0,0,(SUMIF($N$6:$N$28,$U20,L$6:L$28)+SUMIF($N$91:$N$118,$U20,L$91:L$118))*$B$83*$H$84*Poor!$B$81/$B$81)</f>
        <v>28320</v>
      </c>
      <c r="T20" s="226">
        <f>IF($B$81=0,0,(SUMIF($N$6:$N$28,$U20,M$6:M$28)+SUMIF($N$91:$N$118,$U20,M$91:M$118))*$B$83*$H$84*Poor!$B$81/$B$81)</f>
        <v>28320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52908.120295788365</v>
      </c>
      <c r="S23" s="179">
        <f>SUM(S7:S22)</f>
        <v>52908.120295788365</v>
      </c>
      <c r="T23" s="179">
        <f>SUM(T7:T22)</f>
        <v>52793.475286281711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24183.101563146225</v>
      </c>
      <c r="S24" s="41">
        <f>IF($B$81=0,0,($B$124*($H$124)+1-($D$29*$H$29)-($D$28*$H$28))*$I$83*Poor!$B$81/$B$81)</f>
        <v>24183.101563146225</v>
      </c>
      <c r="T24" s="41">
        <f>IF($B$81=0,0,($B$124*($H$124)+1-($D$29*$H$29)-($D$28*$H$28))*$I$83*Poor!$B$81/$B$81)</f>
        <v>24183.101563146225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40509.101563146229</v>
      </c>
      <c r="S25" s="41">
        <f>IF($B$81=0,0,($B$124*$H$124)+($B$125*$H$125*$H$84)+1-($D$29*$H$29)-($D$28*$H$28))*$I$83*Poor!$B$81/$B$81</f>
        <v>40509.101563146229</v>
      </c>
      <c r="T25" s="41">
        <f>IF($B$81=0,0,($B$124*$H$124)+($B$125*$H$125*$H$84)+1-($D$29*$H$29)-($D$28*$H$28))*$I$83*Poor!$B$81/$B$81</f>
        <v>40509.101563146229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0.1322751322751323</v>
      </c>
      <c r="C26" s="216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0</v>
      </c>
      <c r="C27" s="216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77202.101563146236</v>
      </c>
      <c r="S27" s="41">
        <f>IF($B$81=0,0,($B$124*$H$124)+($B$125*$H$125*$H$84)+($B$126*$H$126*$H$84)+($B$127*$H$127*$H$84)+1-($D$29*$H$29)-($D$28*$H$28))*$I$83*Poor!$B$81/$B$81</f>
        <v>77202.101563146236</v>
      </c>
      <c r="T27" s="41">
        <f>IF($B$81=0,0,($B$124*$H$124)+($B$125*$H$125*$H$84)+($B$126*$H$126*$H$84)+($B$127*$H$127*$H$84)+1-($D$29*$H$29)-($D$28*$H$28))*$I$83*Poor!$B$81/$B$81</f>
        <v>77202.101563146236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6.0134196762141955E-2</v>
      </c>
      <c r="C28" s="216">
        <f>IF([1]Summ!F1066="",0,[1]Summ!F1066)</f>
        <v>-6.0134196762141955E-2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5.7967861463557674E-2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5.7967861463557674E-2</v>
      </c>
      <c r="N28" s="233"/>
      <c r="O28" s="2"/>
      <c r="P28" s="22"/>
      <c r="V28" s="56"/>
      <c r="W28" s="110"/>
      <c r="X28" s="118"/>
      <c r="Y28" s="184">
        <f t="shared" si="9"/>
        <v>0.2318714458542307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0.11593572292711535</v>
      </c>
      <c r="AF28" s="122">
        <f t="shared" si="10"/>
        <v>0.5</v>
      </c>
      <c r="AG28" s="121">
        <f t="shared" si="11"/>
        <v>0.11593572292711535</v>
      </c>
      <c r="AH28" s="123">
        <f t="shared" si="12"/>
        <v>1</v>
      </c>
      <c r="AI28" s="184">
        <f t="shared" si="13"/>
        <v>5.7967861463557674E-2</v>
      </c>
      <c r="AJ28" s="120">
        <f t="shared" si="14"/>
        <v>0</v>
      </c>
      <c r="AK28" s="119">
        <f t="shared" si="15"/>
        <v>0.11593572292711535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0.27550789290161892</v>
      </c>
      <c r="C29" s="216">
        <f>IF([1]Summ!F1067="",0,[1]Summ!F1067)</f>
        <v>0.21123922203048059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0.28311778889707367</v>
      </c>
      <c r="K29" s="22">
        <f t="shared" si="4"/>
        <v>0.27550789290161892</v>
      </c>
      <c r="L29" s="22">
        <f t="shared" si="5"/>
        <v>0.27550789290161892</v>
      </c>
      <c r="M29" s="228">
        <f t="shared" si="6"/>
        <v>0.28311778889707367</v>
      </c>
      <c r="N29" s="233"/>
      <c r="P29" s="22"/>
      <c r="V29" s="56"/>
      <c r="W29" s="110"/>
      <c r="X29" s="118"/>
      <c r="Y29" s="184">
        <f t="shared" si="9"/>
        <v>1.1324711555882947</v>
      </c>
      <c r="Z29" s="116">
        <v>0.25</v>
      </c>
      <c r="AA29" s="121">
        <f t="shared" si="16"/>
        <v>0.28311778889707367</v>
      </c>
      <c r="AB29" s="116">
        <v>0.25</v>
      </c>
      <c r="AC29" s="121">
        <f t="shared" si="7"/>
        <v>0.28311778889707367</v>
      </c>
      <c r="AD29" s="116">
        <v>0.25</v>
      </c>
      <c r="AE29" s="121">
        <f t="shared" si="8"/>
        <v>0.28311778889707367</v>
      </c>
      <c r="AF29" s="122">
        <f t="shared" si="10"/>
        <v>0.25</v>
      </c>
      <c r="AG29" s="121">
        <f t="shared" si="11"/>
        <v>0.28311778889707367</v>
      </c>
      <c r="AH29" s="123">
        <f t="shared" si="12"/>
        <v>1</v>
      </c>
      <c r="AI29" s="184">
        <f t="shared" si="13"/>
        <v>0.28311778889707367</v>
      </c>
      <c r="AJ29" s="120">
        <f t="shared" si="14"/>
        <v>0.28311778889707367</v>
      </c>
      <c r="AK29" s="119">
        <f t="shared" si="15"/>
        <v>0.28311778889707367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0.37766361145703609</v>
      </c>
      <c r="C30" s="103"/>
      <c r="D30" s="24">
        <f>(D119-B124)</f>
        <v>1.5730733640785282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1.5730733640785282</v>
      </c>
      <c r="J30" s="235">
        <f>IF(I$32&lt;=$B$32,I30,$B$32-SUM(J6:J29))</f>
        <v>0.36900759799671201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0.36900759799671201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1.476030391986848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9.5789500463915989E-2</v>
      </c>
      <c r="AE30" s="188">
        <f>IF(AE79*4/$I$83+SUM(AE6:AE29)&lt;1,AE79*4/$I$83,1-SUM(AE6:AE29))</f>
        <v>0.14138821391797829</v>
      </c>
      <c r="AF30" s="122">
        <f>IF($Y30=0,0,AG30/($Y$30))</f>
        <v>1.9702918996565857E-2</v>
      </c>
      <c r="AG30" s="188">
        <f>IF(AG79*4/$I$83+SUM(AG6:AG29)&lt;1,AG79*4/$I$83,1-SUM(AG6:AG29))</f>
        <v>2.9082107249786215E-2</v>
      </c>
      <c r="AH30" s="123">
        <f t="shared" si="12"/>
        <v>0.11549241946048185</v>
      </c>
      <c r="AI30" s="184">
        <f t="shared" si="13"/>
        <v>4.2617580291941126E-2</v>
      </c>
      <c r="AJ30" s="120">
        <f t="shared" si="14"/>
        <v>0</v>
      </c>
      <c r="AK30" s="119">
        <f t="shared" si="15"/>
        <v>8.5235160583882252E-2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-0.32639001770477094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1.3263900177047709</v>
      </c>
      <c r="C32" s="29">
        <f>SUM(C6:C31)</f>
        <v>0.24027786323706701</v>
      </c>
      <c r="D32" s="24">
        <f>SUM(D6:D30)</f>
        <v>2.7620776335633304</v>
      </c>
      <c r="E32" s="2"/>
      <c r="F32" s="2"/>
      <c r="H32" s="17"/>
      <c r="I32" s="22">
        <f>SUM(I6:I30)</f>
        <v>2.7620776335633304</v>
      </c>
      <c r="J32" s="17"/>
      <c r="L32" s="22">
        <f>SUM(L6:L30)</f>
        <v>1.3263900177047709</v>
      </c>
      <c r="M32" s="23"/>
      <c r="N32" s="56"/>
      <c r="O32" s="2"/>
      <c r="P32" s="22"/>
      <c r="Q32" s="238" t="s">
        <v>143</v>
      </c>
      <c r="R32" s="238">
        <f t="shared" si="50"/>
        <v>18812.981267357871</v>
      </c>
      <c r="S32" s="238">
        <f t="shared" si="50"/>
        <v>18812.981267357871</v>
      </c>
      <c r="T32" s="238">
        <f t="shared" si="50"/>
        <v>18927.626276864525</v>
      </c>
      <c r="V32" s="56"/>
      <c r="W32" s="110"/>
      <c r="X32" s="118"/>
      <c r="Y32" s="115">
        <f>SUM(Y6:Y31)</f>
        <v>5.3055600708190838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3.6025014305140268E-2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24293.981267357871</v>
      </c>
      <c r="S33" s="238">
        <f t="shared" si="50"/>
        <v>24293.981267357871</v>
      </c>
      <c r="T33" s="238">
        <f t="shared" si="50"/>
        <v>24408.626276864525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2750</v>
      </c>
      <c r="C37" s="217">
        <f>IF([1]Summ!F1072="",0,[1]Summ!F1072)</f>
        <v>0</v>
      </c>
      <c r="D37" s="38">
        <f>SUM(B37,C37)</f>
        <v>2750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2750</v>
      </c>
      <c r="J37" s="38">
        <f t="shared" ref="J37:J49" si="53">J91*I$83</f>
        <v>2750</v>
      </c>
      <c r="K37" s="40">
        <f t="shared" ref="K37:K49" si="54">(B37/B$65)</f>
        <v>6.2470184684582361E-2</v>
      </c>
      <c r="L37" s="22">
        <f t="shared" ref="L37:L49" si="55">(K37*H37)</f>
        <v>6.2470184684582361E-2</v>
      </c>
      <c r="M37" s="24">
        <f t="shared" ref="M37:M49" si="56">J37/B$65</f>
        <v>6.2470184684582361E-2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2750</v>
      </c>
      <c r="AH37" s="123">
        <f>SUM(Z37,AB37,AD37,AF37)</f>
        <v>1</v>
      </c>
      <c r="AI37" s="112">
        <f>SUM(AA37,AC37,AE37,AG37)</f>
        <v>2750</v>
      </c>
      <c r="AJ37" s="148">
        <f>(AA37+AC37)</f>
        <v>0</v>
      </c>
      <c r="AK37" s="147">
        <f>(AE37+AG37)</f>
        <v>2750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3300</v>
      </c>
      <c r="C38" s="217">
        <f>IF([1]Summ!F1073="",0,[1]Summ!F1073)</f>
        <v>-2475</v>
      </c>
      <c r="D38" s="38">
        <f t="shared" ref="D38:D47" si="58">SUM(B38,C38)</f>
        <v>825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825</v>
      </c>
      <c r="J38" s="38">
        <f t="shared" si="53"/>
        <v>3210.838089594778</v>
      </c>
      <c r="K38" s="40">
        <f t="shared" si="54"/>
        <v>7.4964221621498836E-2</v>
      </c>
      <c r="L38" s="22">
        <f t="shared" si="55"/>
        <v>7.4964221621498836E-2</v>
      </c>
      <c r="M38" s="24">
        <f t="shared" si="56"/>
        <v>7.2938781254282686E-2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3210.838089594778</v>
      </c>
      <c r="AH38" s="123">
        <f t="shared" ref="AH38:AI58" si="62">SUM(Z38,AB38,AD38,AF38)</f>
        <v>1</v>
      </c>
      <c r="AI38" s="112">
        <f t="shared" si="62"/>
        <v>3210.838089594778</v>
      </c>
      <c r="AJ38" s="148">
        <f t="shared" ref="AJ38:AJ64" si="63">(AA38+AC38)</f>
        <v>0</v>
      </c>
      <c r="AK38" s="147">
        <f t="shared" ref="AK38:AK64" si="64">(AE38+AG38)</f>
        <v>3210.838089594778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11</v>
      </c>
      <c r="C39" s="217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2.4988073873832942E-4</v>
      </c>
      <c r="L39" s="22">
        <f t="shared" si="55"/>
        <v>2.4988073873832942E-4</v>
      </c>
      <c r="M39" s="24">
        <f t="shared" si="56"/>
        <v>2.4988073873832942E-4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0.3646164912419097</v>
      </c>
      <c r="AA39" s="147">
        <f t="shared" ref="AA39:AA64" si="65">$J39*Z39</f>
        <v>4.0107814036610066</v>
      </c>
      <c r="AB39" s="122">
        <f>AB8</f>
        <v>0.48709814948463759</v>
      </c>
      <c r="AC39" s="147">
        <f t="shared" ref="AC39:AC64" si="66">$J39*AB39</f>
        <v>5.3580796443310135</v>
      </c>
      <c r="AD39" s="122">
        <f>AD8</f>
        <v>0.14828535927345271</v>
      </c>
      <c r="AE39" s="147">
        <f t="shared" ref="AE39:AE64" si="67">$J39*AD39</f>
        <v>1.6311389520079798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11</v>
      </c>
      <c r="AJ39" s="148">
        <f t="shared" si="63"/>
        <v>9.36886104799202</v>
      </c>
      <c r="AK39" s="147">
        <f t="shared" si="64"/>
        <v>1.6311389520079798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0.36461649124190965</v>
      </c>
      <c r="AA40" s="147">
        <f t="shared" si="65"/>
        <v>0</v>
      </c>
      <c r="AB40" s="122">
        <f>AB9</f>
        <v>0.48709814948463759</v>
      </c>
      <c r="AC40" s="147">
        <f t="shared" si="66"/>
        <v>0</v>
      </c>
      <c r="AD40" s="122">
        <f>AD9</f>
        <v>0.14828535927345277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7">
        <f>IF([1]Summ!E1076="",0,[1]Summ!E1076)</f>
        <v>500</v>
      </c>
      <c r="C41" s="217">
        <f>IF([1]Summ!F1076="",0,[1]Summ!F1076)</f>
        <v>-500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481.98749284742985</v>
      </c>
      <c r="K41" s="40">
        <f t="shared" si="54"/>
        <v>1.1358215397196792E-2</v>
      </c>
      <c r="L41" s="22">
        <f t="shared" si="55"/>
        <v>1.1358215397196792E-2</v>
      </c>
      <c r="M41" s="24">
        <f t="shared" si="56"/>
        <v>1.0949035525031913E-2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0.36461649124190965</v>
      </c>
      <c r="AA41" s="147">
        <f t="shared" si="65"/>
        <v>175.7405884645149</v>
      </c>
      <c r="AB41" s="122">
        <f>AB11</f>
        <v>0.48709814948463759</v>
      </c>
      <c r="AC41" s="147">
        <f t="shared" si="66"/>
        <v>234.77521584072306</v>
      </c>
      <c r="AD41" s="122">
        <f>AD11</f>
        <v>0.14828535927345277</v>
      </c>
      <c r="AE41" s="147">
        <f t="shared" si="67"/>
        <v>71.471688542191885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481.98749284742985</v>
      </c>
      <c r="AJ41" s="148">
        <f t="shared" si="63"/>
        <v>410.51580430523796</v>
      </c>
      <c r="AK41" s="147">
        <f t="shared" si="64"/>
        <v>71.471688542191885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7">
        <f>IF([1]Summ!E1079="",0,[1]Summ!E1079)</f>
        <v>1000</v>
      </c>
      <c r="C44" s="217">
        <f>IF([1]Summ!F1079="",0,[1]Summ!F1079)</f>
        <v>-1000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963.9749856948597</v>
      </c>
      <c r="K44" s="40">
        <f t="shared" si="54"/>
        <v>2.2716430794393585E-2</v>
      </c>
      <c r="L44" s="22">
        <f t="shared" si="55"/>
        <v>2.2716430794393585E-2</v>
      </c>
      <c r="M44" s="24">
        <f t="shared" si="56"/>
        <v>2.1898071050063826E-2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240.99374642371492</v>
      </c>
      <c r="AB44" s="116">
        <v>0.25</v>
      </c>
      <c r="AC44" s="147">
        <f t="shared" si="66"/>
        <v>240.99374642371492</v>
      </c>
      <c r="AD44" s="116">
        <v>0.25</v>
      </c>
      <c r="AE44" s="147">
        <f t="shared" si="67"/>
        <v>240.99374642371492</v>
      </c>
      <c r="AF44" s="122">
        <f t="shared" si="57"/>
        <v>0.25</v>
      </c>
      <c r="AG44" s="147">
        <f t="shared" si="61"/>
        <v>240.99374642371492</v>
      </c>
      <c r="AH44" s="123">
        <f t="shared" si="62"/>
        <v>1</v>
      </c>
      <c r="AI44" s="112">
        <f t="shared" si="62"/>
        <v>963.9749856948597</v>
      </c>
      <c r="AJ44" s="148">
        <f t="shared" si="63"/>
        <v>481.98749284742985</v>
      </c>
      <c r="AK44" s="147">
        <f t="shared" si="64"/>
        <v>481.98749284742985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7">
        <f>IF([1]Summ!E1080="",0,[1]Summ!E1080)</f>
        <v>500</v>
      </c>
      <c r="C45" s="217">
        <f>IF([1]Summ!F1080="",0,[1]Summ!F1080)</f>
        <v>-500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481.98749284742985</v>
      </c>
      <c r="K45" s="40">
        <f t="shared" si="54"/>
        <v>1.1358215397196792E-2</v>
      </c>
      <c r="L45" s="22">
        <f t="shared" si="55"/>
        <v>1.1358215397196792E-2</v>
      </c>
      <c r="M45" s="24">
        <f t="shared" si="56"/>
        <v>1.0949035525031913E-2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120.49687321185746</v>
      </c>
      <c r="AB45" s="116">
        <v>0.25</v>
      </c>
      <c r="AC45" s="147">
        <f t="shared" si="66"/>
        <v>120.49687321185746</v>
      </c>
      <c r="AD45" s="116">
        <v>0.25</v>
      </c>
      <c r="AE45" s="147">
        <f t="shared" si="67"/>
        <v>120.49687321185746</v>
      </c>
      <c r="AF45" s="122">
        <f t="shared" si="57"/>
        <v>0.25</v>
      </c>
      <c r="AG45" s="147">
        <f t="shared" si="61"/>
        <v>120.49687321185746</v>
      </c>
      <c r="AH45" s="123">
        <f t="shared" si="62"/>
        <v>1</v>
      </c>
      <c r="AI45" s="112">
        <f t="shared" si="62"/>
        <v>481.98749284742985</v>
      </c>
      <c r="AJ45" s="148">
        <f t="shared" si="63"/>
        <v>240.99374642371492</v>
      </c>
      <c r="AK45" s="147">
        <f t="shared" si="64"/>
        <v>240.99374642371492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28320</v>
      </c>
      <c r="C48" s="217">
        <f>IF([1]Summ!F1083="",0,[1]Summ!F1083)</f>
        <v>0</v>
      </c>
      <c r="D48" s="38">
        <f>SUM(B48,C48)</f>
        <v>28320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28320</v>
      </c>
      <c r="J48" s="38">
        <f t="shared" si="53"/>
        <v>28320</v>
      </c>
      <c r="K48" s="40">
        <f t="shared" si="54"/>
        <v>0.64332932009722632</v>
      </c>
      <c r="L48" s="22">
        <f t="shared" si="55"/>
        <v>0.64332932009722632</v>
      </c>
      <c r="M48" s="24">
        <f t="shared" si="56"/>
        <v>0.64332932009722632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7080</v>
      </c>
      <c r="AB48" s="116">
        <v>0.25</v>
      </c>
      <c r="AC48" s="147">
        <f t="shared" si="66"/>
        <v>7080</v>
      </c>
      <c r="AD48" s="116">
        <v>0.25</v>
      </c>
      <c r="AE48" s="147">
        <f t="shared" si="67"/>
        <v>7080</v>
      </c>
      <c r="AF48" s="122">
        <f t="shared" si="57"/>
        <v>0.25</v>
      </c>
      <c r="AG48" s="147">
        <f t="shared" si="61"/>
        <v>7080</v>
      </c>
      <c r="AH48" s="123">
        <f t="shared" si="62"/>
        <v>1</v>
      </c>
      <c r="AI48" s="112">
        <f t="shared" si="62"/>
        <v>28320</v>
      </c>
      <c r="AJ48" s="148">
        <f t="shared" si="63"/>
        <v>14160</v>
      </c>
      <c r="AK48" s="147">
        <f t="shared" si="64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7640</v>
      </c>
      <c r="C49" s="217">
        <f>IF([1]Summ!F1084="",0,[1]Summ!F1084)</f>
        <v>0</v>
      </c>
      <c r="D49" s="38">
        <f t="shared" ref="D49:D64" si="68">SUM(B49,C49)</f>
        <v>7640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7640</v>
      </c>
      <c r="J49" s="38">
        <f t="shared" si="53"/>
        <v>7639.9999999999991</v>
      </c>
      <c r="K49" s="40">
        <f t="shared" si="54"/>
        <v>0.17355353126916698</v>
      </c>
      <c r="L49" s="22">
        <f t="shared" si="55"/>
        <v>0.17355353126916698</v>
      </c>
      <c r="M49" s="24">
        <f t="shared" si="56"/>
        <v>0.17355353126916698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1909.9999999999998</v>
      </c>
      <c r="AB49" s="116">
        <v>0.25</v>
      </c>
      <c r="AC49" s="147">
        <f t="shared" si="66"/>
        <v>1909.9999999999998</v>
      </c>
      <c r="AD49" s="116">
        <v>0.25</v>
      </c>
      <c r="AE49" s="147">
        <f t="shared" si="67"/>
        <v>1909.9999999999998</v>
      </c>
      <c r="AF49" s="122">
        <f t="shared" si="57"/>
        <v>0.25</v>
      </c>
      <c r="AG49" s="147">
        <f t="shared" si="61"/>
        <v>1909.9999999999998</v>
      </c>
      <c r="AH49" s="123">
        <f t="shared" si="62"/>
        <v>1</v>
      </c>
      <c r="AI49" s="112">
        <f t="shared" si="62"/>
        <v>7639.9999999999991</v>
      </c>
      <c r="AJ49" s="148">
        <f t="shared" si="63"/>
        <v>3819.9999999999995</v>
      </c>
      <c r="AK49" s="147">
        <f t="shared" si="64"/>
        <v>3819.9999999999995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39546</v>
      </c>
      <c r="J65" s="39">
        <f>SUM(J37:J64)</f>
        <v>43859.788060984494</v>
      </c>
      <c r="K65" s="40">
        <f>SUM(K37:K64)</f>
        <v>1</v>
      </c>
      <c r="L65" s="22">
        <f>SUM(L37:L64)</f>
        <v>1</v>
      </c>
      <c r="M65" s="24">
        <f>SUM(M37:M64)</f>
        <v>0.9963378401441243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9531.2419895037474</v>
      </c>
      <c r="AB65" s="137"/>
      <c r="AC65" s="153">
        <f>SUM(AC37:AC64)</f>
        <v>9591.6239151206264</v>
      </c>
      <c r="AD65" s="137"/>
      <c r="AE65" s="153">
        <f>SUM(AE37:AE64)</f>
        <v>9424.5934471297714</v>
      </c>
      <c r="AF65" s="137"/>
      <c r="AG65" s="153">
        <f>SUM(AG37:AG64)</f>
        <v>15312.328709230351</v>
      </c>
      <c r="AH65" s="137"/>
      <c r="AI65" s="153">
        <f>SUM(AI37:AI64)</f>
        <v>43859.788060984494</v>
      </c>
      <c r="AJ65" s="153">
        <f>SUM(AJ37:AJ64)</f>
        <v>19122.865904624374</v>
      </c>
      <c r="AK65" s="153">
        <f>SUM(AK37:AK64)</f>
        <v>24736.922156360124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76">J124*I$83</f>
        <v>16743.113280336998</v>
      </c>
      <c r="K70" s="40">
        <f>B70/B$76</f>
        <v>0.3803437741154676</v>
      </c>
      <c r="L70" s="22">
        <f t="shared" ref="L70:L75" si="77">(L124*G$37*F$9/F$7)/B$130</f>
        <v>0.3803437741154676</v>
      </c>
      <c r="M70" s="24">
        <f>J70/B$76</f>
        <v>0.3803437741154676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4185.7783200842496</v>
      </c>
      <c r="AB70" s="116">
        <v>0.25</v>
      </c>
      <c r="AC70" s="147">
        <f>$J70*AB70</f>
        <v>4185.7783200842496</v>
      </c>
      <c r="AD70" s="116">
        <v>0.25</v>
      </c>
      <c r="AE70" s="147">
        <f>$J70*AD70</f>
        <v>4185.7783200842496</v>
      </c>
      <c r="AF70" s="122">
        <f>1-SUM(Z70,AB70,AD70)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16326.000000000002</v>
      </c>
      <c r="J71" s="51">
        <f t="shared" si="76"/>
        <v>16326.000000000002</v>
      </c>
      <c r="K71" s="40">
        <f t="shared" ref="K71:K72" si="79">B71/B$76</f>
        <v>0.3708684491492697</v>
      </c>
      <c r="L71" s="22">
        <f t="shared" si="77"/>
        <v>0.37086844914926975</v>
      </c>
      <c r="M71" s="24">
        <f t="shared" ref="M71:M72" si="80">J71/B$76</f>
        <v>0.3708684491492697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5441.6308975333914</v>
      </c>
      <c r="K72" s="40">
        <f t="shared" si="79"/>
        <v>0.70902523795461259</v>
      </c>
      <c r="L72" s="22">
        <f t="shared" si="77"/>
        <v>0.12442623708335609</v>
      </c>
      <c r="M72" s="24">
        <f t="shared" si="80"/>
        <v>0.12361443169245113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0.12450875718407124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493.28999999999996</v>
      </c>
      <c r="AB73" s="116">
        <v>0.09</v>
      </c>
      <c r="AC73" s="147">
        <f>$H$73*$B$73*AB73</f>
        <v>493.28999999999996</v>
      </c>
      <c r="AD73" s="116">
        <v>0.23</v>
      </c>
      <c r="AE73" s="147">
        <f>$H$73*$B$73*AD73</f>
        <v>1260.6300000000001</v>
      </c>
      <c r="AF73" s="122">
        <f>1-SUM(Z73,AB73,AD73)</f>
        <v>0.59</v>
      </c>
      <c r="AG73" s="147">
        <f>$H$73*$B$73*AF73</f>
        <v>3233.79</v>
      </c>
      <c r="AH73" s="155">
        <f>SUM(Z73,AB73,AD73,AF73)</f>
        <v>1</v>
      </c>
      <c r="AI73" s="147">
        <f>SUM(AA73,AC73,AE73,AG73)</f>
        <v>5481</v>
      </c>
      <c r="AJ73" s="148">
        <f>(AA73+AC73)</f>
        <v>986.57999999999993</v>
      </c>
      <c r="AK73" s="147">
        <f>(AE73+AG73)</f>
        <v>4494.42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5474.5193370165744</v>
      </c>
      <c r="C74" s="46"/>
      <c r="D74" s="38"/>
      <c r="E74" s="32"/>
      <c r="F74" s="32"/>
      <c r="G74" s="32"/>
      <c r="H74" s="31"/>
      <c r="I74" s="39">
        <f>I128*I$83</f>
        <v>22802.886719663002</v>
      </c>
      <c r="J74" s="51">
        <f t="shared" si="76"/>
        <v>5349.0438831140991</v>
      </c>
      <c r="K74" s="40">
        <f>B74/B$76</f>
        <v>0.12436153965190647</v>
      </c>
      <c r="L74" s="22">
        <f t="shared" si="77"/>
        <v>0.12436153965190648</v>
      </c>
      <c r="M74" s="24">
        <f>J74/B$76</f>
        <v>0.12151118518693577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512.38224152306498</v>
      </c>
      <c r="AF74" s="156"/>
      <c r="AG74" s="147">
        <f>AG30*$I$83/4</f>
        <v>105.39177833807317</v>
      </c>
      <c r="AH74" s="155"/>
      <c r="AI74" s="147">
        <f>SUM(AA74,AC74,AE74,AG74)</f>
        <v>617.77401986113819</v>
      </c>
      <c r="AJ74" s="148">
        <f>(AA74+AC74)</f>
        <v>0</v>
      </c>
      <c r="AK74" s="147">
        <f>(AE74+AG74)</f>
        <v>617.77401986113819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16366.622280227526</v>
      </c>
      <c r="AB75" s="158"/>
      <c r="AC75" s="149">
        <f>AA75+AC65-SUM(AC70,AC74)</f>
        <v>21772.467875263905</v>
      </c>
      <c r="AD75" s="158"/>
      <c r="AE75" s="149">
        <f>AC75+AE65-SUM(AE70,AE74)</f>
        <v>26498.90076078636</v>
      </c>
      <c r="AF75" s="158"/>
      <c r="AG75" s="149">
        <f>IF(SUM(AG6:AG29)+((AG65-AG70-$J$75)*4/I$83)&lt;1,0,AG65-AG70-$J$75-(1-SUM(AG6:AG29))*I$83/4)</f>
        <v>11021.158610808028</v>
      </c>
      <c r="AH75" s="134"/>
      <c r="AI75" s="149">
        <f>AI76-SUM(AI70,AI74)</f>
        <v>26498.900760786357</v>
      </c>
      <c r="AJ75" s="151">
        <f>AJ76-SUM(AJ70,AJ74)</f>
        <v>10751.309264455875</v>
      </c>
      <c r="AK75" s="149">
        <f>AJ75+AK76-SUM(AK70,AK74)</f>
        <v>26498.900760786357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39546</v>
      </c>
      <c r="J76" s="51">
        <f t="shared" si="76"/>
        <v>43859.788060984494</v>
      </c>
      <c r="K76" s="40">
        <f>SUM(K70:K75)</f>
        <v>1.7091077580553278</v>
      </c>
      <c r="L76" s="22">
        <f>SUM(L70:L75)</f>
        <v>0.99999999999999989</v>
      </c>
      <c r="M76" s="24">
        <f>SUM(M70:M75)</f>
        <v>0.9963378401441243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9531.2419895037474</v>
      </c>
      <c r="AB76" s="137"/>
      <c r="AC76" s="153">
        <f>AC65</f>
        <v>9591.6239151206264</v>
      </c>
      <c r="AD76" s="137"/>
      <c r="AE76" s="153">
        <f>AE65</f>
        <v>9424.5934471297714</v>
      </c>
      <c r="AF76" s="137"/>
      <c r="AG76" s="153">
        <f>AG65</f>
        <v>15312.328709230351</v>
      </c>
      <c r="AH76" s="137"/>
      <c r="AI76" s="153">
        <f>SUM(AA76,AC76,AE76,AG76)</f>
        <v>43859.788060984494</v>
      </c>
      <c r="AJ76" s="154">
        <f>SUM(AA76,AC76)</f>
        <v>19122.865904624374</v>
      </c>
      <c r="AK76" s="154">
        <f>SUM(AE76,AG76)</f>
        <v>24736.922156360124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76"/>
        <v>0</v>
      </c>
      <c r="K77" s="40"/>
      <c r="L77" s="22">
        <f>-(L131*G$37*F$9/F$7)/B$130</f>
        <v>-0.24644221206591371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11021.158610808028</v>
      </c>
      <c r="AB78" s="112"/>
      <c r="AC78" s="112">
        <f>IF(AA75&lt;0,0,AA75)</f>
        <v>16366.622280227526</v>
      </c>
      <c r="AD78" s="112"/>
      <c r="AE78" s="112">
        <f>AC75</f>
        <v>21772.467875263905</v>
      </c>
      <c r="AF78" s="112"/>
      <c r="AG78" s="112">
        <f>AE75</f>
        <v>26498.90076078636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16366.622280227526</v>
      </c>
      <c r="AB79" s="112"/>
      <c r="AC79" s="112">
        <f>AA79-AA74+AC65-AC70</f>
        <v>21772.467875263905</v>
      </c>
      <c r="AD79" s="112"/>
      <c r="AE79" s="112">
        <f>AC79-AC74+AE65-AE70</f>
        <v>27011.283002309425</v>
      </c>
      <c r="AF79" s="112"/>
      <c r="AG79" s="112">
        <f>AE79-AE74+AG65-AG70</f>
        <v>37625.451149932458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14495.755404911095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3623.9388512277737</v>
      </c>
      <c r="AB83" s="112"/>
      <c r="AC83" s="165">
        <f>$I$83*AB82/4</f>
        <v>3623.9388512277737</v>
      </c>
      <c r="AD83" s="112"/>
      <c r="AE83" s="165">
        <f>$I$83*AD82/4</f>
        <v>3623.9388512277737</v>
      </c>
      <c r="AF83" s="112"/>
      <c r="AG83" s="165">
        <f>$I$83*AF82/4</f>
        <v>3623.9388512277737</v>
      </c>
      <c r="AH83" s="165">
        <f>SUM(AA83,AC83,AE83,AG83)</f>
        <v>14495.755404911095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0.18971070656092284</v>
      </c>
      <c r="C91" s="60">
        <f t="shared" si="82"/>
        <v>0</v>
      </c>
      <c r="D91" s="24">
        <f>SUM(B91,C91)</f>
        <v>0.18971070656092284</v>
      </c>
      <c r="H91" s="24">
        <f>(E37*F37/G37*F$7/F$9)</f>
        <v>1</v>
      </c>
      <c r="I91" s="22">
        <f t="shared" ref="I91" si="83">(D91*H91)</f>
        <v>0.18971070656092284</v>
      </c>
      <c r="J91" s="24">
        <f>IF(I$32&lt;=1+I$131,I91,L91+J$33*(I91-L91))</f>
        <v>0.18971070656092284</v>
      </c>
      <c r="K91" s="22">
        <f t="shared" ref="K91" si="84">IF(B91="",0,B91)</f>
        <v>0.18971070656092284</v>
      </c>
      <c r="L91" s="22">
        <f t="shared" ref="L91" si="85">(K91*H91)</f>
        <v>0.18971070656092284</v>
      </c>
      <c r="M91" s="231">
        <f t="shared" si="81"/>
        <v>0.18971070656092284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0.22765284787310741</v>
      </c>
      <c r="C92" s="60">
        <f t="shared" si="82"/>
        <v>-0.17073963590483054</v>
      </c>
      <c r="D92" s="24">
        <f t="shared" ref="D92:D118" si="87">SUM(B92,C92)</f>
        <v>5.6913211968276867E-2</v>
      </c>
      <c r="H92" s="24">
        <f t="shared" ref="H92:H118" si="88">(E38*F38/G38*F$7/F$9)</f>
        <v>1</v>
      </c>
      <c r="I92" s="22">
        <f t="shared" ref="I92:I118" si="89">(D92*H92)</f>
        <v>5.6913211968276867E-2</v>
      </c>
      <c r="J92" s="24">
        <f t="shared" ref="J92:J118" si="90">IF(I$32&lt;=1+I$131,I92,L92+J$33*(I92-L92))</f>
        <v>0.22150195004718146</v>
      </c>
      <c r="K92" s="22">
        <f t="shared" ref="K92:K118" si="91">IF(B92="",0,B92)</f>
        <v>0.22765284787310741</v>
      </c>
      <c r="L92" s="22">
        <f t="shared" ref="L92:L118" si="92">(K92*H92)</f>
        <v>0.22765284787310741</v>
      </c>
      <c r="M92" s="231">
        <f t="shared" ref="M92:M118" si="93">(J92)</f>
        <v>0.22150195004718146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7.5884282624369133E-4</v>
      </c>
      <c r="C93" s="60">
        <f t="shared" si="82"/>
        <v>0</v>
      </c>
      <c r="D93" s="24">
        <f t="shared" si="87"/>
        <v>7.5884282624369133E-4</v>
      </c>
      <c r="H93" s="24">
        <f t="shared" si="88"/>
        <v>1</v>
      </c>
      <c r="I93" s="22">
        <f t="shared" si="89"/>
        <v>7.5884282624369133E-4</v>
      </c>
      <c r="J93" s="24">
        <f t="shared" si="90"/>
        <v>7.5884282624369133E-4</v>
      </c>
      <c r="K93" s="22">
        <f t="shared" si="91"/>
        <v>7.5884282624369133E-4</v>
      </c>
      <c r="L93" s="22">
        <f t="shared" si="92"/>
        <v>7.5884282624369133E-4</v>
      </c>
      <c r="M93" s="231">
        <f t="shared" si="93"/>
        <v>7.5884282624369133E-4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Green maize sold: quantity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3.4492855738349606E-2</v>
      </c>
      <c r="C95" s="60">
        <f t="shared" si="82"/>
        <v>-3.4492855738349606E-2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3.3250250116950424E-2</v>
      </c>
      <c r="K95" s="22">
        <f t="shared" si="91"/>
        <v>3.4492855738349606E-2</v>
      </c>
      <c r="L95" s="22">
        <f t="shared" si="92"/>
        <v>3.4492855738349606E-2</v>
      </c>
      <c r="M95" s="231">
        <f t="shared" si="93"/>
        <v>3.3250250116950424E-2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Other root crops: no. local meas( Sweet potato)</v>
      </c>
      <c r="B98" s="60">
        <f t="shared" si="82"/>
        <v>6.8985711476699213E-2</v>
      </c>
      <c r="C98" s="60">
        <f t="shared" si="82"/>
        <v>-6.8985711476699213E-2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6.6500500233900847E-2</v>
      </c>
      <c r="K98" s="22">
        <f t="shared" si="91"/>
        <v>6.8985711476699213E-2</v>
      </c>
      <c r="L98" s="22">
        <f t="shared" si="92"/>
        <v>6.8985711476699213E-2</v>
      </c>
      <c r="M98" s="231">
        <f t="shared" si="93"/>
        <v>6.6500500233900847E-2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Other crop: Amadumbe</v>
      </c>
      <c r="B99" s="60">
        <f t="shared" si="82"/>
        <v>3.4492855738349606E-2</v>
      </c>
      <c r="C99" s="60">
        <f t="shared" si="82"/>
        <v>-3.4492855738349606E-2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3.3250250116950424E-2</v>
      </c>
      <c r="K99" s="22">
        <f t="shared" si="91"/>
        <v>3.4492855738349606E-2</v>
      </c>
      <c r="L99" s="22">
        <f t="shared" si="92"/>
        <v>3.4492855738349606E-2</v>
      </c>
      <c r="M99" s="231">
        <f t="shared" si="93"/>
        <v>3.3250250116950424E-2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Labour migration(formal employment): no. people per HH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31">
        <f t="shared" si="93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1.9536753490201217</v>
      </c>
      <c r="C102" s="60">
        <f t="shared" si="82"/>
        <v>0</v>
      </c>
      <c r="D102" s="24">
        <f t="shared" si="87"/>
        <v>1.9536753490201217</v>
      </c>
      <c r="H102" s="24">
        <f t="shared" si="88"/>
        <v>1</v>
      </c>
      <c r="I102" s="22">
        <f t="shared" si="89"/>
        <v>1.9536753490201217</v>
      </c>
      <c r="J102" s="24">
        <f t="shared" si="90"/>
        <v>1.9536753490201217</v>
      </c>
      <c r="K102" s="22">
        <f t="shared" si="91"/>
        <v>1.9536753490201217</v>
      </c>
      <c r="L102" s="22">
        <f t="shared" si="92"/>
        <v>1.9536753490201217</v>
      </c>
      <c r="M102" s="231">
        <f t="shared" si="93"/>
        <v>1.9536753490201217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0.52705083568198197</v>
      </c>
      <c r="C103" s="60">
        <f t="shared" si="82"/>
        <v>0</v>
      </c>
      <c r="D103" s="24">
        <f t="shared" si="87"/>
        <v>0.52705083568198197</v>
      </c>
      <c r="H103" s="24">
        <f t="shared" si="88"/>
        <v>1</v>
      </c>
      <c r="I103" s="22">
        <f t="shared" si="89"/>
        <v>0.52705083568198197</v>
      </c>
      <c r="J103" s="24">
        <f t="shared" si="90"/>
        <v>0.52705083568198197</v>
      </c>
      <c r="K103" s="22">
        <f t="shared" si="91"/>
        <v>0.52705083568198197</v>
      </c>
      <c r="L103" s="22">
        <f t="shared" si="92"/>
        <v>0.52705083568198197</v>
      </c>
      <c r="M103" s="231">
        <f t="shared" si="93"/>
        <v>0.52705083568198197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income: e.g. Credit (cotton loans)</v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1">
        <f t="shared" si="93"/>
        <v>0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Remittances: no. times per year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3.0368200049157759</v>
      </c>
      <c r="C119" s="29">
        <f>SUM(C91:C118)</f>
        <v>-0.30871105885822892</v>
      </c>
      <c r="D119" s="24">
        <f>SUM(D91:D118)</f>
        <v>2.7281089460575472</v>
      </c>
      <c r="E119" s="22"/>
      <c r="F119" s="2"/>
      <c r="G119" s="2"/>
      <c r="H119" s="31"/>
      <c r="I119" s="22">
        <f>SUM(I91:I118)</f>
        <v>2.7281089460575472</v>
      </c>
      <c r="J119" s="24">
        <f>SUM(J91:J118)</f>
        <v>3.0256986846042531</v>
      </c>
      <c r="K119" s="22">
        <f>SUM(K91:K118)</f>
        <v>3.0368200049157759</v>
      </c>
      <c r="L119" s="22">
        <f>SUM(L91:L118)</f>
        <v>3.0368200049157759</v>
      </c>
      <c r="M119" s="57">
        <f t="shared" si="81"/>
        <v>3.0256986846042531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1.155035581979019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9">
        <f>(B124)</f>
        <v>1.155035581979019</v>
      </c>
      <c r="L124" s="29">
        <f>IF(SUMPRODUCT($B$124:$B124,$H$124:$H124)&lt;L$119,($B124*$H124),L$119)</f>
        <v>1.155035581979019</v>
      </c>
      <c r="M124" s="244">
        <f t="shared" si="94"/>
        <v>1.155035581979019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1.1262607255685915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9">
        <f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244">
        <f t="shared" si="94"/>
        <v>1.1262607255685915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2.153182026610736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0.37539477905993035</v>
      </c>
      <c r="K126" s="29">
        <f t="shared" ref="K126:K127" si="95">(B126)</f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0.37786008591112896</v>
      </c>
      <c r="M126" s="244">
        <f t="shared" si="94"/>
        <v>0.37539477905993035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0.37811068460378838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0.37811068460378838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0.37766361145703609</v>
      </c>
      <c r="C128" s="56"/>
      <c r="D128" s="31"/>
      <c r="E128" s="2"/>
      <c r="F128" s="2"/>
      <c r="G128" s="2"/>
      <c r="H128" s="24"/>
      <c r="I128" s="29">
        <f>(I30)</f>
        <v>1.5730733640785282</v>
      </c>
      <c r="J128" s="232">
        <f>(J30)</f>
        <v>0.36900759799671201</v>
      </c>
      <c r="K128" s="29">
        <f>(B128)</f>
        <v>0.37766361145703609</v>
      </c>
      <c r="L128" s="29">
        <f>IF(L124=L119,0,(L119-L124)/(B119-B124)*K128)</f>
        <v>0.37766361145703609</v>
      </c>
      <c r="M128" s="244">
        <f t="shared" si="94"/>
        <v>0.36900759799671201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3.0368200049157759</v>
      </c>
      <c r="C130" s="56"/>
      <c r="D130" s="31"/>
      <c r="E130" s="2"/>
      <c r="F130" s="2"/>
      <c r="G130" s="2"/>
      <c r="H130" s="24"/>
      <c r="I130" s="29">
        <f>(I119)</f>
        <v>2.7281089460575472</v>
      </c>
      <c r="J130" s="232">
        <f>(J119)</f>
        <v>3.0256986846042531</v>
      </c>
      <c r="K130" s="29">
        <f>(B130)</f>
        <v>3.0368200049157759</v>
      </c>
      <c r="L130" s="29">
        <f>(L119)</f>
        <v>3.0368200049157759</v>
      </c>
      <c r="M130" s="244">
        <f t="shared" si="94"/>
        <v>3.0256986846042531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1.1262607255685917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0.74840063965746273</v>
      </c>
      <c r="M131" s="241">
        <f>IF(I131&lt;SUM(M126:M127),0,I131-(SUM(M126:M127)))</f>
        <v>0.75086594650866134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39" priority="145" operator="equal">
      <formula>16</formula>
    </cfRule>
    <cfRule type="cellIs" dxfId="638" priority="146" operator="equal">
      <formula>15</formula>
    </cfRule>
    <cfRule type="cellIs" dxfId="637" priority="147" operator="equal">
      <formula>14</formula>
    </cfRule>
    <cfRule type="cellIs" dxfId="636" priority="148" operator="equal">
      <formula>13</formula>
    </cfRule>
    <cfRule type="cellIs" dxfId="635" priority="149" operator="equal">
      <formula>12</formula>
    </cfRule>
    <cfRule type="cellIs" dxfId="634" priority="150" operator="equal">
      <formula>11</formula>
    </cfRule>
    <cfRule type="cellIs" dxfId="633" priority="151" operator="equal">
      <formula>10</formula>
    </cfRule>
    <cfRule type="cellIs" dxfId="632" priority="152" operator="equal">
      <formula>9</formula>
    </cfRule>
    <cfRule type="cellIs" dxfId="631" priority="153" operator="equal">
      <formula>8</formula>
    </cfRule>
    <cfRule type="cellIs" dxfId="630" priority="154" operator="equal">
      <formula>7</formula>
    </cfRule>
    <cfRule type="cellIs" dxfId="629" priority="155" operator="equal">
      <formula>6</formula>
    </cfRule>
    <cfRule type="cellIs" dxfId="628" priority="156" operator="equal">
      <formula>5</formula>
    </cfRule>
    <cfRule type="cellIs" dxfId="627" priority="157" operator="equal">
      <formula>4</formula>
    </cfRule>
    <cfRule type="cellIs" dxfId="626" priority="158" operator="equal">
      <formula>3</formula>
    </cfRule>
    <cfRule type="cellIs" dxfId="625" priority="159" operator="equal">
      <formula>2</formula>
    </cfRule>
    <cfRule type="cellIs" dxfId="624" priority="160" operator="equal">
      <formula>1</formula>
    </cfRule>
  </conditionalFormatting>
  <conditionalFormatting sqref="N112:N118">
    <cfRule type="cellIs" dxfId="623" priority="81" operator="equal">
      <formula>16</formula>
    </cfRule>
    <cfRule type="cellIs" dxfId="622" priority="82" operator="equal">
      <formula>15</formula>
    </cfRule>
    <cfRule type="cellIs" dxfId="621" priority="83" operator="equal">
      <formula>14</formula>
    </cfRule>
    <cfRule type="cellIs" dxfId="620" priority="84" operator="equal">
      <formula>13</formula>
    </cfRule>
    <cfRule type="cellIs" dxfId="619" priority="85" operator="equal">
      <formula>12</formula>
    </cfRule>
    <cfRule type="cellIs" dxfId="618" priority="86" operator="equal">
      <formula>11</formula>
    </cfRule>
    <cfRule type="cellIs" dxfId="617" priority="87" operator="equal">
      <formula>10</formula>
    </cfRule>
    <cfRule type="cellIs" dxfId="616" priority="88" operator="equal">
      <formula>9</formula>
    </cfRule>
    <cfRule type="cellIs" dxfId="615" priority="89" operator="equal">
      <formula>8</formula>
    </cfRule>
    <cfRule type="cellIs" dxfId="614" priority="90" operator="equal">
      <formula>7</formula>
    </cfRule>
    <cfRule type="cellIs" dxfId="613" priority="91" operator="equal">
      <formula>6</formula>
    </cfRule>
    <cfRule type="cellIs" dxfId="612" priority="92" operator="equal">
      <formula>5</formula>
    </cfRule>
    <cfRule type="cellIs" dxfId="611" priority="93" operator="equal">
      <formula>4</formula>
    </cfRule>
    <cfRule type="cellIs" dxfId="610" priority="94" operator="equal">
      <formula>3</formula>
    </cfRule>
    <cfRule type="cellIs" dxfId="609" priority="95" operator="equal">
      <formula>2</formula>
    </cfRule>
    <cfRule type="cellIs" dxfId="608" priority="96" operator="equal">
      <formula>1</formula>
    </cfRule>
  </conditionalFormatting>
  <conditionalFormatting sqref="N111">
    <cfRule type="cellIs" dxfId="591" priority="49" operator="equal">
      <formula>16</formula>
    </cfRule>
    <cfRule type="cellIs" dxfId="590" priority="50" operator="equal">
      <formula>15</formula>
    </cfRule>
    <cfRule type="cellIs" dxfId="589" priority="51" operator="equal">
      <formula>14</formula>
    </cfRule>
    <cfRule type="cellIs" dxfId="588" priority="52" operator="equal">
      <formula>13</formula>
    </cfRule>
    <cfRule type="cellIs" dxfId="587" priority="53" operator="equal">
      <formula>12</formula>
    </cfRule>
    <cfRule type="cellIs" dxfId="586" priority="54" operator="equal">
      <formula>11</formula>
    </cfRule>
    <cfRule type="cellIs" dxfId="585" priority="55" operator="equal">
      <formula>10</formula>
    </cfRule>
    <cfRule type="cellIs" dxfId="584" priority="56" operator="equal">
      <formula>9</formula>
    </cfRule>
    <cfRule type="cellIs" dxfId="583" priority="57" operator="equal">
      <formula>8</formula>
    </cfRule>
    <cfRule type="cellIs" dxfId="582" priority="58" operator="equal">
      <formula>7</formula>
    </cfRule>
    <cfRule type="cellIs" dxfId="581" priority="59" operator="equal">
      <formula>6</formula>
    </cfRule>
    <cfRule type="cellIs" dxfId="580" priority="60" operator="equal">
      <formula>5</formula>
    </cfRule>
    <cfRule type="cellIs" dxfId="579" priority="61" operator="equal">
      <formula>4</formula>
    </cfRule>
    <cfRule type="cellIs" dxfId="578" priority="62" operator="equal">
      <formula>3</formula>
    </cfRule>
    <cfRule type="cellIs" dxfId="577" priority="63" operator="equal">
      <formula>2</formula>
    </cfRule>
    <cfRule type="cellIs" dxfId="576" priority="64" operator="equal">
      <formula>1</formula>
    </cfRule>
  </conditionalFormatting>
  <conditionalFormatting sqref="N6:N26">
    <cfRule type="cellIs" dxfId="575" priority="33" operator="equal">
      <formula>16</formula>
    </cfRule>
    <cfRule type="cellIs" dxfId="574" priority="34" operator="equal">
      <formula>15</formula>
    </cfRule>
    <cfRule type="cellIs" dxfId="573" priority="35" operator="equal">
      <formula>14</formula>
    </cfRule>
    <cfRule type="cellIs" dxfId="572" priority="36" operator="equal">
      <formula>13</formula>
    </cfRule>
    <cfRule type="cellIs" dxfId="571" priority="37" operator="equal">
      <formula>12</formula>
    </cfRule>
    <cfRule type="cellIs" dxfId="570" priority="38" operator="equal">
      <formula>11</formula>
    </cfRule>
    <cfRule type="cellIs" dxfId="569" priority="39" operator="equal">
      <formula>10</formula>
    </cfRule>
    <cfRule type="cellIs" dxfId="568" priority="40" operator="equal">
      <formula>9</formula>
    </cfRule>
    <cfRule type="cellIs" dxfId="567" priority="41" operator="equal">
      <formula>8</formula>
    </cfRule>
    <cfRule type="cellIs" dxfId="566" priority="42" operator="equal">
      <formula>7</formula>
    </cfRule>
    <cfRule type="cellIs" dxfId="565" priority="43" operator="equal">
      <formula>6</formula>
    </cfRule>
    <cfRule type="cellIs" dxfId="564" priority="44" operator="equal">
      <formula>5</formula>
    </cfRule>
    <cfRule type="cellIs" dxfId="563" priority="45" operator="equal">
      <formula>4</formula>
    </cfRule>
    <cfRule type="cellIs" dxfId="562" priority="46" operator="equal">
      <formula>3</formula>
    </cfRule>
    <cfRule type="cellIs" dxfId="561" priority="47" operator="equal">
      <formula>2</formula>
    </cfRule>
    <cfRule type="cellIs" dxfId="560" priority="48" operator="equal">
      <formula>1</formula>
    </cfRule>
  </conditionalFormatting>
  <conditionalFormatting sqref="N91:N104">
    <cfRule type="cellIs" dxfId="319" priority="17" operator="equal">
      <formula>16</formula>
    </cfRule>
    <cfRule type="cellIs" dxfId="318" priority="18" operator="equal">
      <formula>15</formula>
    </cfRule>
    <cfRule type="cellIs" dxfId="317" priority="19" operator="equal">
      <formula>14</formula>
    </cfRule>
    <cfRule type="cellIs" dxfId="316" priority="20" operator="equal">
      <formula>13</formula>
    </cfRule>
    <cfRule type="cellIs" dxfId="315" priority="21" operator="equal">
      <formula>12</formula>
    </cfRule>
    <cfRule type="cellIs" dxfId="314" priority="22" operator="equal">
      <formula>11</formula>
    </cfRule>
    <cfRule type="cellIs" dxfId="313" priority="23" operator="equal">
      <formula>10</formula>
    </cfRule>
    <cfRule type="cellIs" dxfId="312" priority="24" operator="equal">
      <formula>9</formula>
    </cfRule>
    <cfRule type="cellIs" dxfId="311" priority="25" operator="equal">
      <formula>8</formula>
    </cfRule>
    <cfRule type="cellIs" dxfId="310" priority="26" operator="equal">
      <formula>7</formula>
    </cfRule>
    <cfRule type="cellIs" dxfId="309" priority="27" operator="equal">
      <formula>6</formula>
    </cfRule>
    <cfRule type="cellIs" dxfId="308" priority="28" operator="equal">
      <formula>5</formula>
    </cfRule>
    <cfRule type="cellIs" dxfId="307" priority="29" operator="equal">
      <formula>4</formula>
    </cfRule>
    <cfRule type="cellIs" dxfId="306" priority="30" operator="equal">
      <formula>3</formula>
    </cfRule>
    <cfRule type="cellIs" dxfId="305" priority="31" operator="equal">
      <formula>2</formula>
    </cfRule>
    <cfRule type="cellIs" dxfId="304" priority="32" operator="equal">
      <formula>1</formula>
    </cfRule>
  </conditionalFormatting>
  <conditionalFormatting sqref="N105:N110">
    <cfRule type="cellIs" dxfId="287" priority="1" operator="equal">
      <formula>16</formula>
    </cfRule>
    <cfRule type="cellIs" dxfId="286" priority="2" operator="equal">
      <formula>15</formula>
    </cfRule>
    <cfRule type="cellIs" dxfId="285" priority="3" operator="equal">
      <formula>14</formula>
    </cfRule>
    <cfRule type="cellIs" dxfId="284" priority="4" operator="equal">
      <formula>13</formula>
    </cfRule>
    <cfRule type="cellIs" dxfId="283" priority="5" operator="equal">
      <formula>12</formula>
    </cfRule>
    <cfRule type="cellIs" dxfId="282" priority="6" operator="equal">
      <formula>11</formula>
    </cfRule>
    <cfRule type="cellIs" dxfId="281" priority="7" operator="equal">
      <formula>10</formula>
    </cfRule>
    <cfRule type="cellIs" dxfId="280" priority="8" operator="equal">
      <formula>9</formula>
    </cfRule>
    <cfRule type="cellIs" dxfId="279" priority="9" operator="equal">
      <formula>8</formula>
    </cfRule>
    <cfRule type="cellIs" dxfId="278" priority="10" operator="equal">
      <formula>7</formula>
    </cfRule>
    <cfRule type="cellIs" dxfId="277" priority="11" operator="equal">
      <formula>6</formula>
    </cfRule>
    <cfRule type="cellIs" dxfId="276" priority="12" operator="equal">
      <formula>5</formula>
    </cfRule>
    <cfRule type="cellIs" dxfId="275" priority="13" operator="equal">
      <formula>4</formula>
    </cfRule>
    <cfRule type="cellIs" dxfId="274" priority="14" operator="equal">
      <formula>3</formula>
    </cfRule>
    <cfRule type="cellIs" dxfId="273" priority="15" operator="equal">
      <formula>2</formula>
    </cfRule>
    <cfRule type="cellIs" dxfId="27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0.12515566625155666</v>
      </c>
      <c r="C6" s="102">
        <f>IF([1]Summ!$I1044="",0,[1]Summ!$I1044)</f>
        <v>0</v>
      </c>
      <c r="D6" s="24">
        <f t="shared" ref="D6:D29" si="0">(B6+C6)</f>
        <v>0.12515566625155666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228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56">
        <f>Poor!Z6</f>
        <v>0.17</v>
      </c>
      <c r="AA6" s="121">
        <f>$M6*Z6*4</f>
        <v>8.5105853051058541E-2</v>
      </c>
      <c r="AB6" s="156">
        <f>Poor!AB6</f>
        <v>0.17</v>
      </c>
      <c r="AC6" s="121">
        <f t="shared" ref="AC6:AC29" si="7">$M6*AB6*4</f>
        <v>8.5105853051058541E-2</v>
      </c>
      <c r="AD6" s="156">
        <f>Poor!AD6</f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228">
        <f t="shared" si="6"/>
        <v>6.1553549190535496E-2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3409.2514384857009</v>
      </c>
      <c r="S7" s="226">
        <f>IF($B$81=0,0,(SUMIF($N$6:$N$28,$U7,L$6:L$28)+SUMIF($N$91:$N$118,$U7,L$91:L$118))*$B$83*$H$84*Poor!$B$81/$B$81)</f>
        <v>3409.2514384857009</v>
      </c>
      <c r="T7" s="226">
        <f>IF($B$81=0,0,(SUMIF($N$6:$N$28,$U7,M$6:M$28)+SUMIF($N$91:$N$118,$U7,M$91:M$118))*$B$83*$H$84*Poor!$B$81/$B$81)</f>
        <v>2507.2922102902803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4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31895.000000000007</v>
      </c>
      <c r="S8" s="226">
        <f>IF($B$81=0,0,(SUMIF($N$6:$N$28,$U8,L$6:L$28)+SUMIF($N$91:$N$118,$U8,L$91:L$118))*$B$83*$H$84*Poor!$B$81/$B$81)</f>
        <v>31895.000000000007</v>
      </c>
      <c r="T8" s="226">
        <f>IF($B$81=0,0,(SUMIF($N$6:$N$28,$U8,M$6:M$28)+SUMIF($N$91:$N$118,$U8,M$91:M$118))*$B$83*$H$84*Poor!$B$81/$B$81)</f>
        <v>32725.734235817115</v>
      </c>
      <c r="U8" s="227">
        <v>2</v>
      </c>
      <c r="V8" s="56"/>
      <c r="W8" s="115"/>
      <c r="X8" s="118">
        <f>Poor!X8</f>
        <v>1</v>
      </c>
      <c r="Y8" s="184">
        <f t="shared" si="9"/>
        <v>4.6666666666666669E-2</v>
      </c>
      <c r="Z8" s="125">
        <f>IF($Y8=0,0,AA8/$Y8)</f>
        <v>0.37528373549889821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1.7513240989948584E-2</v>
      </c>
      <c r="AB8" s="125">
        <f>IF($Y8=0,0,AC8/$Y8)</f>
        <v>0.55979949773456894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2.612397656094655E-2</v>
      </c>
      <c r="AD8" s="125">
        <f>IF($Y8=0,0,AE8/$Y8)</f>
        <v>6.491676676653288E-2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3.0294491157715348E-3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1.1666666666666667E-2</v>
      </c>
      <c r="AJ8" s="120">
        <f t="shared" si="14"/>
        <v>2.1818608775447567E-2</v>
      </c>
      <c r="AK8" s="119">
        <f t="shared" si="15"/>
        <v>1.5147245578857674E-3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2706.4911188914175</v>
      </c>
      <c r="S9" s="226">
        <f>IF($B$81=0,0,(SUMIF($N$6:$N$28,$U9,L$6:L$28)+SUMIF($N$91:$N$118,$U9,L$91:L$118))*$B$83*$H$84*Poor!$B$81/$B$81)</f>
        <v>2706.4911188914175</v>
      </c>
      <c r="T9" s="226">
        <f>IF($B$81=0,0,(SUMIF($N$6:$N$28,$U9,M$6:M$28)+SUMIF($N$91:$N$118,$U9,M$91:M$118))*$B$83*$H$84*Poor!$B$81/$B$81)</f>
        <v>2706.4911188914175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0.37528373549889826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4.2532156689875138E-2</v>
      </c>
      <c r="AB9" s="125">
        <f>IF($Y9=0,0,AC9/$Y9)</f>
        <v>0.55979949773456883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6.3443943076584478E-2</v>
      </c>
      <c r="AD9" s="125">
        <f>IF($Y9=0,0,AE9/$Y9)</f>
        <v>6.491676676653281E-2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7.3572335668737193E-3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4">
        <f t="shared" si="13"/>
        <v>2.8333333333333332E-2</v>
      </c>
      <c r="AJ9" s="120">
        <f t="shared" si="14"/>
        <v>5.2988049883229804E-2</v>
      </c>
      <c r="AK9" s="119">
        <f t="shared" si="15"/>
        <v>3.6786167834368597E-3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</v>
      </c>
      <c r="H10" s="24">
        <f t="shared" si="1"/>
        <v>1</v>
      </c>
      <c r="I10" s="22">
        <f t="shared" si="2"/>
        <v>0.52573972602739716</v>
      </c>
      <c r="J10" s="24">
        <f t="shared" si="3"/>
        <v>4.8974313110293488E-2</v>
      </c>
      <c r="K10" s="22">
        <f t="shared" si="4"/>
        <v>0.10514794520547943</v>
      </c>
      <c r="L10" s="22">
        <f t="shared" si="5"/>
        <v>0.10514794520547943</v>
      </c>
      <c r="M10" s="228">
        <f t="shared" si="6"/>
        <v>4.8974313110293488E-2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0.19589725244117395</v>
      </c>
      <c r="Z10" s="125">
        <f>IF($Y10=0,0,AA10/$Y10)</f>
        <v>0.37528373549889826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7.3517052670094424E-2</v>
      </c>
      <c r="AB10" s="125">
        <f>IF($Y10=0,0,AC10/$Y10)</f>
        <v>0.55979949773456883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0.10966318352415122</v>
      </c>
      <c r="AD10" s="125">
        <f>IF($Y10=0,0,AE10/$Y10)</f>
        <v>6.4916766766532907E-2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1.2717016246928309E-2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4.8974313110293488E-2</v>
      </c>
      <c r="AJ10" s="120">
        <f t="shared" si="14"/>
        <v>9.1590118097122822E-2</v>
      </c>
      <c r="AK10" s="119">
        <f t="shared" si="15"/>
        <v>6.3585081234641544E-3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14369.999999999998</v>
      </c>
      <c r="S11" s="226">
        <f>IF($B$81=0,0,(SUMIF($N$6:$N$28,$U11,L$6:L$28)+SUMIF($N$91:$N$118,$U11,L$91:L$118))*$B$83*$H$84*Poor!$B$81/$B$81)</f>
        <v>14369.999999999998</v>
      </c>
      <c r="T11" s="226">
        <f>IF($B$81=0,0,(SUMIF($N$6:$N$28,$U11,M$6:M$28)+SUMIF($N$91:$N$118,$U11,M$91:M$118))*$B$83*$H$84*Poor!$B$81/$B$81)</f>
        <v>14369.999999999998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0.37528373549889821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7.3702734598549993E-2</v>
      </c>
      <c r="AB11" s="125">
        <f>IF($Y11=0,0,AC11/$Y11)</f>
        <v>0.55979949773456894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0.10994015969033022</v>
      </c>
      <c r="AD11" s="125">
        <f>IF($Y11=0,0,AE11/$Y11)</f>
        <v>6.491676676653288E-2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1.2749135599040076E-2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4.9098007471980065E-2</v>
      </c>
      <c r="AJ11" s="120">
        <f t="shared" si="14"/>
        <v>9.1821447144440099E-2</v>
      </c>
      <c r="AK11" s="119">
        <f t="shared" si="15"/>
        <v>6.3745677995200381E-3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3.1842427710725048E-3</v>
      </c>
      <c r="K12" s="22">
        <f t="shared" si="4"/>
        <v>4.3448180434481802E-3</v>
      </c>
      <c r="L12" s="22">
        <f t="shared" si="5"/>
        <v>4.3448180434481802E-3</v>
      </c>
      <c r="M12" s="228">
        <f t="shared" si="6"/>
        <v>3.1842427710725048E-3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1.2736971084290019E-2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8.5337706264743129E-3</v>
      </c>
      <c r="AF12" s="122">
        <f>1-SUM(Z12,AB12,AD12)</f>
        <v>0.32999999999999996</v>
      </c>
      <c r="AG12" s="121">
        <f>$M12*AF12*4</f>
        <v>4.2032004578157062E-3</v>
      </c>
      <c r="AH12" s="123">
        <f t="shared" si="12"/>
        <v>1</v>
      </c>
      <c r="AI12" s="184">
        <f t="shared" si="13"/>
        <v>3.1842427710725048E-3</v>
      </c>
      <c r="AJ12" s="120">
        <f t="shared" si="14"/>
        <v>0</v>
      </c>
      <c r="AK12" s="119">
        <f t="shared" si="15"/>
        <v>6.3684855421450096E-3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2.8593646564700377E-2</v>
      </c>
      <c r="K13" s="22">
        <f t="shared" si="4"/>
        <v>3.3001245330012453E-2</v>
      </c>
      <c r="L13" s="22">
        <f t="shared" si="5"/>
        <v>3.3001245330012453E-2</v>
      </c>
      <c r="M13" s="229">
        <f t="shared" si="6"/>
        <v>2.8593646564700377E-2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0.11437458625880151</v>
      </c>
      <c r="Z13" s="156">
        <f>Poor!Z13</f>
        <v>1</v>
      </c>
      <c r="AA13" s="121">
        <f>$M13*Z13*4</f>
        <v>0.11437458625880151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2.8593646564700377E-2</v>
      </c>
      <c r="AJ13" s="120">
        <f t="shared" si="14"/>
        <v>5.7187293129400754E-2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3.1171270888142965E-3</v>
      </c>
      <c r="K14" s="22">
        <f t="shared" si="4"/>
        <v>3.5976200359762E-3</v>
      </c>
      <c r="L14" s="22">
        <f t="shared" si="5"/>
        <v>3.5976200359762E-3</v>
      </c>
      <c r="M14" s="229">
        <f t="shared" si="6"/>
        <v>3.1171270888142965E-3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1500</v>
      </c>
      <c r="S14" s="226">
        <f>IF($B$81=0,0,(SUMIF($N$6:$N$28,$U14,L$6:L$28)+SUMIF($N$91:$N$118,$U14,L$91:L$118))*$B$83*$H$84*Poor!$B$81/$B$81)</f>
        <v>1500</v>
      </c>
      <c r="T14" s="226">
        <f>IF($B$81=0,0,(SUMIF($N$6:$N$28,$U14,M$6:M$28)+SUMIF($N$91:$N$118,$U14,M$91:M$118))*$B$83*$H$84*Poor!$B$81/$B$81)</f>
        <v>1500</v>
      </c>
      <c r="U14" s="227">
        <v>8</v>
      </c>
      <c r="V14" s="56"/>
      <c r="W14" s="110"/>
      <c r="X14" s="118"/>
      <c r="Y14" s="184">
        <f>M14*4</f>
        <v>1.2468508355257186E-2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1.2468508355257186E-2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3.1171270888142965E-3</v>
      </c>
      <c r="AJ14" s="120">
        <f t="shared" si="14"/>
        <v>6.2342541776285931E-3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4000</v>
      </c>
      <c r="S15" s="226">
        <f>IF($B$81=0,0,(SUMIF($N$6:$N$28,$U15,L$6:L$28)+SUMIF($N$91:$N$118,$U15,L$91:L$118))*$B$83*$H$84*Poor!$B$81/$B$81)</f>
        <v>4000</v>
      </c>
      <c r="T15" s="226">
        <f>IF($B$81=0,0,(SUMIF($N$6:$N$28,$U15,M$6:M$28)+SUMIF($N$91:$N$118,$U15,M$91:M$118))*$B$83*$H$84*Poor!$B$81/$B$81)</f>
        <v>4000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4400</v>
      </c>
      <c r="S17" s="226">
        <f>IF($B$81=0,0,(SUMIF($N$6:$N$28,$U17,L$6:L$28)+SUMIF($N$91:$N$118,$U17,L$91:L$118))*$B$83*$H$84*Poor!$B$81/$B$81)</f>
        <v>4400</v>
      </c>
      <c r="T17" s="226">
        <f>IF($B$81=0,0,(SUMIF($N$6:$N$28,$U17,M$6:M$28)+SUMIF($N$91:$N$118,$U17,M$91:M$118))*$B$83*$H$84*Poor!$B$81/$B$81)</f>
        <v>4400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4400</v>
      </c>
      <c r="S21" s="226">
        <f>IF($B$81=0,0,(SUMIF($N$6:$N$28,$U21,L$6:L$28)+SUMIF($N$91:$N$118,$U21,L$91:L$118))*$B$83*$H$84*Poor!$B$81/$B$81)</f>
        <v>4400</v>
      </c>
      <c r="T21" s="226">
        <f>IF($B$81=0,0,(SUMIF($N$6:$N$28,$U21,M$6:M$28)+SUMIF($N$91:$N$118,$U21,M$91:M$118))*$B$83*$H$84*Poor!$B$81/$B$81)</f>
        <v>4400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8400</v>
      </c>
      <c r="S22" s="226">
        <f>IF($B$81=0,0,(SUMIF($N$6:$N$28,$U22,L$6:L$28)+SUMIF($N$91:$N$118,$U22,L$91:L$118))*$B$83*$H$84*Poor!$B$81/$B$81)</f>
        <v>8400</v>
      </c>
      <c r="T22" s="226">
        <f>IF($B$81=0,0,(SUMIF($N$6:$N$28,$U22,M$6:M$28)+SUMIF($N$91:$N$118,$U22,M$91:M$118))*$B$83*$H$84*Poor!$B$81/$B$81)</f>
        <v>8400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85518.170520989705</v>
      </c>
      <c r="S23" s="179">
        <f>SUM(S7:S22)</f>
        <v>85518.170520989705</v>
      </c>
      <c r="T23" s="179">
        <f>SUM(T7:T22)</f>
        <v>85446.945528611395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24183.101563146229</v>
      </c>
      <c r="S24" s="41">
        <f>IF($B$81=0,0,($B$124*$H$124)+1-($D$29*$H$29)-($D$28*$H$28))*$I$83*Poor!$B$81/$B$81</f>
        <v>24183.101563146229</v>
      </c>
      <c r="T24" s="41">
        <f>IF($B$81=0,0,($B$124*$H$124)+1-($D$29*$H$29)-($D$28*$H$28))*$I$83*Poor!$B$81/$B$81</f>
        <v>24183.101563146229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40509.101563146229</v>
      </c>
      <c r="S25" s="41">
        <f>IF($B$81=0,0,($B$124*$H$124)+($B$125*$H$125*$H$84)+1-($D$29*$H$29)-($D$28*$H$28))*$I$83*Poor!$B$81/$B$81</f>
        <v>40509.101563146229</v>
      </c>
      <c r="T25" s="41">
        <f>IF($B$81=0,0,($B$124*$H$124)+($B$125*$H$125*$H$84)+1-($D$29*$H$29)-($D$28*$H$28))*$I$83*Poor!$B$81/$B$81</f>
        <v>40509.101563146229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77489.101563146221</v>
      </c>
      <c r="S27" s="41">
        <f>IF($B$81=0,0,($B$124*$H$124)+($B$125*$H$125*$H$84)+($B$126*$H$126*$H$84)+($B$127*$H$127*$H$84)+1-($D$29*$H$29)-($D$28*$H$28))*$I$83*Poor!$B$81/$B$81</f>
        <v>77489.101563146221</v>
      </c>
      <c r="T27" s="41">
        <f>IF($B$81=0,0,($B$124*$H$124)+($B$125*$H$125*$H$84)+($B$126*$H$126*$H$84)+($B$127*$H$127*$H$84)+1-($D$29*$H$29)-($D$28*$H$28))*$I$83*Poor!$B$81/$B$81</f>
        <v>77489.101563146221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6.0134196762141955E-2</v>
      </c>
      <c r="C28" s="102">
        <f>IF([1]Summ!$I1066="",0,[1]Summ!$I1066)</f>
        <v>-6.0134196762141955E-2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6.8165633417073504E-2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6.8165633417073504E-2</v>
      </c>
      <c r="N28" s="233"/>
      <c r="O28" s="2"/>
      <c r="P28" s="22"/>
      <c r="V28" s="56"/>
      <c r="W28" s="110"/>
      <c r="X28" s="118"/>
      <c r="Y28" s="184">
        <f t="shared" si="9"/>
        <v>0.27266253366829402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0.13633126683414701</v>
      </c>
      <c r="AF28" s="122">
        <f t="shared" si="10"/>
        <v>0.5</v>
      </c>
      <c r="AG28" s="121">
        <f t="shared" si="11"/>
        <v>0.13633126683414701</v>
      </c>
      <c r="AH28" s="123">
        <f t="shared" si="12"/>
        <v>1</v>
      </c>
      <c r="AI28" s="184">
        <f t="shared" si="13"/>
        <v>6.8165633417073504E-2</v>
      </c>
      <c r="AJ28" s="120">
        <f t="shared" si="14"/>
        <v>0</v>
      </c>
      <c r="AK28" s="119">
        <f t="shared" si="15"/>
        <v>0.13633126683414701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0.46401527521793273</v>
      </c>
      <c r="C29" s="102">
        <f>IF([1]Summ!$I1067="",0,[1]Summ!$I1067)</f>
        <v>2.2731839714166754E-2</v>
      </c>
      <c r="D29" s="24">
        <f t="shared" si="0"/>
        <v>0.48674711493209949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0.48674711493209949</v>
      </c>
      <c r="J29" s="24">
        <f>IF(I$32&lt;=1+I131,I29,B29*H29+J$33*(I29-B29*H29))</f>
        <v>0.46097924346653957</v>
      </c>
      <c r="K29" s="22">
        <f t="shared" si="4"/>
        <v>0.46401527521793273</v>
      </c>
      <c r="L29" s="22">
        <f t="shared" si="5"/>
        <v>0.46401527521793273</v>
      </c>
      <c r="M29" s="228">
        <f t="shared" si="6"/>
        <v>0.46097924346653957</v>
      </c>
      <c r="N29" s="233"/>
      <c r="P29" s="22"/>
      <c r="V29" s="56"/>
      <c r="W29" s="110"/>
      <c r="X29" s="118"/>
      <c r="Y29" s="184">
        <f t="shared" si="9"/>
        <v>1.8439169738661583</v>
      </c>
      <c r="Z29" s="156">
        <f>Poor!Z29</f>
        <v>0.25</v>
      </c>
      <c r="AA29" s="121">
        <f t="shared" si="16"/>
        <v>0.46097924346653957</v>
      </c>
      <c r="AB29" s="156">
        <f>Poor!AB29</f>
        <v>0.25</v>
      </c>
      <c r="AC29" s="121">
        <f t="shared" si="7"/>
        <v>0.46097924346653957</v>
      </c>
      <c r="AD29" s="156">
        <f>Poor!AD29</f>
        <v>0.25</v>
      </c>
      <c r="AE29" s="121">
        <f t="shared" si="8"/>
        <v>0.46097924346653957</v>
      </c>
      <c r="AF29" s="122">
        <f t="shared" si="10"/>
        <v>0.25</v>
      </c>
      <c r="AG29" s="121">
        <f t="shared" si="11"/>
        <v>0.46097924346653957</v>
      </c>
      <c r="AH29" s="123">
        <f t="shared" si="12"/>
        <v>1</v>
      </c>
      <c r="AI29" s="184">
        <f t="shared" si="13"/>
        <v>0.46097924346653957</v>
      </c>
      <c r="AJ29" s="120">
        <f t="shared" si="14"/>
        <v>0.46097924346653957</v>
      </c>
      <c r="AK29" s="119">
        <f t="shared" si="15"/>
        <v>0.46097924346653957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0.37766361145703609</v>
      </c>
      <c r="C30" s="103"/>
      <c r="D30" s="24">
        <f>(D119-B124)</f>
        <v>3.7612311464079498</v>
      </c>
      <c r="E30" s="75">
        <f>Poor!E30</f>
        <v>1</v>
      </c>
      <c r="H30" s="96">
        <f>(E30*F$7/F$9)</f>
        <v>1</v>
      </c>
      <c r="I30" s="29">
        <f>IF(E30&gt;=1,I119-I124,MIN(I119-I124,B30*H30))</f>
        <v>3.7612311464079498</v>
      </c>
      <c r="J30" s="235">
        <f>IF(I$32&lt;=$B$32,I30,$B$32-SUM(J6:J29))</f>
        <v>0.43489050563353349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0.43489050563353349</v>
      </c>
      <c r="N30" s="166" t="s">
        <v>86</v>
      </c>
      <c r="O30" s="2"/>
      <c r="P30" s="22"/>
      <c r="V30" s="56"/>
      <c r="W30" s="110"/>
      <c r="X30" s="118"/>
      <c r="Y30" s="184">
        <f>M30*4</f>
        <v>1.7395620225341339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3.4964130067886089E-2</v>
      </c>
      <c r="AE30" s="188">
        <f>IF(AE79*4/$I$84+SUM(AE6:AE29)&lt;1,AE79*4/$I$84,1-SUM(AE6:AE29))</f>
        <v>6.0822272817038447E-2</v>
      </c>
      <c r="AF30" s="122">
        <f>IF($Y30=0,0,AG30/($Y$30))</f>
        <v>-8.3474183367314728E-2</v>
      </c>
      <c r="AG30" s="188">
        <f>IF(AG79*4/$I$84+SUM(AG6:AG29)&lt;1,AG79*4/$I$84,1-SUM(AG6:AG29))</f>
        <v>-0.14520851924783118</v>
      </c>
      <c r="AH30" s="123">
        <f t="shared" si="12"/>
        <v>-4.8510053299428639E-2</v>
      </c>
      <c r="AI30" s="184">
        <f t="shared" si="13"/>
        <v>-2.1096561607698183E-2</v>
      </c>
      <c r="AJ30" s="120">
        <f t="shared" si="14"/>
        <v>0</v>
      </c>
      <c r="AK30" s="119">
        <f t="shared" si="15"/>
        <v>-4.2193123215396366E-2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-0.45598706724123161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1.4559870672412316</v>
      </c>
      <c r="C32" s="77">
        <f>SUM(C6:C31)</f>
        <v>0.42847792522682759</v>
      </c>
      <c r="D32" s="24">
        <f>SUM(D6:D30)</f>
        <v>5.2680325274189723</v>
      </c>
      <c r="E32" s="2"/>
      <c r="F32" s="2"/>
      <c r="H32" s="17"/>
      <c r="I32" s="22">
        <f>SUM(I6:I30)</f>
        <v>5.2680325274189723</v>
      </c>
      <c r="J32" s="17"/>
      <c r="L32" s="22">
        <f>SUM(L6:L30)</f>
        <v>1.4559870672412316</v>
      </c>
      <c r="M32" s="23"/>
      <c r="N32" s="56"/>
      <c r="O32" s="2"/>
      <c r="P32" s="22"/>
      <c r="V32" s="56"/>
      <c r="W32" s="110"/>
      <c r="X32" s="118"/>
      <c r="Y32" s="115">
        <f>SUM(Y6:Y31)</f>
        <v>5.8239482689649265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-0.13355855881304146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4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9000</v>
      </c>
      <c r="J37" s="38">
        <f>J91*I$83</f>
        <v>9000</v>
      </c>
      <c r="K37" s="40">
        <f>(B37/B$65)</f>
        <v>0.11615151319610247</v>
      </c>
      <c r="L37" s="22">
        <f t="shared" ref="L37" si="27">(K37*H37)</f>
        <v>0.11615151319610247</v>
      </c>
      <c r="M37" s="24">
        <f>J37/B$65</f>
        <v>0.11615151319610247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4"/>
        <v>4320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4320</v>
      </c>
      <c r="J38" s="38">
        <f t="shared" ref="J38:J64" si="31">J92*I$83</f>
        <v>4320</v>
      </c>
      <c r="K38" s="40">
        <f t="shared" ref="K38:K64" si="32">(B38/B$65)</f>
        <v>5.5752726334129185E-2</v>
      </c>
      <c r="L38" s="22">
        <f t="shared" ref="L38:L64" si="33">(K38*H38)</f>
        <v>5.5752726334129185E-2</v>
      </c>
      <c r="M38" s="24">
        <f t="shared" ref="M38:M64" si="34">J38/B$65</f>
        <v>5.5752726334129185E-2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4320</v>
      </c>
      <c r="AH38" s="123">
        <f t="shared" ref="AH38:AI58" si="36">SUM(Z38,AB38,AD38,AF38)</f>
        <v>1</v>
      </c>
      <c r="AI38" s="112">
        <f t="shared" si="36"/>
        <v>4320</v>
      </c>
      <c r="AJ38" s="148">
        <f t="shared" ref="AJ38:AJ64" si="37">(AA38+AC38)</f>
        <v>0</v>
      </c>
      <c r="AK38" s="147">
        <f t="shared" ref="AK38:AK64" si="38">(AE38+AG38)</f>
        <v>4320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4"/>
        <v>1050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1050</v>
      </c>
      <c r="J39" s="38">
        <f t="shared" si="31"/>
        <v>1050</v>
      </c>
      <c r="K39" s="40">
        <f t="shared" si="32"/>
        <v>1.3551009872878621E-2</v>
      </c>
      <c r="L39" s="22">
        <f t="shared" si="33"/>
        <v>1.3551009872878621E-2</v>
      </c>
      <c r="M39" s="24">
        <f t="shared" si="34"/>
        <v>1.3551009872878621E-2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0.37528373549889821</v>
      </c>
      <c r="AA39" s="147">
        <f t="shared" ref="AA39:AA64" si="39">$J39*Z39</f>
        <v>394.04792227384314</v>
      </c>
      <c r="AB39" s="122">
        <f>AB8</f>
        <v>0.55979949773456894</v>
      </c>
      <c r="AC39" s="147">
        <f t="shared" ref="AC39:AC64" si="40">$J39*AB39</f>
        <v>587.78947262129736</v>
      </c>
      <c r="AD39" s="122">
        <f>AD8</f>
        <v>6.491676676653288E-2</v>
      </c>
      <c r="AE39" s="147">
        <f t="shared" ref="AE39:AE64" si="41">$J39*AD39</f>
        <v>68.162605104859523</v>
      </c>
      <c r="AF39" s="122">
        <f t="shared" si="28"/>
        <v>0</v>
      </c>
      <c r="AG39" s="147">
        <f t="shared" si="35"/>
        <v>0</v>
      </c>
      <c r="AH39" s="123">
        <f t="shared" si="36"/>
        <v>1</v>
      </c>
      <c r="AI39" s="112">
        <f t="shared" si="36"/>
        <v>1050</v>
      </c>
      <c r="AJ39" s="148">
        <f t="shared" si="37"/>
        <v>981.83739489514051</v>
      </c>
      <c r="AK39" s="147">
        <f t="shared" si="38"/>
        <v>68.162605104859523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4"/>
        <v>25675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25675</v>
      </c>
      <c r="J40" s="38">
        <f t="shared" si="31"/>
        <v>25675</v>
      </c>
      <c r="K40" s="40">
        <f t="shared" si="32"/>
        <v>0.33135445570110345</v>
      </c>
      <c r="L40" s="22">
        <f t="shared" si="33"/>
        <v>0.33135445570110345</v>
      </c>
      <c r="M40" s="24">
        <f t="shared" si="34"/>
        <v>0.33135445570110345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0.37528373549889826</v>
      </c>
      <c r="AA40" s="147">
        <f t="shared" si="39"/>
        <v>9635.4099089342126</v>
      </c>
      <c r="AB40" s="122">
        <f>AB9</f>
        <v>0.55979949773456883</v>
      </c>
      <c r="AC40" s="147">
        <f t="shared" si="40"/>
        <v>14372.852104335054</v>
      </c>
      <c r="AD40" s="122">
        <f>AD9</f>
        <v>6.491676676653281E-2</v>
      </c>
      <c r="AE40" s="147">
        <f t="shared" si="41"/>
        <v>1666.73798673073</v>
      </c>
      <c r="AF40" s="122">
        <f t="shared" si="28"/>
        <v>0</v>
      </c>
      <c r="AG40" s="147">
        <f t="shared" si="35"/>
        <v>0</v>
      </c>
      <c r="AH40" s="123">
        <f t="shared" si="36"/>
        <v>0.99999999999999989</v>
      </c>
      <c r="AI40" s="112">
        <f t="shared" si="36"/>
        <v>25675</v>
      </c>
      <c r="AJ40" s="148">
        <f t="shared" si="37"/>
        <v>24008.262013269268</v>
      </c>
      <c r="AK40" s="147">
        <f t="shared" si="38"/>
        <v>1666.73798673073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4534.2342352521655</v>
      </c>
      <c r="K41" s="40">
        <f t="shared" si="32"/>
        <v>5.1622894753823319E-2</v>
      </c>
      <c r="L41" s="22">
        <f t="shared" si="33"/>
        <v>5.1622894753823319E-2</v>
      </c>
      <c r="M41" s="24">
        <f t="shared" si="34"/>
        <v>5.8517574178901278E-2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0.37528373549889821</v>
      </c>
      <c r="AA41" s="147">
        <f t="shared" si="39"/>
        <v>1701.6243614324226</v>
      </c>
      <c r="AB41" s="122">
        <f>AB11</f>
        <v>0.55979949773456894</v>
      </c>
      <c r="AC41" s="147">
        <f t="shared" si="40"/>
        <v>2538.2620475050494</v>
      </c>
      <c r="AD41" s="122">
        <f>AD11</f>
        <v>6.491676676653288E-2</v>
      </c>
      <c r="AE41" s="147">
        <f t="shared" si="41"/>
        <v>294.34782631469341</v>
      </c>
      <c r="AF41" s="122">
        <f t="shared" si="28"/>
        <v>0</v>
      </c>
      <c r="AG41" s="147">
        <f t="shared" si="35"/>
        <v>0</v>
      </c>
      <c r="AH41" s="123">
        <f t="shared" si="36"/>
        <v>1</v>
      </c>
      <c r="AI41" s="112">
        <f t="shared" si="36"/>
        <v>4534.2342352521655</v>
      </c>
      <c r="AJ41" s="148">
        <f t="shared" si="37"/>
        <v>4239.886408937472</v>
      </c>
      <c r="AK41" s="147">
        <f t="shared" si="38"/>
        <v>294.34782631469341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0</v>
      </c>
      <c r="K42" s="40">
        <f t="shared" si="32"/>
        <v>0</v>
      </c>
      <c r="L42" s="22">
        <f t="shared" si="33"/>
        <v>0</v>
      </c>
      <c r="M42" s="24">
        <f t="shared" si="34"/>
        <v>0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0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0</v>
      </c>
      <c r="AF42" s="122">
        <f t="shared" si="28"/>
        <v>0.25</v>
      </c>
      <c r="AG42" s="147">
        <f t="shared" si="35"/>
        <v>0</v>
      </c>
      <c r="AH42" s="123">
        <f t="shared" si="36"/>
        <v>1</v>
      </c>
      <c r="AI42" s="112">
        <f t="shared" si="36"/>
        <v>0</v>
      </c>
      <c r="AJ42" s="148">
        <f t="shared" si="37"/>
        <v>0</v>
      </c>
      <c r="AK42" s="147">
        <f t="shared" si="38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816.16216234538979</v>
      </c>
      <c r="K43" s="40">
        <f t="shared" si="32"/>
        <v>9.2921210556881975E-3</v>
      </c>
      <c r="L43" s="22">
        <f t="shared" si="33"/>
        <v>9.2921210556881975E-3</v>
      </c>
      <c r="M43" s="24">
        <f t="shared" si="34"/>
        <v>1.0533163352202231E-2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204.04054058634745</v>
      </c>
      <c r="AB43" s="156">
        <f>Poor!AB43</f>
        <v>0.25</v>
      </c>
      <c r="AC43" s="147">
        <f t="shared" si="40"/>
        <v>204.04054058634745</v>
      </c>
      <c r="AD43" s="156">
        <f>Poor!AD43</f>
        <v>0.25</v>
      </c>
      <c r="AE43" s="147">
        <f t="shared" si="41"/>
        <v>204.04054058634745</v>
      </c>
      <c r="AF43" s="122">
        <f t="shared" si="28"/>
        <v>0.25</v>
      </c>
      <c r="AG43" s="147">
        <f t="shared" si="35"/>
        <v>204.04054058634745</v>
      </c>
      <c r="AH43" s="123">
        <f t="shared" si="36"/>
        <v>1</v>
      </c>
      <c r="AI43" s="112">
        <f t="shared" si="36"/>
        <v>816.16216234538979</v>
      </c>
      <c r="AJ43" s="148">
        <f t="shared" si="37"/>
        <v>408.08108117269489</v>
      </c>
      <c r="AK43" s="147">
        <f t="shared" si="38"/>
        <v>408.08108117269489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1133.5585588130414</v>
      </c>
      <c r="K44" s="40">
        <f t="shared" si="32"/>
        <v>1.290572368845583E-2</v>
      </c>
      <c r="L44" s="22">
        <f t="shared" si="33"/>
        <v>1.290572368845583E-2</v>
      </c>
      <c r="M44" s="24">
        <f t="shared" si="34"/>
        <v>1.462939354472532E-2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283.38963970326034</v>
      </c>
      <c r="AB44" s="156">
        <f>Poor!AB44</f>
        <v>0.25</v>
      </c>
      <c r="AC44" s="147">
        <f t="shared" si="40"/>
        <v>283.38963970326034</v>
      </c>
      <c r="AD44" s="156">
        <f>Poor!AD44</f>
        <v>0.25</v>
      </c>
      <c r="AE44" s="147">
        <f t="shared" si="41"/>
        <v>283.38963970326034</v>
      </c>
      <c r="AF44" s="122">
        <f t="shared" si="28"/>
        <v>0.25</v>
      </c>
      <c r="AG44" s="147">
        <f t="shared" si="35"/>
        <v>283.38963970326034</v>
      </c>
      <c r="AH44" s="123">
        <f t="shared" si="36"/>
        <v>1</v>
      </c>
      <c r="AI44" s="112">
        <f t="shared" si="36"/>
        <v>1133.5585588130414</v>
      </c>
      <c r="AJ44" s="148">
        <f t="shared" si="37"/>
        <v>566.77927940652069</v>
      </c>
      <c r="AK44" s="147">
        <f t="shared" si="38"/>
        <v>566.77927940652069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566.77927940652069</v>
      </c>
      <c r="K45" s="40">
        <f t="shared" si="32"/>
        <v>6.4528618442279148E-3</v>
      </c>
      <c r="L45" s="22">
        <f t="shared" si="33"/>
        <v>6.4528618442279148E-3</v>
      </c>
      <c r="M45" s="24">
        <f t="shared" si="34"/>
        <v>7.3146967723626598E-3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141.69481985163017</v>
      </c>
      <c r="AB45" s="156">
        <f>Poor!AB45</f>
        <v>0.25</v>
      </c>
      <c r="AC45" s="147">
        <f t="shared" si="40"/>
        <v>141.69481985163017</v>
      </c>
      <c r="AD45" s="156">
        <f>Poor!AD45</f>
        <v>0.25</v>
      </c>
      <c r="AE45" s="147">
        <f t="shared" si="41"/>
        <v>141.69481985163017</v>
      </c>
      <c r="AF45" s="122">
        <f t="shared" si="28"/>
        <v>0.25</v>
      </c>
      <c r="AG45" s="147">
        <f t="shared" si="35"/>
        <v>141.69481985163017</v>
      </c>
      <c r="AH45" s="123">
        <f t="shared" si="36"/>
        <v>1</v>
      </c>
      <c r="AI45" s="112">
        <f t="shared" si="36"/>
        <v>566.77927940652069</v>
      </c>
      <c r="AJ45" s="148">
        <f t="shared" si="37"/>
        <v>283.38963970326034</v>
      </c>
      <c r="AK45" s="147">
        <f t="shared" si="38"/>
        <v>283.38963970326034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4"/>
        <v>1500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1500</v>
      </c>
      <c r="J46" s="38">
        <f t="shared" si="31"/>
        <v>1500</v>
      </c>
      <c r="K46" s="40">
        <f t="shared" si="32"/>
        <v>1.9358585532683745E-2</v>
      </c>
      <c r="L46" s="22">
        <f t="shared" si="33"/>
        <v>1.9358585532683745E-2</v>
      </c>
      <c r="M46" s="24">
        <f t="shared" si="34"/>
        <v>1.9358585532683745E-2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375</v>
      </c>
      <c r="AB46" s="156">
        <f>Poor!AB46</f>
        <v>0.25</v>
      </c>
      <c r="AC46" s="147">
        <f t="shared" si="40"/>
        <v>375</v>
      </c>
      <c r="AD46" s="156">
        <f>Poor!AD46</f>
        <v>0.25</v>
      </c>
      <c r="AE46" s="147">
        <f t="shared" si="41"/>
        <v>375</v>
      </c>
      <c r="AF46" s="122">
        <f t="shared" si="28"/>
        <v>0.25</v>
      </c>
      <c r="AG46" s="147">
        <f t="shared" si="35"/>
        <v>375</v>
      </c>
      <c r="AH46" s="123">
        <f t="shared" si="36"/>
        <v>1</v>
      </c>
      <c r="AI46" s="112">
        <f t="shared" si="36"/>
        <v>1500</v>
      </c>
      <c r="AJ46" s="148">
        <f t="shared" si="37"/>
        <v>750</v>
      </c>
      <c r="AK46" s="147">
        <f t="shared" si="38"/>
        <v>750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4"/>
        <v>4400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4400</v>
      </c>
      <c r="J47" s="38">
        <f t="shared" si="31"/>
        <v>4400</v>
      </c>
      <c r="K47" s="40">
        <f t="shared" si="32"/>
        <v>5.678518422920565E-2</v>
      </c>
      <c r="L47" s="22">
        <f t="shared" si="33"/>
        <v>5.678518422920565E-2</v>
      </c>
      <c r="M47" s="24">
        <f t="shared" si="34"/>
        <v>5.678518422920565E-2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1100</v>
      </c>
      <c r="AB47" s="156">
        <f>Poor!AB47</f>
        <v>0.25</v>
      </c>
      <c r="AC47" s="147">
        <f t="shared" si="40"/>
        <v>1100</v>
      </c>
      <c r="AD47" s="156">
        <f>Poor!AD47</f>
        <v>0.25</v>
      </c>
      <c r="AE47" s="147">
        <f t="shared" si="41"/>
        <v>1100</v>
      </c>
      <c r="AF47" s="122">
        <f t="shared" si="28"/>
        <v>0.25</v>
      </c>
      <c r="AG47" s="147">
        <f t="shared" si="35"/>
        <v>1100</v>
      </c>
      <c r="AH47" s="123">
        <f t="shared" si="36"/>
        <v>1</v>
      </c>
      <c r="AI47" s="112">
        <f t="shared" si="36"/>
        <v>4400</v>
      </c>
      <c r="AJ47" s="148">
        <f t="shared" si="37"/>
        <v>2200</v>
      </c>
      <c r="AK47" s="147">
        <f t="shared" si="38"/>
        <v>2200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4"/>
        <v>8520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8520</v>
      </c>
      <c r="J48" s="38">
        <f t="shared" si="31"/>
        <v>8520</v>
      </c>
      <c r="K48" s="40">
        <f t="shared" si="32"/>
        <v>0.10995676582564368</v>
      </c>
      <c r="L48" s="22">
        <f t="shared" si="33"/>
        <v>0.10995676582564368</v>
      </c>
      <c r="M48" s="24">
        <f t="shared" si="34"/>
        <v>0.10995676582564368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2130</v>
      </c>
      <c r="AB48" s="156">
        <f>Poor!AB48</f>
        <v>0.25</v>
      </c>
      <c r="AC48" s="147">
        <f t="shared" si="40"/>
        <v>2130</v>
      </c>
      <c r="AD48" s="156">
        <f>Poor!AD48</f>
        <v>0.25</v>
      </c>
      <c r="AE48" s="147">
        <f t="shared" si="41"/>
        <v>2130</v>
      </c>
      <c r="AF48" s="122">
        <f t="shared" si="28"/>
        <v>0.25</v>
      </c>
      <c r="AG48" s="147">
        <f t="shared" si="35"/>
        <v>2130</v>
      </c>
      <c r="AH48" s="123">
        <f t="shared" si="36"/>
        <v>1</v>
      </c>
      <c r="AI48" s="112">
        <f t="shared" si="36"/>
        <v>8520</v>
      </c>
      <c r="AJ48" s="148">
        <f t="shared" si="37"/>
        <v>4260</v>
      </c>
      <c r="AK48" s="147">
        <f t="shared" si="38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4"/>
        <v>4000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4000</v>
      </c>
      <c r="J49" s="38">
        <f t="shared" si="31"/>
        <v>4000</v>
      </c>
      <c r="K49" s="40">
        <f t="shared" si="32"/>
        <v>5.1622894753823319E-2</v>
      </c>
      <c r="L49" s="22">
        <f t="shared" si="33"/>
        <v>5.1622894753823319E-2</v>
      </c>
      <c r="M49" s="24">
        <f t="shared" si="34"/>
        <v>5.1622894753823319E-2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1000</v>
      </c>
      <c r="AB49" s="156">
        <f>Poor!AB49</f>
        <v>0.25</v>
      </c>
      <c r="AC49" s="147">
        <f t="shared" si="40"/>
        <v>1000</v>
      </c>
      <c r="AD49" s="156">
        <f>Poor!AD49</f>
        <v>0.25</v>
      </c>
      <c r="AE49" s="147">
        <f t="shared" si="41"/>
        <v>1000</v>
      </c>
      <c r="AF49" s="122">
        <f t="shared" si="28"/>
        <v>0.25</v>
      </c>
      <c r="AG49" s="147">
        <f t="shared" si="35"/>
        <v>1000</v>
      </c>
      <c r="AH49" s="123">
        <f t="shared" si="36"/>
        <v>1</v>
      </c>
      <c r="AI49" s="112">
        <f t="shared" si="36"/>
        <v>4000</v>
      </c>
      <c r="AJ49" s="148">
        <f t="shared" si="37"/>
        <v>2000</v>
      </c>
      <c r="AK49" s="147">
        <f t="shared" si="38"/>
        <v>2000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4"/>
        <v>8400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8400</v>
      </c>
      <c r="J50" s="38">
        <f t="shared" si="31"/>
        <v>8400</v>
      </c>
      <c r="K50" s="40">
        <f t="shared" si="32"/>
        <v>0.10840807898302897</v>
      </c>
      <c r="L50" s="22">
        <f t="shared" si="33"/>
        <v>0.10840807898302897</v>
      </c>
      <c r="M50" s="24">
        <f t="shared" si="34"/>
        <v>0.10840807898302897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2100</v>
      </c>
      <c r="AB50" s="156">
        <f>Poor!AB55</f>
        <v>0.25</v>
      </c>
      <c r="AC50" s="147">
        <f t="shared" si="40"/>
        <v>2100</v>
      </c>
      <c r="AD50" s="156">
        <f>Poor!AD55</f>
        <v>0.25</v>
      </c>
      <c r="AE50" s="147">
        <f t="shared" si="41"/>
        <v>2100</v>
      </c>
      <c r="AF50" s="122">
        <f t="shared" si="28"/>
        <v>0.25</v>
      </c>
      <c r="AG50" s="147">
        <f t="shared" si="35"/>
        <v>2100</v>
      </c>
      <c r="AH50" s="123">
        <f t="shared" si="36"/>
        <v>1</v>
      </c>
      <c r="AI50" s="112">
        <f t="shared" si="36"/>
        <v>8400</v>
      </c>
      <c r="AJ50" s="148">
        <f t="shared" si="37"/>
        <v>4200</v>
      </c>
      <c r="AK50" s="147">
        <f t="shared" si="38"/>
        <v>4200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4"/>
        <v>4400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4400</v>
      </c>
      <c r="J51" s="38">
        <f t="shared" si="31"/>
        <v>4400</v>
      </c>
      <c r="K51" s="40">
        <f t="shared" si="32"/>
        <v>5.678518422920565E-2</v>
      </c>
      <c r="L51" s="22">
        <f t="shared" si="33"/>
        <v>5.678518422920565E-2</v>
      </c>
      <c r="M51" s="24">
        <f t="shared" si="34"/>
        <v>5.678518422920565E-2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1100</v>
      </c>
      <c r="AB51" s="156">
        <f>Poor!AB56</f>
        <v>0.25</v>
      </c>
      <c r="AC51" s="147">
        <f t="shared" si="40"/>
        <v>1100</v>
      </c>
      <c r="AD51" s="156">
        <f>Poor!AD56</f>
        <v>0.25</v>
      </c>
      <c r="AE51" s="147">
        <f t="shared" si="41"/>
        <v>1100</v>
      </c>
      <c r="AF51" s="122">
        <f t="shared" si="28"/>
        <v>0.25</v>
      </c>
      <c r="AG51" s="147">
        <f t="shared" si="35"/>
        <v>1100</v>
      </c>
      <c r="AH51" s="123">
        <f t="shared" si="36"/>
        <v>1</v>
      </c>
      <c r="AI51" s="112">
        <f t="shared" si="36"/>
        <v>4400</v>
      </c>
      <c r="AJ51" s="148">
        <f t="shared" si="37"/>
        <v>2200</v>
      </c>
      <c r="AK51" s="147">
        <f t="shared" si="38"/>
        <v>2200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71265</v>
      </c>
      <c r="J65" s="39">
        <f>SUM(J37:J64)</f>
        <v>78315.734235817115</v>
      </c>
      <c r="K65" s="40">
        <f>SUM(K37:K64)</f>
        <v>1</v>
      </c>
      <c r="L65" s="22">
        <f>SUM(L37:L64)</f>
        <v>1</v>
      </c>
      <c r="M65" s="24">
        <f>SUM(M37:M64)</f>
        <v>1.0107212265059962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20165.207192781716</v>
      </c>
      <c r="AB65" s="137"/>
      <c r="AC65" s="153">
        <f>SUM(AC37:AC64)</f>
        <v>25933.028624602633</v>
      </c>
      <c r="AD65" s="137"/>
      <c r="AE65" s="153">
        <f>SUM(AE37:AE64)</f>
        <v>10463.373418291521</v>
      </c>
      <c r="AF65" s="137"/>
      <c r="AG65" s="153">
        <f>SUM(AG37:AG64)</f>
        <v>21754.125000141237</v>
      </c>
      <c r="AH65" s="137"/>
      <c r="AI65" s="153">
        <f>SUM(AI37:AI64)</f>
        <v>78315.734235817115</v>
      </c>
      <c r="AJ65" s="153">
        <f>SUM(AJ37:AJ64)</f>
        <v>46098.235817384353</v>
      </c>
      <c r="AK65" s="153">
        <f>SUM(AK37:AK64)</f>
        <v>32217.498418432759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3">J124*I$83</f>
        <v>16743.113280336998</v>
      </c>
      <c r="K70" s="40">
        <f>B70/B$76</f>
        <v>0.21608199368054459</v>
      </c>
      <c r="L70" s="22">
        <f t="shared" ref="L70:L75" si="44">(L124*G$37*F$9/F$7)/B$130</f>
        <v>0.21608199368054462</v>
      </c>
      <c r="M70" s="24">
        <f>J70/B$76</f>
        <v>0.21608199368054459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16326.000000000002</v>
      </c>
      <c r="J71" s="51">
        <f t="shared" si="43"/>
        <v>16326.000000000002</v>
      </c>
      <c r="K71" s="40">
        <f t="shared" ref="K71:K72" si="46">B71/B$76</f>
        <v>0.21069884493772992</v>
      </c>
      <c r="L71" s="22">
        <f t="shared" si="44"/>
        <v>0.21069884493772992</v>
      </c>
      <c r="M71" s="24">
        <f t="shared" ref="M71:M72" si="47">J71/B$76</f>
        <v>0.21069884493772992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31212</v>
      </c>
      <c r="K72" s="40">
        <f t="shared" si="46"/>
        <v>0.40281344776408334</v>
      </c>
      <c r="L72" s="22">
        <f t="shared" si="44"/>
        <v>0.40281344776408345</v>
      </c>
      <c r="M72" s="24">
        <f t="shared" si="47"/>
        <v>0.40281344776408334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5768</v>
      </c>
      <c r="K73" s="40">
        <f>B73/B$76</f>
        <v>7.4440214235013222E-2</v>
      </c>
      <c r="L73" s="22">
        <f t="shared" si="44"/>
        <v>7.4440214235013236E-2</v>
      </c>
      <c r="M73" s="24">
        <f>J73/B$76</f>
        <v>7.4440214235013222E-2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519.12</v>
      </c>
      <c r="AB73" s="156">
        <f>Poor!AB73</f>
        <v>0.09</v>
      </c>
      <c r="AC73" s="147">
        <f>$H$73*$B$73*AB73</f>
        <v>519.12</v>
      </c>
      <c r="AD73" s="156">
        <f>Poor!AD73</f>
        <v>0.23</v>
      </c>
      <c r="AE73" s="147">
        <f>$H$73*$B$73*AD73</f>
        <v>1326.64</v>
      </c>
      <c r="AF73" s="156">
        <f>Poor!AF73</f>
        <v>0.59</v>
      </c>
      <c r="AG73" s="147">
        <f>$H$73*$B$73*AF73</f>
        <v>3403.12</v>
      </c>
      <c r="AH73" s="155">
        <f>SUM(Z73,AB73,AD73,AF73)</f>
        <v>1</v>
      </c>
      <c r="AI73" s="147">
        <f>SUM(AA73,AC73,AE73,AG73)</f>
        <v>5768</v>
      </c>
      <c r="AJ73" s="148">
        <f>(AA73+AC73)</f>
        <v>1038.24</v>
      </c>
      <c r="AK73" s="147">
        <f>(AE73+AG73)</f>
        <v>4729.76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5474.5193370165744</v>
      </c>
      <c r="C74" s="39"/>
      <c r="D74" s="38"/>
      <c r="E74" s="32"/>
      <c r="F74" s="32"/>
      <c r="G74" s="32"/>
      <c r="H74" s="31"/>
      <c r="I74" s="39">
        <f>I128*I$83</f>
        <v>54521.886719662994</v>
      </c>
      <c r="J74" s="51">
        <f t="shared" si="43"/>
        <v>6304.0663975818125</v>
      </c>
      <c r="K74" s="40">
        <f>B74/B$76</f>
        <v>7.0652633890644315E-2</v>
      </c>
      <c r="L74" s="22">
        <f t="shared" si="44"/>
        <v>7.0652633890644329E-2</v>
      </c>
      <c r="M74" s="24">
        <f>J74/B$76</f>
        <v>8.1358539040870009E-2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367.71780020895721</v>
      </c>
      <c r="AF74" s="156"/>
      <c r="AG74" s="147">
        <f>AG30*$I$84/4</f>
        <v>-877.89809220109385</v>
      </c>
      <c r="AH74" s="155"/>
      <c r="AI74" s="147">
        <f>SUM(AA74,AC74,AE74,AG74)</f>
        <v>-510.18029199213663</v>
      </c>
      <c r="AJ74" s="148">
        <f>(AA74+AC74)</f>
        <v>0</v>
      </c>
      <c r="AK74" s="147">
        <f>(AE74+AG74)</f>
        <v>-510.18029199213663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1961.3673826464121</v>
      </c>
      <c r="C75" s="39"/>
      <c r="D75" s="38"/>
      <c r="E75" s="32"/>
      <c r="F75" s="32"/>
      <c r="G75" s="32"/>
      <c r="H75" s="31"/>
      <c r="I75" s="47"/>
      <c r="J75" s="51">
        <f t="shared" si="43"/>
        <v>1962.5545578982897</v>
      </c>
      <c r="K75" s="40">
        <f>B75/B$76</f>
        <v>2.5312865491984412E-2</v>
      </c>
      <c r="L75" s="22">
        <f t="shared" si="44"/>
        <v>2.5312865491984436E-2</v>
      </c>
      <c r="M75" s="24">
        <f>J75/B$76</f>
        <v>2.5328186847754917E-2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32111.447789287638</v>
      </c>
      <c r="AB75" s="158"/>
      <c r="AC75" s="149">
        <f>AA75+AC65-SUM(AC70,AC74)</f>
        <v>53858.698093806015</v>
      </c>
      <c r="AD75" s="158"/>
      <c r="AE75" s="149">
        <f>AC75+AE65-SUM(AE70,AE74)</f>
        <v>59768.575391804334</v>
      </c>
      <c r="AF75" s="158"/>
      <c r="AG75" s="149">
        <f>IF(SUM(AG6:AG29)+((AG65-AG70-$J$75)*4/I$83)&lt;1,0,AG65-AG70-$J$75-(1-SUM(AG6:AG29))*I$83/4)</f>
        <v>16132.01891659017</v>
      </c>
      <c r="AH75" s="134"/>
      <c r="AI75" s="149">
        <f>AI76-SUM(AI70,AI74)</f>
        <v>62082.801247472256</v>
      </c>
      <c r="AJ75" s="151">
        <f>AJ76-SUM(AJ70,AJ74)</f>
        <v>37726.679177215854</v>
      </c>
      <c r="AK75" s="149">
        <f>AJ75+AK76-SUM(AK70,AK74)</f>
        <v>62082.801247472249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71264.999999999985</v>
      </c>
      <c r="J76" s="51">
        <f t="shared" si="43"/>
        <v>78315.734235817101</v>
      </c>
      <c r="K76" s="40">
        <f>SUM(K70:K75)</f>
        <v>0.99999999999999989</v>
      </c>
      <c r="L76" s="22">
        <f>SUM(L70:L75)</f>
        <v>1</v>
      </c>
      <c r="M76" s="24">
        <f>SUM(M70:M75)</f>
        <v>1.0107212265059959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20165.207192781716</v>
      </c>
      <c r="AB76" s="137"/>
      <c r="AC76" s="153">
        <f>AC65</f>
        <v>25933.028624602633</v>
      </c>
      <c r="AD76" s="137"/>
      <c r="AE76" s="153">
        <f>AE65</f>
        <v>10463.373418291521</v>
      </c>
      <c r="AF76" s="137"/>
      <c r="AG76" s="153">
        <f>AG65</f>
        <v>21754.125000141237</v>
      </c>
      <c r="AH76" s="137"/>
      <c r="AI76" s="153">
        <f>SUM(AA76,AC76,AE76,AG76)</f>
        <v>78315.734235817115</v>
      </c>
      <c r="AJ76" s="154">
        <f>SUM(AA76,AC76)</f>
        <v>46098.235817384353</v>
      </c>
      <c r="AK76" s="154">
        <f>SUM(AE76,AG76)</f>
        <v>32217.498418432759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16132.01891659017</v>
      </c>
      <c r="AB78" s="112"/>
      <c r="AC78" s="112">
        <f>IF(AA75&lt;0,0,AA75)</f>
        <v>32111.447789287638</v>
      </c>
      <c r="AD78" s="112"/>
      <c r="AE78" s="112">
        <f>AC75</f>
        <v>53858.698093806015</v>
      </c>
      <c r="AF78" s="112"/>
      <c r="AG78" s="112">
        <f>AE75</f>
        <v>59768.575391804334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32111.447789287638</v>
      </c>
      <c r="AB79" s="112"/>
      <c r="AC79" s="112">
        <f>AA79-AA74+AC65-AC70</f>
        <v>53858.698093806015</v>
      </c>
      <c r="AD79" s="112"/>
      <c r="AE79" s="112">
        <f>AC79-AC74+AE65-AE70</f>
        <v>60136.293192013283</v>
      </c>
      <c r="AF79" s="112"/>
      <c r="AG79" s="112">
        <f>AE79-AE74+AG65-AG70</f>
        <v>77336.922071861307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14495.755404911095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6045.7753907865572</v>
      </c>
      <c r="AB83" s="112"/>
      <c r="AC83" s="165">
        <f>$I$84*AB82/4</f>
        <v>6045.7753907865572</v>
      </c>
      <c r="AD83" s="112"/>
      <c r="AE83" s="165">
        <f>$I$84*AD82/4</f>
        <v>6045.7753907865572</v>
      </c>
      <c r="AF83" s="112"/>
      <c r="AG83" s="165">
        <f>$I$84*AF82/4</f>
        <v>6045.7753907865572</v>
      </c>
      <c r="AH83" s="165">
        <f>SUM(AA83,AC83,AE83,AG83)</f>
        <v>24183.101563146229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0.62087140329029289</v>
      </c>
      <c r="C91" s="75">
        <f t="shared" si="49"/>
        <v>0</v>
      </c>
      <c r="D91" s="24">
        <f t="shared" ref="D91" si="50">(B91+C91)</f>
        <v>0.62087140329029289</v>
      </c>
      <c r="H91" s="24">
        <f>(E37*F37/G37*F$7/F$9)</f>
        <v>1</v>
      </c>
      <c r="I91" s="22">
        <f t="shared" ref="I91" si="51">(D91*H91)</f>
        <v>0.62087140329029289</v>
      </c>
      <c r="J91" s="24">
        <f>IF(I$32&lt;=1+I$131,I91,L91+J$33*(I91-L91))</f>
        <v>0.62087140329029289</v>
      </c>
      <c r="K91" s="22">
        <f t="shared" ref="K91" si="52">(B91)</f>
        <v>0.62087140329029289</v>
      </c>
      <c r="L91" s="22">
        <f t="shared" ref="L91" si="53">(K91*H91)</f>
        <v>0.62087140329029289</v>
      </c>
      <c r="M91" s="231">
        <f t="shared" si="48"/>
        <v>0.62087140329029289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0.29801827357934063</v>
      </c>
      <c r="C92" s="75">
        <f t="shared" si="49"/>
        <v>0</v>
      </c>
      <c r="D92" s="24">
        <f t="shared" ref="D92:D118" si="55">(B92+C92)</f>
        <v>0.29801827357934063</v>
      </c>
      <c r="H92" s="24">
        <f t="shared" ref="H92:H118" si="56">(E38*F38/G38*F$7/F$9)</f>
        <v>1</v>
      </c>
      <c r="I92" s="22">
        <f t="shared" ref="I92:I118" si="57">(D92*H92)</f>
        <v>0.29801827357934063</v>
      </c>
      <c r="J92" s="24">
        <f t="shared" ref="J92:J118" si="58">IF(I$32&lt;=1+I$131,I92,L92+J$33*(I92-L92))</f>
        <v>0.29801827357934063</v>
      </c>
      <c r="K92" s="22">
        <f t="shared" ref="K92:K118" si="59">(B92)</f>
        <v>0.29801827357934063</v>
      </c>
      <c r="L92" s="22">
        <f t="shared" ref="L92:L118" si="60">(K92*H92)</f>
        <v>0.29801827357934063</v>
      </c>
      <c r="M92" s="231">
        <f t="shared" ref="M92:M118" si="61">(J92)</f>
        <v>0.29801827357934063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7.2434997050534175E-2</v>
      </c>
      <c r="C93" s="75">
        <f t="shared" si="49"/>
        <v>0</v>
      </c>
      <c r="D93" s="24">
        <f t="shared" si="55"/>
        <v>7.2434997050534175E-2</v>
      </c>
      <c r="H93" s="24">
        <f t="shared" si="56"/>
        <v>1</v>
      </c>
      <c r="I93" s="22">
        <f t="shared" si="57"/>
        <v>7.2434997050534175E-2</v>
      </c>
      <c r="J93" s="24">
        <f t="shared" si="58"/>
        <v>7.2434997050534175E-2</v>
      </c>
      <c r="K93" s="22">
        <f t="shared" si="59"/>
        <v>7.2434997050534175E-2</v>
      </c>
      <c r="L93" s="22">
        <f t="shared" si="60"/>
        <v>7.2434997050534175E-2</v>
      </c>
      <c r="M93" s="231">
        <f t="shared" si="61"/>
        <v>7.2434997050534175E-2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Green maize sold: quantity</v>
      </c>
      <c r="B94" s="75">
        <f t="shared" si="49"/>
        <v>1.7712081421642523</v>
      </c>
      <c r="C94" s="75">
        <f t="shared" si="49"/>
        <v>0</v>
      </c>
      <c r="D94" s="24">
        <f t="shared" si="55"/>
        <v>1.7712081421642523</v>
      </c>
      <c r="H94" s="24">
        <f t="shared" si="56"/>
        <v>1</v>
      </c>
      <c r="I94" s="22">
        <f t="shared" si="57"/>
        <v>1.7712081421642523</v>
      </c>
      <c r="J94" s="24">
        <f t="shared" si="58"/>
        <v>1.7712081421642523</v>
      </c>
      <c r="K94" s="22">
        <f t="shared" si="59"/>
        <v>1.7712081421642523</v>
      </c>
      <c r="L94" s="22">
        <f t="shared" si="60"/>
        <v>1.7712081421642523</v>
      </c>
      <c r="M94" s="231">
        <f t="shared" si="61"/>
        <v>1.7712081421642523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Maize: kg produced</v>
      </c>
      <c r="B95" s="75">
        <f t="shared" si="49"/>
        <v>0.27594284590679685</v>
      </c>
      <c r="C95" s="75">
        <f t="shared" si="49"/>
        <v>-0.27594284590679685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0.31279737472087782</v>
      </c>
      <c r="K95" s="22">
        <f t="shared" si="59"/>
        <v>0.27594284590679685</v>
      </c>
      <c r="L95" s="22">
        <f t="shared" si="60"/>
        <v>0.27594284590679685</v>
      </c>
      <c r="M95" s="231">
        <f t="shared" si="61"/>
        <v>0.31279737472087782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Beans: kg produced</v>
      </c>
      <c r="B96" s="75">
        <f t="shared" si="49"/>
        <v>0</v>
      </c>
      <c r="C96" s="75">
        <f t="shared" si="49"/>
        <v>0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0</v>
      </c>
      <c r="K96" s="22">
        <f t="shared" si="59"/>
        <v>0</v>
      </c>
      <c r="L96" s="22">
        <f t="shared" si="60"/>
        <v>0</v>
      </c>
      <c r="M96" s="231">
        <f t="shared" si="61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Potato: kg produced</v>
      </c>
      <c r="B97" s="75">
        <f t="shared" si="49"/>
        <v>4.9669712263223434E-2</v>
      </c>
      <c r="C97" s="75">
        <f t="shared" si="49"/>
        <v>-4.9669712263223434E-2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5.6303527449758008E-2</v>
      </c>
      <c r="K97" s="22">
        <f t="shared" si="59"/>
        <v>4.9669712263223434E-2</v>
      </c>
      <c r="L97" s="22">
        <f t="shared" si="60"/>
        <v>4.9669712263223434E-2</v>
      </c>
      <c r="M97" s="231">
        <f t="shared" si="61"/>
        <v>5.6303527449758008E-2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Other root crops: no. local meas( Sweet potato)</v>
      </c>
      <c r="B98" s="75">
        <f t="shared" si="49"/>
        <v>6.8985711476699213E-2</v>
      </c>
      <c r="C98" s="75">
        <f t="shared" si="49"/>
        <v>-6.8985711476699213E-2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7.8199343680219455E-2</v>
      </c>
      <c r="K98" s="22">
        <f t="shared" si="59"/>
        <v>6.8985711476699213E-2</v>
      </c>
      <c r="L98" s="22">
        <f t="shared" si="60"/>
        <v>6.8985711476699213E-2</v>
      </c>
      <c r="M98" s="231">
        <f t="shared" si="61"/>
        <v>7.8199343680219455E-2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Other crop: Amadumbe</v>
      </c>
      <c r="B99" s="75">
        <f t="shared" si="49"/>
        <v>3.4492855738349606E-2</v>
      </c>
      <c r="C99" s="75">
        <f t="shared" si="49"/>
        <v>-3.4492855738349606E-2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3.9099671840109727E-2</v>
      </c>
      <c r="K99" s="22">
        <f t="shared" si="59"/>
        <v>3.4492855738349606E-2</v>
      </c>
      <c r="L99" s="22">
        <f t="shared" si="60"/>
        <v>3.4492855738349606E-2</v>
      </c>
      <c r="M99" s="231">
        <f t="shared" si="61"/>
        <v>3.9099671840109727E-2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Labour migration(formal employment): no. people per HH</v>
      </c>
      <c r="B100" s="75">
        <f t="shared" si="49"/>
        <v>0.10347856721504882</v>
      </c>
      <c r="C100" s="75">
        <f t="shared" si="49"/>
        <v>0</v>
      </c>
      <c r="D100" s="24">
        <f t="shared" si="55"/>
        <v>0.10347856721504882</v>
      </c>
      <c r="H100" s="24">
        <f t="shared" si="56"/>
        <v>1</v>
      </c>
      <c r="I100" s="22">
        <f t="shared" si="57"/>
        <v>0.10347856721504882</v>
      </c>
      <c r="J100" s="24">
        <f t="shared" si="58"/>
        <v>0.10347856721504882</v>
      </c>
      <c r="K100" s="22">
        <f t="shared" si="59"/>
        <v>0.10347856721504882</v>
      </c>
      <c r="L100" s="22">
        <f t="shared" si="60"/>
        <v>0.10347856721504882</v>
      </c>
      <c r="M100" s="231">
        <f t="shared" si="61"/>
        <v>0.10347856721504882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0.30353713049747655</v>
      </c>
      <c r="C101" s="75">
        <f t="shared" si="49"/>
        <v>0</v>
      </c>
      <c r="D101" s="24">
        <f t="shared" si="55"/>
        <v>0.30353713049747655</v>
      </c>
      <c r="H101" s="24">
        <f t="shared" si="56"/>
        <v>1</v>
      </c>
      <c r="I101" s="22">
        <f t="shared" si="57"/>
        <v>0.30353713049747655</v>
      </c>
      <c r="J101" s="24">
        <f t="shared" si="58"/>
        <v>0.30353713049747655</v>
      </c>
      <c r="K101" s="22">
        <f t="shared" si="59"/>
        <v>0.30353713049747655</v>
      </c>
      <c r="L101" s="22">
        <f t="shared" si="60"/>
        <v>0.30353713049747655</v>
      </c>
      <c r="M101" s="231">
        <f t="shared" si="61"/>
        <v>0.30353713049747655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0.58775826178147728</v>
      </c>
      <c r="C102" s="75">
        <f t="shared" si="49"/>
        <v>0</v>
      </c>
      <c r="D102" s="24">
        <f t="shared" si="55"/>
        <v>0.58775826178147728</v>
      </c>
      <c r="H102" s="24">
        <f t="shared" si="56"/>
        <v>1</v>
      </c>
      <c r="I102" s="22">
        <f t="shared" si="57"/>
        <v>0.58775826178147728</v>
      </c>
      <c r="J102" s="24">
        <f t="shared" si="58"/>
        <v>0.58775826178147728</v>
      </c>
      <c r="K102" s="22">
        <f t="shared" si="59"/>
        <v>0.58775826178147728</v>
      </c>
      <c r="L102" s="22">
        <f t="shared" si="60"/>
        <v>0.58775826178147728</v>
      </c>
      <c r="M102" s="231">
        <f t="shared" si="61"/>
        <v>0.58775826178147728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0.27594284590679685</v>
      </c>
      <c r="C103" s="75">
        <f t="shared" si="49"/>
        <v>0</v>
      </c>
      <c r="D103" s="24">
        <f t="shared" si="55"/>
        <v>0.27594284590679685</v>
      </c>
      <c r="H103" s="24">
        <f t="shared" si="56"/>
        <v>1</v>
      </c>
      <c r="I103" s="22">
        <f t="shared" si="57"/>
        <v>0.27594284590679685</v>
      </c>
      <c r="J103" s="24">
        <f t="shared" si="58"/>
        <v>0.27594284590679685</v>
      </c>
      <c r="K103" s="22">
        <f t="shared" si="59"/>
        <v>0.27594284590679685</v>
      </c>
      <c r="L103" s="22">
        <f t="shared" si="60"/>
        <v>0.27594284590679685</v>
      </c>
      <c r="M103" s="231">
        <f t="shared" si="61"/>
        <v>0.27594284590679685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Other income: e.g. Credit (cotton loans)</v>
      </c>
      <c r="B104" s="75">
        <f t="shared" si="49"/>
        <v>0.5794799764042734</v>
      </c>
      <c r="C104" s="75">
        <f t="shared" si="49"/>
        <v>0</v>
      </c>
      <c r="D104" s="24">
        <f t="shared" si="55"/>
        <v>0.5794799764042734</v>
      </c>
      <c r="H104" s="24">
        <f t="shared" si="56"/>
        <v>1</v>
      </c>
      <c r="I104" s="22">
        <f t="shared" si="57"/>
        <v>0.5794799764042734</v>
      </c>
      <c r="J104" s="24">
        <f t="shared" si="58"/>
        <v>0.5794799764042734</v>
      </c>
      <c r="K104" s="22">
        <f t="shared" si="59"/>
        <v>0.5794799764042734</v>
      </c>
      <c r="L104" s="22">
        <f t="shared" si="60"/>
        <v>0.5794799764042734</v>
      </c>
      <c r="M104" s="231">
        <f t="shared" si="61"/>
        <v>0.5794799764042734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Remittances: no. times per year</v>
      </c>
      <c r="B105" s="75">
        <f t="shared" si="49"/>
        <v>0.30353713049747655</v>
      </c>
      <c r="C105" s="75">
        <f t="shared" si="49"/>
        <v>0</v>
      </c>
      <c r="D105" s="24">
        <f t="shared" si="55"/>
        <v>0.30353713049747655</v>
      </c>
      <c r="H105" s="24">
        <f t="shared" si="56"/>
        <v>1</v>
      </c>
      <c r="I105" s="22">
        <f t="shared" si="57"/>
        <v>0.30353713049747655</v>
      </c>
      <c r="J105" s="24">
        <f t="shared" si="58"/>
        <v>0.30353713049747655</v>
      </c>
      <c r="K105" s="22">
        <f t="shared" si="59"/>
        <v>0.30353713049747655</v>
      </c>
      <c r="L105" s="22">
        <f t="shared" si="60"/>
        <v>0.30353713049747655</v>
      </c>
      <c r="M105" s="231">
        <f t="shared" si="61"/>
        <v>0.30353713049747655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5.3453578537720379</v>
      </c>
      <c r="C119" s="22">
        <f>SUM(C91:C118)</f>
        <v>-0.42909112538506911</v>
      </c>
      <c r="D119" s="24">
        <f>SUM(D91:D118)</f>
        <v>4.9162667283869688</v>
      </c>
      <c r="E119" s="22"/>
      <c r="F119" s="2"/>
      <c r="G119" s="2"/>
      <c r="H119" s="31"/>
      <c r="I119" s="22">
        <f>SUM(I91:I118)</f>
        <v>4.9162667283869688</v>
      </c>
      <c r="J119" s="24">
        <f>SUM(J91:J118)</f>
        <v>5.4026666460779333</v>
      </c>
      <c r="K119" s="22">
        <f>SUM(K91:K118)</f>
        <v>5.3453578537720379</v>
      </c>
      <c r="L119" s="22">
        <f>SUM(L91:L118)</f>
        <v>5.3453578537720379</v>
      </c>
      <c r="M119" s="57">
        <f t="shared" si="48"/>
        <v>5.4026666460779333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1.155035581979019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2">
        <f>(B124)</f>
        <v>1.155035581979019</v>
      </c>
      <c r="L124" s="29">
        <f>IF(SUMPRODUCT($B$124:$B124,$H$124:$H124)&lt;L$119,($B124*$H124),L$119)</f>
        <v>1.155035581979019</v>
      </c>
      <c r="M124" s="57">
        <f t="shared" si="62"/>
        <v>1.155035581979019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1.1262607255685915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2">
        <f t="shared" ref="K125:K126" si="63"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57">
        <f t="shared" ref="M125:M126" si="64">(J125)</f>
        <v>1.1262607255685915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2.153182026610736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2.153182026610736</v>
      </c>
      <c r="K126" s="22">
        <f t="shared" si="63"/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2.153182026610736</v>
      </c>
      <c r="M126" s="57">
        <f t="shared" si="64"/>
        <v>2.153182026610736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0.39790958379760105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0.39790958379760105</v>
      </c>
      <c r="K127" s="22">
        <f>(B127)</f>
        <v>0.39790958379760105</v>
      </c>
      <c r="L127" s="29">
        <f>IF(SUMPRODUCT($B$124:$B127,$H$124:$H127)&lt;(L$119-L$128),($B127*$H127),IF(SUMPRODUCT($B$124:$B126,$H$124:$H126)&lt;(L$119-L128),L$119-L$128-SUMPRODUCT($B$124:$B126,$H$124:$H126),0))</f>
        <v>0.39790958379760105</v>
      </c>
      <c r="M127" s="57">
        <f t="shared" si="62"/>
        <v>0.39790958379760105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3.7612311464079498</v>
      </c>
      <c r="J128" s="232">
        <f>(J30)</f>
        <v>0.43489050563353349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62"/>
        <v>0.43489050563353349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0.1353063243590541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0.13538822248845239</v>
      </c>
      <c r="K129" s="29">
        <f>(B129)</f>
        <v>0.1353063243590541</v>
      </c>
      <c r="L129" s="60">
        <f>IF(SUM(L124:L128)&gt;L130,0,L130-SUM(L124:L128))</f>
        <v>0.13530632435905421</v>
      </c>
      <c r="M129" s="57">
        <f t="shared" si="62"/>
        <v>0.13538822248845239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5.3453578537720379</v>
      </c>
      <c r="C130" s="2"/>
      <c r="D130" s="31"/>
      <c r="E130" s="2"/>
      <c r="F130" s="2"/>
      <c r="G130" s="2"/>
      <c r="H130" s="24"/>
      <c r="I130" s="29">
        <f>(I119)</f>
        <v>4.9162667283869688</v>
      </c>
      <c r="J130" s="232">
        <f>(J119)</f>
        <v>5.4026666460779333</v>
      </c>
      <c r="K130" s="22">
        <f>(B130)</f>
        <v>5.3453578537720379</v>
      </c>
      <c r="L130" s="22">
        <f>(L119)</f>
        <v>5.3453578537720379</v>
      </c>
      <c r="M130" s="57">
        <f t="shared" si="62"/>
        <v>5.4026666460779333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59" priority="225" operator="equal">
      <formula>16</formula>
    </cfRule>
    <cfRule type="cellIs" dxfId="558" priority="226" operator="equal">
      <formula>15</formula>
    </cfRule>
    <cfRule type="cellIs" dxfId="557" priority="227" operator="equal">
      <formula>14</formula>
    </cfRule>
    <cfRule type="cellIs" dxfId="556" priority="228" operator="equal">
      <formula>13</formula>
    </cfRule>
    <cfRule type="cellIs" dxfId="555" priority="229" operator="equal">
      <formula>12</formula>
    </cfRule>
    <cfRule type="cellIs" dxfId="554" priority="230" operator="equal">
      <formula>11</formula>
    </cfRule>
    <cfRule type="cellIs" dxfId="553" priority="231" operator="equal">
      <formula>10</formula>
    </cfRule>
    <cfRule type="cellIs" dxfId="552" priority="232" operator="equal">
      <formula>9</formula>
    </cfRule>
    <cfRule type="cellIs" dxfId="551" priority="233" operator="equal">
      <formula>8</formula>
    </cfRule>
    <cfRule type="cellIs" dxfId="550" priority="234" operator="equal">
      <formula>7</formula>
    </cfRule>
    <cfRule type="cellIs" dxfId="549" priority="235" operator="equal">
      <formula>6</formula>
    </cfRule>
    <cfRule type="cellIs" dxfId="548" priority="236" operator="equal">
      <formula>5</formula>
    </cfRule>
    <cfRule type="cellIs" dxfId="547" priority="237" operator="equal">
      <formula>4</formula>
    </cfRule>
    <cfRule type="cellIs" dxfId="546" priority="238" operator="equal">
      <formula>3</formula>
    </cfRule>
    <cfRule type="cellIs" dxfId="545" priority="239" operator="equal">
      <formula>2</formula>
    </cfRule>
    <cfRule type="cellIs" dxfId="544" priority="240" operator="equal">
      <formula>1</formula>
    </cfRule>
  </conditionalFormatting>
  <conditionalFormatting sqref="N29">
    <cfRule type="cellIs" dxfId="543" priority="209" operator="equal">
      <formula>16</formula>
    </cfRule>
    <cfRule type="cellIs" dxfId="542" priority="210" operator="equal">
      <formula>15</formula>
    </cfRule>
    <cfRule type="cellIs" dxfId="541" priority="211" operator="equal">
      <formula>14</formula>
    </cfRule>
    <cfRule type="cellIs" dxfId="540" priority="212" operator="equal">
      <formula>13</formula>
    </cfRule>
    <cfRule type="cellIs" dxfId="539" priority="213" operator="equal">
      <formula>12</formula>
    </cfRule>
    <cfRule type="cellIs" dxfId="538" priority="214" operator="equal">
      <formula>11</formula>
    </cfRule>
    <cfRule type="cellIs" dxfId="537" priority="215" operator="equal">
      <formula>10</formula>
    </cfRule>
    <cfRule type="cellIs" dxfId="536" priority="216" operator="equal">
      <formula>9</formula>
    </cfRule>
    <cfRule type="cellIs" dxfId="535" priority="217" operator="equal">
      <formula>8</formula>
    </cfRule>
    <cfRule type="cellIs" dxfId="534" priority="218" operator="equal">
      <formula>7</formula>
    </cfRule>
    <cfRule type="cellIs" dxfId="533" priority="219" operator="equal">
      <formula>6</formula>
    </cfRule>
    <cfRule type="cellIs" dxfId="532" priority="220" operator="equal">
      <formula>5</formula>
    </cfRule>
    <cfRule type="cellIs" dxfId="531" priority="221" operator="equal">
      <formula>4</formula>
    </cfRule>
    <cfRule type="cellIs" dxfId="530" priority="222" operator="equal">
      <formula>3</formula>
    </cfRule>
    <cfRule type="cellIs" dxfId="529" priority="223" operator="equal">
      <formula>2</formula>
    </cfRule>
    <cfRule type="cellIs" dxfId="528" priority="224" operator="equal">
      <formula>1</formula>
    </cfRule>
  </conditionalFormatting>
  <conditionalFormatting sqref="N113:N118">
    <cfRule type="cellIs" dxfId="527" priority="161" operator="equal">
      <formula>16</formula>
    </cfRule>
    <cfRule type="cellIs" dxfId="526" priority="162" operator="equal">
      <formula>15</formula>
    </cfRule>
    <cfRule type="cellIs" dxfId="525" priority="163" operator="equal">
      <formula>14</formula>
    </cfRule>
    <cfRule type="cellIs" dxfId="524" priority="164" operator="equal">
      <formula>13</formula>
    </cfRule>
    <cfRule type="cellIs" dxfId="523" priority="165" operator="equal">
      <formula>12</formula>
    </cfRule>
    <cfRule type="cellIs" dxfId="522" priority="166" operator="equal">
      <formula>11</formula>
    </cfRule>
    <cfRule type="cellIs" dxfId="521" priority="167" operator="equal">
      <formula>10</formula>
    </cfRule>
    <cfRule type="cellIs" dxfId="520" priority="168" operator="equal">
      <formula>9</formula>
    </cfRule>
    <cfRule type="cellIs" dxfId="519" priority="169" operator="equal">
      <formula>8</formula>
    </cfRule>
    <cfRule type="cellIs" dxfId="518" priority="170" operator="equal">
      <formula>7</formula>
    </cfRule>
    <cfRule type="cellIs" dxfId="517" priority="171" operator="equal">
      <formula>6</formula>
    </cfRule>
    <cfRule type="cellIs" dxfId="516" priority="172" operator="equal">
      <formula>5</formula>
    </cfRule>
    <cfRule type="cellIs" dxfId="515" priority="173" operator="equal">
      <formula>4</formula>
    </cfRule>
    <cfRule type="cellIs" dxfId="514" priority="174" operator="equal">
      <formula>3</formula>
    </cfRule>
    <cfRule type="cellIs" dxfId="513" priority="175" operator="equal">
      <formula>2</formula>
    </cfRule>
    <cfRule type="cellIs" dxfId="512" priority="176" operator="equal">
      <formula>1</formula>
    </cfRule>
  </conditionalFormatting>
  <conditionalFormatting sqref="N112">
    <cfRule type="cellIs" dxfId="495" priority="113" operator="equal">
      <formula>16</formula>
    </cfRule>
    <cfRule type="cellIs" dxfId="494" priority="114" operator="equal">
      <formula>15</formula>
    </cfRule>
    <cfRule type="cellIs" dxfId="493" priority="115" operator="equal">
      <formula>14</formula>
    </cfRule>
    <cfRule type="cellIs" dxfId="492" priority="116" operator="equal">
      <formula>13</formula>
    </cfRule>
    <cfRule type="cellIs" dxfId="491" priority="117" operator="equal">
      <formula>12</formula>
    </cfRule>
    <cfRule type="cellIs" dxfId="490" priority="118" operator="equal">
      <formula>11</formula>
    </cfRule>
    <cfRule type="cellIs" dxfId="489" priority="119" operator="equal">
      <formula>10</formula>
    </cfRule>
    <cfRule type="cellIs" dxfId="488" priority="120" operator="equal">
      <formula>9</formula>
    </cfRule>
    <cfRule type="cellIs" dxfId="487" priority="121" operator="equal">
      <formula>8</formula>
    </cfRule>
    <cfRule type="cellIs" dxfId="486" priority="122" operator="equal">
      <formula>7</formula>
    </cfRule>
    <cfRule type="cellIs" dxfId="485" priority="123" operator="equal">
      <formula>6</formula>
    </cfRule>
    <cfRule type="cellIs" dxfId="484" priority="124" operator="equal">
      <formula>5</formula>
    </cfRule>
    <cfRule type="cellIs" dxfId="483" priority="125" operator="equal">
      <formula>4</formula>
    </cfRule>
    <cfRule type="cellIs" dxfId="482" priority="126" operator="equal">
      <formula>3</formula>
    </cfRule>
    <cfRule type="cellIs" dxfId="481" priority="127" operator="equal">
      <formula>2</formula>
    </cfRule>
    <cfRule type="cellIs" dxfId="480" priority="128" operator="equal">
      <formula>1</formula>
    </cfRule>
  </conditionalFormatting>
  <conditionalFormatting sqref="N111">
    <cfRule type="cellIs" dxfId="463" priority="81" operator="equal">
      <formula>16</formula>
    </cfRule>
    <cfRule type="cellIs" dxfId="462" priority="82" operator="equal">
      <formula>15</formula>
    </cfRule>
    <cfRule type="cellIs" dxfId="461" priority="83" operator="equal">
      <formula>14</formula>
    </cfRule>
    <cfRule type="cellIs" dxfId="460" priority="84" operator="equal">
      <formula>13</formula>
    </cfRule>
    <cfRule type="cellIs" dxfId="459" priority="85" operator="equal">
      <formula>12</formula>
    </cfRule>
    <cfRule type="cellIs" dxfId="458" priority="86" operator="equal">
      <formula>11</formula>
    </cfRule>
    <cfRule type="cellIs" dxfId="457" priority="87" operator="equal">
      <formula>10</formula>
    </cfRule>
    <cfRule type="cellIs" dxfId="456" priority="88" operator="equal">
      <formula>9</formula>
    </cfRule>
    <cfRule type="cellIs" dxfId="455" priority="89" operator="equal">
      <formula>8</formula>
    </cfRule>
    <cfRule type="cellIs" dxfId="454" priority="90" operator="equal">
      <formula>7</formula>
    </cfRule>
    <cfRule type="cellIs" dxfId="453" priority="91" operator="equal">
      <formula>6</formula>
    </cfRule>
    <cfRule type="cellIs" dxfId="452" priority="92" operator="equal">
      <formula>5</formula>
    </cfRule>
    <cfRule type="cellIs" dxfId="451" priority="93" operator="equal">
      <formula>4</formula>
    </cfRule>
    <cfRule type="cellIs" dxfId="450" priority="94" operator="equal">
      <formula>3</formula>
    </cfRule>
    <cfRule type="cellIs" dxfId="449" priority="95" operator="equal">
      <formula>2</formula>
    </cfRule>
    <cfRule type="cellIs" dxfId="448" priority="96" operator="equal">
      <formula>1</formula>
    </cfRule>
  </conditionalFormatting>
  <conditionalFormatting sqref="N91:N104">
    <cfRule type="cellIs" dxfId="255" priority="49" operator="equal">
      <formula>16</formula>
    </cfRule>
    <cfRule type="cellIs" dxfId="254" priority="50" operator="equal">
      <formula>15</formula>
    </cfRule>
    <cfRule type="cellIs" dxfId="253" priority="51" operator="equal">
      <formula>14</formula>
    </cfRule>
    <cfRule type="cellIs" dxfId="252" priority="52" operator="equal">
      <formula>13</formula>
    </cfRule>
    <cfRule type="cellIs" dxfId="251" priority="53" operator="equal">
      <formula>12</formula>
    </cfRule>
    <cfRule type="cellIs" dxfId="250" priority="54" operator="equal">
      <formula>11</formula>
    </cfRule>
    <cfRule type="cellIs" dxfId="249" priority="55" operator="equal">
      <formula>10</formula>
    </cfRule>
    <cfRule type="cellIs" dxfId="248" priority="56" operator="equal">
      <formula>9</formula>
    </cfRule>
    <cfRule type="cellIs" dxfId="247" priority="57" operator="equal">
      <formula>8</formula>
    </cfRule>
    <cfRule type="cellIs" dxfId="246" priority="58" operator="equal">
      <formula>7</formula>
    </cfRule>
    <cfRule type="cellIs" dxfId="245" priority="59" operator="equal">
      <formula>6</formula>
    </cfRule>
    <cfRule type="cellIs" dxfId="244" priority="60" operator="equal">
      <formula>5</formula>
    </cfRule>
    <cfRule type="cellIs" dxfId="243" priority="61" operator="equal">
      <formula>4</formula>
    </cfRule>
    <cfRule type="cellIs" dxfId="242" priority="62" operator="equal">
      <formula>3</formula>
    </cfRule>
    <cfRule type="cellIs" dxfId="241" priority="63" operator="equal">
      <formula>2</formula>
    </cfRule>
    <cfRule type="cellIs" dxfId="240" priority="64" operator="equal">
      <formula>1</formula>
    </cfRule>
  </conditionalFormatting>
  <conditionalFormatting sqref="N105:N110">
    <cfRule type="cellIs" dxfId="223" priority="33" operator="equal">
      <formula>16</formula>
    </cfRule>
    <cfRule type="cellIs" dxfId="222" priority="34" operator="equal">
      <formula>15</formula>
    </cfRule>
    <cfRule type="cellIs" dxfId="221" priority="35" operator="equal">
      <formula>14</formula>
    </cfRule>
    <cfRule type="cellIs" dxfId="220" priority="36" operator="equal">
      <formula>13</formula>
    </cfRule>
    <cfRule type="cellIs" dxfId="219" priority="37" operator="equal">
      <formula>12</formula>
    </cfRule>
    <cfRule type="cellIs" dxfId="218" priority="38" operator="equal">
      <formula>11</formula>
    </cfRule>
    <cfRule type="cellIs" dxfId="217" priority="39" operator="equal">
      <formula>10</formula>
    </cfRule>
    <cfRule type="cellIs" dxfId="216" priority="40" operator="equal">
      <formula>9</formula>
    </cfRule>
    <cfRule type="cellIs" dxfId="215" priority="41" operator="equal">
      <formula>8</formula>
    </cfRule>
    <cfRule type="cellIs" dxfId="214" priority="42" operator="equal">
      <formula>7</formula>
    </cfRule>
    <cfRule type="cellIs" dxfId="213" priority="43" operator="equal">
      <formula>6</formula>
    </cfRule>
    <cfRule type="cellIs" dxfId="212" priority="44" operator="equal">
      <formula>5</formula>
    </cfRule>
    <cfRule type="cellIs" dxfId="211" priority="45" operator="equal">
      <formula>4</formula>
    </cfRule>
    <cfRule type="cellIs" dxfId="210" priority="46" operator="equal">
      <formula>3</formula>
    </cfRule>
    <cfRule type="cellIs" dxfId="209" priority="47" operator="equal">
      <formula>2</formula>
    </cfRule>
    <cfRule type="cellIs" dxfId="208" priority="48" operator="equal">
      <formula>1</formula>
    </cfRule>
  </conditionalFormatting>
  <conditionalFormatting sqref="N27:N28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6:N26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:N2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0.12515566625155666</v>
      </c>
      <c r="C6" s="102">
        <f>IF([1]Summ!$K1044="",0,[1]Summ!$K1044)</f>
        <v>0</v>
      </c>
      <c r="D6" s="24">
        <f t="shared" ref="D6:D29" si="0">(B6+C6)</f>
        <v>0.12515566625155666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0.12515566625155666</v>
      </c>
      <c r="J6" s="24">
        <f t="shared" ref="J6:J13" si="3">IF(I$32&lt;=1+I$131,I6,B6*H6+J$33*(I6-B6*H6))</f>
        <v>0.12515566625155666</v>
      </c>
      <c r="K6" s="22">
        <f t="shared" ref="K6:K31" si="4">B6</f>
        <v>0.12515566625155666</v>
      </c>
      <c r="L6" s="22">
        <f t="shared" ref="L6:L29" si="5">IF(K6="","",K6*H6)</f>
        <v>0.12515566625155666</v>
      </c>
      <c r="M6" s="177">
        <f t="shared" ref="M6:M31" si="6">J6</f>
        <v>0.12515566625155666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0.50062266500622665</v>
      </c>
      <c r="Z6" s="156">
        <f>Poor!Z6</f>
        <v>0.17</v>
      </c>
      <c r="AA6" s="121">
        <f>$M6*Z6*4</f>
        <v>8.5105853051058541E-2</v>
      </c>
      <c r="AB6" s="156">
        <f>Poor!AB6</f>
        <v>0.17</v>
      </c>
      <c r="AC6" s="121">
        <f t="shared" ref="AC6:AC29" si="7">$M6*AB6*4</f>
        <v>8.5105853051058541E-2</v>
      </c>
      <c r="AD6" s="156">
        <f>Poor!AD6</f>
        <v>0.33</v>
      </c>
      <c r="AE6" s="121">
        <f t="shared" ref="AE6:AE29" si="8">$M6*AD6*4</f>
        <v>0.1652054794520548</v>
      </c>
      <c r="AF6" s="122">
        <f>1-SUM(Z6,AB6,AD6)</f>
        <v>0.32999999999999996</v>
      </c>
      <c r="AG6" s="121">
        <f>$M6*AF6*4</f>
        <v>0.16520547945205477</v>
      </c>
      <c r="AH6" s="123">
        <f>SUM(Z6,AB6,AD6,AF6)</f>
        <v>1</v>
      </c>
      <c r="AI6" s="184">
        <f>SUM(AA6,AC6,AE6,AG6)/4</f>
        <v>0.12515566625155666</v>
      </c>
      <c r="AJ6" s="120">
        <f>(AA6+AC6)/2</f>
        <v>8.5105853051058541E-2</v>
      </c>
      <c r="AK6" s="119">
        <f>(AE6+AG6)/2</f>
        <v>0.16520547945205477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177">
        <f t="shared" si="6"/>
        <v>6.1553549190535496E-2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3954.2329520772205</v>
      </c>
      <c r="S7" s="226">
        <f>IF($B$81=0,0,(SUMIF($N$6:$N$28,$U7,L$6:L$28)+SUMIF($N$91:$N$118,$U7,L$91:L$118))*$B$83*$H$84*Poor!$B$81/$B$81)</f>
        <v>3954.2329520772205</v>
      </c>
      <c r="T7" s="226">
        <f>IF($B$81=0,0,(SUMIF($N$6:$N$28,$U7,M$6:M$28)+SUMIF($N$91:$N$118,$U7,M$91:M$118))*$B$83*$H$84*Poor!$B$81/$B$81)</f>
        <v>3171.833224417478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4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8">
        <f t="shared" si="6"/>
        <v>1.1666666666666667E-2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44350</v>
      </c>
      <c r="S8" s="226">
        <f>IF($B$81=0,0,(SUMIF($N$6:$N$28,$U8,L$6:L$28)+SUMIF($N$91:$N$118,$U8,L$91:L$118))*$B$83*$H$84*Poor!$B$81/$B$81)</f>
        <v>44350</v>
      </c>
      <c r="T8" s="226">
        <f>IF($B$81=0,0,(SUMIF($N$6:$N$28,$U8,M$6:M$28)+SUMIF($N$91:$N$118,$U8,M$91:M$118))*$B$83*$H$84*Poor!$B$81/$B$81)</f>
        <v>45375.222174107425</v>
      </c>
      <c r="U8" s="227">
        <v>2</v>
      </c>
      <c r="V8" s="56"/>
      <c r="W8" s="115"/>
      <c r="X8" s="118">
        <f>Poor!X8</f>
        <v>1</v>
      </c>
      <c r="Y8" s="184">
        <f t="shared" si="9"/>
        <v>4.6666666666666669E-2</v>
      </c>
      <c r="Z8" s="125">
        <f>IF($Y8=0,0,AA8/$Y8)</f>
        <v>8.0809956371766786E-2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3.7711312973491167E-3</v>
      </c>
      <c r="AB8" s="125">
        <f>IF($Y8=0,0,AC8/$Y8)</f>
        <v>0.25252090456790532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1.1784308879835583E-2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0.66666913906032788</v>
      </c>
      <c r="AG8" s="121">
        <f t="shared" si="11"/>
        <v>3.1111226489481968E-2</v>
      </c>
      <c r="AH8" s="123">
        <f t="shared" si="12"/>
        <v>1</v>
      </c>
      <c r="AI8" s="184">
        <f t="shared" si="13"/>
        <v>1.1666666666666667E-2</v>
      </c>
      <c r="AJ8" s="120">
        <f t="shared" si="14"/>
        <v>7.7777200885923497E-3</v>
      </c>
      <c r="AK8" s="119">
        <f t="shared" si="15"/>
        <v>1.5555613244740984E-2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8">
        <f t="shared" si="6"/>
        <v>2.8333333333333335E-2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2706.4911188914175</v>
      </c>
      <c r="S9" s="226">
        <f>IF($B$81=0,0,(SUMIF($N$6:$N$28,$U9,L$6:L$28)+SUMIF($N$91:$N$118,$U9,L$91:L$118))*$B$83*$H$84*Poor!$B$81/$B$81)</f>
        <v>2706.4911188914175</v>
      </c>
      <c r="T9" s="226">
        <f>IF($B$81=0,0,(SUMIF($N$6:$N$28,$U9,M$6:M$28)+SUMIF($N$91:$N$118,$U9,M$91:M$118))*$B$83*$H$84*Poor!$B$81/$B$81)</f>
        <v>2706.4911188914175</v>
      </c>
      <c r="U9" s="227">
        <v>3</v>
      </c>
      <c r="V9" s="56"/>
      <c r="W9" s="115"/>
      <c r="X9" s="118">
        <f>Poor!X9</f>
        <v>1</v>
      </c>
      <c r="Y9" s="184">
        <f t="shared" si="9"/>
        <v>0.11333333333333334</v>
      </c>
      <c r="Z9" s="125">
        <f>IF($Y9=0,0,AA9/$Y9)</f>
        <v>8.0809956371766786E-2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9.1584617221335696E-3</v>
      </c>
      <c r="AB9" s="125">
        <f>IF($Y9=0,0,AC9/$Y9)</f>
        <v>0.25252090456790538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2.8619035851029276E-2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0.66666913906032788</v>
      </c>
      <c r="AG9" s="121">
        <f t="shared" si="11"/>
        <v>7.5555835760170498E-2</v>
      </c>
      <c r="AH9" s="123">
        <f t="shared" si="12"/>
        <v>1</v>
      </c>
      <c r="AI9" s="184">
        <f t="shared" si="13"/>
        <v>2.8333333333333335E-2</v>
      </c>
      <c r="AJ9" s="120">
        <f t="shared" si="14"/>
        <v>1.8888748786581422E-2</v>
      </c>
      <c r="AK9" s="119">
        <f t="shared" si="15"/>
        <v>3.7777917880085249E-2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</v>
      </c>
      <c r="H10" s="24">
        <f t="shared" si="1"/>
        <v>1</v>
      </c>
      <c r="I10" s="22">
        <f t="shared" si="2"/>
        <v>0.63088767123287659</v>
      </c>
      <c r="J10" s="24">
        <f t="shared" si="3"/>
        <v>8.3589877955616246E-2</v>
      </c>
      <c r="K10" s="22">
        <f t="shared" si="4"/>
        <v>0.12617753424657532</v>
      </c>
      <c r="L10" s="22">
        <f t="shared" si="5"/>
        <v>0.12617753424657532</v>
      </c>
      <c r="M10" s="228">
        <f t="shared" si="6"/>
        <v>8.3589877955616246E-2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0.33435951182246498</v>
      </c>
      <c r="Z10" s="125">
        <f>IF($Y10=0,0,AA10/$Y10)</f>
        <v>8.0809956371766786E-2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2.7019577562858638E-2</v>
      </c>
      <c r="AB10" s="125">
        <f>IF($Y10=0,0,AC10/$Y10)</f>
        <v>0.25252090456790532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8.4432766376292101E-2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0.66666913906032788</v>
      </c>
      <c r="AG10" s="121">
        <f t="shared" si="11"/>
        <v>0.22290716788331424</v>
      </c>
      <c r="AH10" s="123">
        <f t="shared" si="12"/>
        <v>1</v>
      </c>
      <c r="AI10" s="184">
        <f t="shared" si="13"/>
        <v>8.3589877955616246E-2</v>
      </c>
      <c r="AJ10" s="120">
        <f t="shared" si="14"/>
        <v>5.5726171969575369E-2</v>
      </c>
      <c r="AK10" s="119">
        <f t="shared" si="15"/>
        <v>0.11145358394165712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8">
        <f t="shared" si="6"/>
        <v>4.9098007471980072E-2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20475</v>
      </c>
      <c r="S11" s="226">
        <f>IF($B$81=0,0,(SUMIF($N$6:$N$28,$U11,L$6:L$28)+SUMIF($N$91:$N$118,$U11,L$91:L$118))*$B$83*$H$84*Poor!$B$81/$B$81)</f>
        <v>20475</v>
      </c>
      <c r="T11" s="226">
        <f>IF($B$81=0,0,(SUMIF($N$6:$N$28,$U11,M$6:M$28)+SUMIF($N$91:$N$118,$U11,M$91:M$118))*$B$83*$H$84*Poor!$B$81/$B$81)</f>
        <v>20306.239148295073</v>
      </c>
      <c r="U11" s="227">
        <v>5</v>
      </c>
      <c r="V11" s="56"/>
      <c r="W11" s="115"/>
      <c r="X11" s="118">
        <f>Poor!X11</f>
        <v>1</v>
      </c>
      <c r="Y11" s="184">
        <f t="shared" si="9"/>
        <v>0.19639202988792029</v>
      </c>
      <c r="Z11" s="125">
        <f>IF($Y11=0,0,AA11/$Y11)</f>
        <v>8.08099563717668E-2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1.5870431367005559E-2</v>
      </c>
      <c r="AB11" s="125">
        <f>IF($Y11=0,0,AC11/$Y11)</f>
        <v>0.25252090456790538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4.9593093037224735E-2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0.66666913906032788</v>
      </c>
      <c r="AG11" s="121">
        <f t="shared" si="11"/>
        <v>0.13092850548369001</v>
      </c>
      <c r="AH11" s="123">
        <f t="shared" si="12"/>
        <v>1</v>
      </c>
      <c r="AI11" s="184">
        <f t="shared" si="13"/>
        <v>4.9098007471980079E-2</v>
      </c>
      <c r="AJ11" s="120">
        <f t="shared" si="14"/>
        <v>3.2731762202115149E-2</v>
      </c>
      <c r="AK11" s="119">
        <f t="shared" si="15"/>
        <v>6.5464252741845003E-2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7.195869141044222E-3</v>
      </c>
      <c r="K12" s="22">
        <f t="shared" si="4"/>
        <v>1.086204510862045E-2</v>
      </c>
      <c r="L12" s="22">
        <f t="shared" si="5"/>
        <v>1.086204510862045E-2</v>
      </c>
      <c r="M12" s="228">
        <f t="shared" si="6"/>
        <v>7.195869141044222E-3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2.8783476564176888E-2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1.9284929297998517E-2</v>
      </c>
      <c r="AF12" s="122">
        <f>1-SUM(Z12,AB12,AD12)</f>
        <v>0.32999999999999996</v>
      </c>
      <c r="AG12" s="121">
        <f>$M12*AF12*4</f>
        <v>9.4985472661783723E-3</v>
      </c>
      <c r="AH12" s="123">
        <f t="shared" si="12"/>
        <v>1</v>
      </c>
      <c r="AI12" s="184">
        <f t="shared" si="13"/>
        <v>7.195869141044222E-3</v>
      </c>
      <c r="AJ12" s="120">
        <f t="shared" si="14"/>
        <v>0</v>
      </c>
      <c r="AK12" s="119">
        <f t="shared" si="15"/>
        <v>1.4391738282088444E-2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3.4289908825995426E-2</v>
      </c>
      <c r="K13" s="22">
        <f t="shared" si="4"/>
        <v>4.1251556662515572E-2</v>
      </c>
      <c r="L13" s="22">
        <f t="shared" si="5"/>
        <v>4.1251556662515572E-2</v>
      </c>
      <c r="M13" s="229">
        <f t="shared" si="6"/>
        <v>3.4289908825995426E-2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0.1371596353039817</v>
      </c>
      <c r="Z13" s="156">
        <f>Poor!Z13</f>
        <v>1</v>
      </c>
      <c r="AA13" s="121">
        <f>$M13*Z13*4</f>
        <v>0.1371596353039817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3.4289908825995426E-2</v>
      </c>
      <c r="AJ13" s="120">
        <f t="shared" si="14"/>
        <v>6.8579817651990851E-2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4.6375082772367364E-3</v>
      </c>
      <c r="K14" s="22">
        <f t="shared" si="4"/>
        <v>5.3964300539642998E-3</v>
      </c>
      <c r="L14" s="22">
        <f t="shared" si="5"/>
        <v>5.3964300539642998E-3</v>
      </c>
      <c r="M14" s="229">
        <f t="shared" si="6"/>
        <v>4.6375082772367364E-3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24000</v>
      </c>
      <c r="S14" s="226">
        <f>IF($B$81=0,0,(SUMIF($N$6:$N$28,$U14,L$6:L$28)+SUMIF($N$91:$N$118,$U14,L$91:L$118))*$B$83*$H$84*Poor!$B$81/$B$81)</f>
        <v>24000</v>
      </c>
      <c r="T14" s="226">
        <f>IF($B$81=0,0,(SUMIF($N$6:$N$28,$U14,M$6:M$28)+SUMIF($N$91:$N$118,$U14,M$91:M$118))*$B$83*$H$84*Poor!$B$81/$B$81)</f>
        <v>24000</v>
      </c>
      <c r="U14" s="227">
        <v>8</v>
      </c>
      <c r="V14" s="56"/>
      <c r="W14" s="110"/>
      <c r="X14" s="118"/>
      <c r="Y14" s="184">
        <f>M14*4</f>
        <v>1.8550033108946946E-2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1.8550033108946946E-2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4.6375082772367364E-3</v>
      </c>
      <c r="AJ14" s="120">
        <f t="shared" si="14"/>
        <v>9.2750165544734729E-3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/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8">
        <f t="shared" si="6"/>
        <v>0</v>
      </c>
      <c r="N16" s="233"/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9">
        <f t="shared" si="6"/>
        <v>0</v>
      </c>
      <c r="N17" s="233"/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21732</v>
      </c>
      <c r="S17" s="226">
        <f>IF($B$81=0,0,(SUMIF($N$6:$N$28,$U17,L$6:L$28)+SUMIF($N$91:$N$118,$U17,L$91:L$118))*$B$83*$H$84*Poor!$B$81/$B$81)</f>
        <v>21732</v>
      </c>
      <c r="T17" s="226">
        <f>IF($B$81=0,0,(SUMIF($N$6:$N$28,$U17,M$6:M$28)+SUMIF($N$91:$N$118,$U17,M$91:M$118))*$B$83*$H$84*Poor!$B$81/$B$81)</f>
        <v>21732</v>
      </c>
      <c r="U17" s="227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9">
        <f t="shared" ref="M18:M25" si="23">J18</f>
        <v>0</v>
      </c>
      <c r="N18" s="233"/>
      <c r="O18" s="2"/>
      <c r="P18" s="22"/>
      <c r="Q18" s="59" t="s">
        <v>79</v>
      </c>
      <c r="R18" s="226">
        <f>IF($B$81=0,0,(SUMIF($N$6:$N$28,$U18,K$6:K$28)+SUMIF($N$91:$N$118,$U18,K$91:K$118))*$B$83*$H$84*Poor!$B$81/$B$81)</f>
        <v>1917.4279636125789</v>
      </c>
      <c r="S18" s="226">
        <f>IF($B$81=0,0,(SUMIF($N$6:$N$28,$U18,L$6:L$28)+SUMIF($N$91:$N$118,$U18,L$91:L$118))*$B$83*$H$84*Poor!$B$81/$B$81)</f>
        <v>1917.4279636125789</v>
      </c>
      <c r="T18" s="226">
        <f>IF($B$81=0,0,(SUMIF($N$6:$N$28,$U18,M$6:M$28)+SUMIF($N$91:$N$118,$U18,M$91:M$118))*$B$83*$H$84*Poor!$B$81/$B$81)</f>
        <v>1917.4279636125789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/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8520</v>
      </c>
      <c r="S20" s="226">
        <f>IF($B$81=0,0,(SUMIF($N$6:$N$28,$U20,L$6:L$28)+SUMIF($N$91:$N$118,$U20,L$91:L$118))*$B$83*$H$84*Poor!$B$81/$B$81)</f>
        <v>8520</v>
      </c>
      <c r="T20" s="226">
        <f>IF($B$81=0,0,(SUMIF($N$6:$N$28,$U20,M$6:M$28)+SUMIF($N$91:$N$118,$U20,M$91:M$118))*$B$83*$H$84*Poor!$B$81/$B$81)</f>
        <v>8520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12000</v>
      </c>
      <c r="S21" s="226">
        <f>IF($B$81=0,0,(SUMIF($N$6:$N$28,$U21,L$6:L$28)+SUMIF($N$91:$N$118,$U21,L$91:L$118))*$B$83*$H$84*Poor!$B$81/$B$81)</f>
        <v>12000</v>
      </c>
      <c r="T21" s="226">
        <f>IF($B$81=0,0,(SUMIF($N$6:$N$28,$U21,M$6:M$28)+SUMIF($N$91:$N$118,$U21,M$91:M$118))*$B$83*$H$84*Poor!$B$81/$B$81)</f>
        <v>12000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6480</v>
      </c>
      <c r="S22" s="226">
        <f>IF($B$81=0,0,(SUMIF($N$6:$N$28,$U22,L$6:L$28)+SUMIF($N$91:$N$118,$U22,L$91:L$118))*$B$83*$H$84*Poor!$B$81/$B$81)</f>
        <v>6480</v>
      </c>
      <c r="T22" s="226">
        <f>IF($B$81=0,0,(SUMIF($N$6:$N$28,$U22,M$6:M$28)+SUMIF($N$91:$N$118,$U22,M$91:M$118))*$B$83*$H$84*Poor!$B$81/$B$81)</f>
        <v>6480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146135.1520345812</v>
      </c>
      <c r="S23" s="179">
        <f>SUM(S7:S22)</f>
        <v>146135.1520345812</v>
      </c>
      <c r="T23" s="179">
        <f>SUM(T7:T22)</f>
        <v>146209.21362932396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24183.101563146229</v>
      </c>
      <c r="S24" s="41">
        <f>IF($B$81=0,0,($B$124*($H$124)+1-($D$29*$H$29)-($D$28*$H$28))*$I$83*Poor!$B$81/$B$81)</f>
        <v>24183.101563146229</v>
      </c>
      <c r="T24" s="41">
        <f>IF($B$81=0,0,($B$124*($H$124)+1-($D$29*$H$29)-($D$28*$H$28))*$I$83*Poor!$B$81/$B$81)</f>
        <v>24183.101563146229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40509.101563146236</v>
      </c>
      <c r="S25" s="41">
        <f>IF($B$81=0,0,($B$124*$H$124)+($B$125*$H$125*$H$84)+1-($D$29*$H$29)-($D$28*$H$28))*$I$83*Poor!$B$81/$B$81</f>
        <v>40509.101563146236</v>
      </c>
      <c r="T25" s="41">
        <f>IF($B$81=0,0,($B$124*$H$124)+($B$125*$H$125*$H$84)+1-($D$29*$H$29)-($D$28*$H$28))*$I$83*Poor!$B$81/$B$81</f>
        <v>40509.101563146236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8">
        <f t="shared" si="6"/>
        <v>0.1322751322751323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71721.101563146236</v>
      </c>
      <c r="S26" s="41">
        <f>IF($B$81=0,0,($B$124*$H$124)+($B$125*$H$125*$H$84)+($B$126*$H$126*$H$84)+1-($D$29*$H$29)-($D$28*$H$28))*$I$83*Poor!$B$81/$B$81</f>
        <v>71721.101563146236</v>
      </c>
      <c r="T26" s="41">
        <f>IF($B$81=0,0,($B$124*$H$124)+($B$125*$H$125*$H$84)+($B$126*$H$126*$H$84)+1-($D$29*$H$29)-($D$28*$H$28))*$I$83*Poor!$B$81/$B$81</f>
        <v>71721.101563146236</v>
      </c>
      <c r="U26" s="56"/>
      <c r="V26" s="56"/>
      <c r="W26" s="110"/>
      <c r="X26" s="118"/>
      <c r="Y26" s="184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4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78937.101563146221</v>
      </c>
      <c r="S27" s="41">
        <f>IF($B$81=0,0,($B$124*$H$124)+($B$125*$H$125*$H$84)+($B$126*$H$126*$H$84)+($B$127*$H$127*$H$84)+1-($D$29*$H$29)-($D$28*$H$28))*$I$83*Poor!$B$81/$B$81</f>
        <v>78937.101563146221</v>
      </c>
      <c r="T27" s="41">
        <f>IF($B$81=0,0,($B$124*$H$124)+($B$125*$H$125*$H$84)+($B$126*$H$126*$H$84)+($B$127*$H$127*$H$84)+1-($D$29*$H$29)-($D$28*$H$28))*$I$83*Poor!$B$81/$B$81</f>
        <v>78937.101563146221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6.0134196762141955E-2</v>
      </c>
      <c r="C28" s="102">
        <f>IF([1]Summ!$K1066="",0,[1]Summ!$K1066)</f>
        <v>-6.0134196762141955E-2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6.5208345893227299E-2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6.5208345893227299E-2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0.26083338357290919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0.1304166917864546</v>
      </c>
      <c r="AF28" s="122">
        <f t="shared" si="10"/>
        <v>0.5</v>
      </c>
      <c r="AG28" s="121">
        <f t="shared" si="11"/>
        <v>0.1304166917864546</v>
      </c>
      <c r="AH28" s="123">
        <f t="shared" si="12"/>
        <v>1</v>
      </c>
      <c r="AI28" s="184">
        <f t="shared" si="13"/>
        <v>6.5208345893227299E-2</v>
      </c>
      <c r="AJ28" s="120">
        <f t="shared" si="14"/>
        <v>0</v>
      </c>
      <c r="AK28" s="119">
        <f t="shared" si="15"/>
        <v>0.1304166917864546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0.58163324533001237</v>
      </c>
      <c r="C29" s="102">
        <f>IF([1]Summ!$K1067="",0,[1]Summ!$K1067)</f>
        <v>-9.4886130397912993E-2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0.58963977742048057</v>
      </c>
      <c r="K29" s="22">
        <f t="shared" si="4"/>
        <v>0.58163324533001237</v>
      </c>
      <c r="L29" s="22">
        <f t="shared" si="5"/>
        <v>0.58163324533001237</v>
      </c>
      <c r="M29" s="175">
        <f t="shared" si="6"/>
        <v>0.58963977742048057</v>
      </c>
      <c r="N29" s="233"/>
      <c r="P29" s="22"/>
      <c r="V29" s="56"/>
      <c r="W29" s="110"/>
      <c r="X29" s="118"/>
      <c r="Y29" s="184">
        <f t="shared" si="9"/>
        <v>2.3585591096819223</v>
      </c>
      <c r="Z29" s="156">
        <f>Poor!Z29</f>
        <v>0.25</v>
      </c>
      <c r="AA29" s="121">
        <f t="shared" si="16"/>
        <v>0.58963977742048057</v>
      </c>
      <c r="AB29" s="156">
        <f>Poor!AB29</f>
        <v>0.25</v>
      </c>
      <c r="AC29" s="121">
        <f t="shared" si="7"/>
        <v>0.58963977742048057</v>
      </c>
      <c r="AD29" s="156">
        <f>Poor!AD29</f>
        <v>0.25</v>
      </c>
      <c r="AE29" s="121">
        <f t="shared" si="8"/>
        <v>0.58963977742048057</v>
      </c>
      <c r="AF29" s="122">
        <f t="shared" si="10"/>
        <v>0.25</v>
      </c>
      <c r="AG29" s="121">
        <f t="shared" si="11"/>
        <v>0.58963977742048057</v>
      </c>
      <c r="AH29" s="123">
        <f t="shared" si="12"/>
        <v>1</v>
      </c>
      <c r="AI29" s="184">
        <f t="shared" si="13"/>
        <v>0.58963977742048057</v>
      </c>
      <c r="AJ29" s="120">
        <f t="shared" si="14"/>
        <v>0.58963977742048057</v>
      </c>
      <c r="AK29" s="119">
        <f t="shared" si="15"/>
        <v>0.58963977742048057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7.6342269601327981</v>
      </c>
      <c r="E30" s="75">
        <f>Middle!E30</f>
        <v>1</v>
      </c>
      <c r="H30" s="96">
        <f>(E30*F$7/F$9)</f>
        <v>1</v>
      </c>
      <c r="I30" s="29">
        <f>IF(E30&gt;=1,I119-I124,MIN(I119-I124,B30*H30))</f>
        <v>7.6342269601327981</v>
      </c>
      <c r="J30" s="235">
        <f>IF(I$32&lt;=$B$32,I30,$B$32-SUM(J6:J29))</f>
        <v>0.41855733210726553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0.41855733210726553</v>
      </c>
      <c r="N30" s="166" t="s">
        <v>86</v>
      </c>
      <c r="O30" s="2"/>
      <c r="P30" s="22"/>
      <c r="V30" s="56"/>
      <c r="W30" s="110"/>
      <c r="X30" s="118"/>
      <c r="Y30" s="184">
        <f>M30*4</f>
        <v>1.6742293284290621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-2.1993408911711705E-2</v>
      </c>
      <c r="AE30" s="188">
        <f>IF(AE79*4/$I$83+SUM(AE6:AE29)&lt;1,AE79*4/$I$83,1-SUM(AE6:AE29))</f>
        <v>-3.6822010232120839E-2</v>
      </c>
      <c r="AF30" s="122">
        <f>IF($Y30=0,0,AG30/($Y$30))</f>
        <v>-0.4382628760108887</v>
      </c>
      <c r="AG30" s="188">
        <f>IF(AG79*4/$I$83+SUM(AG6:AG29)&lt;1,AG79*4/$I$83,1-SUM(AG6:AG29))</f>
        <v>-0.73375256057909954</v>
      </c>
      <c r="AH30" s="123">
        <f t="shared" si="12"/>
        <v>-0.4602562849226004</v>
      </c>
      <c r="AI30" s="184">
        <f t="shared" si="13"/>
        <v>-0.1926436427028051</v>
      </c>
      <c r="AJ30" s="120">
        <f t="shared" si="14"/>
        <v>0</v>
      </c>
      <c r="AK30" s="119">
        <f t="shared" si="15"/>
        <v>-0.38528728540561019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-0.61120097481007063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1.6112009748100706</v>
      </c>
      <c r="C32" s="29">
        <f>SUM(C6:C31)</f>
        <v>0.48463515367569981</v>
      </c>
      <c r="D32" s="24">
        <f>SUM(D6:D30)</f>
        <v>9.3523994771615335</v>
      </c>
      <c r="E32" s="2"/>
      <c r="F32" s="2"/>
      <c r="H32" s="17"/>
      <c r="I32" s="22">
        <f>SUM(I6:I30)</f>
        <v>9.3523994771615335</v>
      </c>
      <c r="J32" s="17"/>
      <c r="L32" s="22">
        <f>SUM(L6:L30)</f>
        <v>1.6112009748100706</v>
      </c>
      <c r="M32" s="23"/>
      <c r="N32" s="56"/>
      <c r="O32" s="2"/>
      <c r="P32" s="22"/>
      <c r="V32" s="56"/>
      <c r="W32" s="110"/>
      <c r="X32" s="118"/>
      <c r="Y32" s="115">
        <f>SUM(Y6:Y31)</f>
        <v>6.4448038992402825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-8.4380425852463081E-2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15000</v>
      </c>
      <c r="J37" s="38">
        <f>J91*I$83</f>
        <v>11746.85872244261</v>
      </c>
      <c r="K37" s="40">
        <f t="shared" ref="K37:K52" si="28">(B37/B$65)</f>
        <v>8.7236563751753815E-2</v>
      </c>
      <c r="L37" s="22">
        <f t="shared" ref="L37:L52" si="29">(K37*H37)</f>
        <v>8.7236563751753815E-2</v>
      </c>
      <c r="M37" s="24">
        <f t="shared" ref="M37:M52" si="30">J37/B$65</f>
        <v>8.5396299151934182E-2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11746.85872244261</v>
      </c>
      <c r="AH37" s="123">
        <f>SUM(Z37,AB37,AD37,AF37)</f>
        <v>1</v>
      </c>
      <c r="AI37" s="112">
        <f>SUM(AA37,AC37,AE37,AG37)</f>
        <v>11746.85872244261</v>
      </c>
      <c r="AJ37" s="148">
        <f>(AA37+AC37)</f>
        <v>0</v>
      </c>
      <c r="AK37" s="147">
        <f>(AE37+AG37)</f>
        <v>11746.85872244261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5000</v>
      </c>
      <c r="J38" s="38">
        <f t="shared" ref="J38:J64" si="33">J92*I$83</f>
        <v>6084.3804258524633</v>
      </c>
      <c r="K38" s="40">
        <f t="shared" si="28"/>
        <v>4.3618281875876908E-2</v>
      </c>
      <c r="L38" s="22">
        <f t="shared" si="29"/>
        <v>4.3618281875876908E-2</v>
      </c>
      <c r="M38" s="24">
        <f t="shared" si="30"/>
        <v>4.4231703409150121E-2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6084.3804258524633</v>
      </c>
      <c r="AH38" s="123">
        <f t="shared" ref="AH38:AI58" si="35">SUM(Z38,AB38,AD38,AF38)</f>
        <v>1</v>
      </c>
      <c r="AI38" s="112">
        <f t="shared" si="35"/>
        <v>6084.3804258524633</v>
      </c>
      <c r="AJ38" s="148">
        <f t="shared" ref="AJ38:AJ64" si="36">(AA38+AC38)</f>
        <v>0</v>
      </c>
      <c r="AK38" s="147">
        <f t="shared" ref="AK38:AK64" si="37">(AE38+AG38)</f>
        <v>6084.3804258524633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2475</v>
      </c>
      <c r="J39" s="38">
        <f t="shared" si="33"/>
        <v>2475</v>
      </c>
      <c r="K39" s="40">
        <f t="shared" si="28"/>
        <v>1.7992541273799224E-2</v>
      </c>
      <c r="L39" s="22">
        <f t="shared" si="29"/>
        <v>1.7992541273799224E-2</v>
      </c>
      <c r="M39" s="24">
        <f t="shared" si="30"/>
        <v>1.7992541273799224E-2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8.0809956371766786E-2</v>
      </c>
      <c r="AA39" s="147">
        <f>$J39*Z39</f>
        <v>200.00464202012279</v>
      </c>
      <c r="AB39" s="122">
        <f>AB8</f>
        <v>0.25252090456790532</v>
      </c>
      <c r="AC39" s="147">
        <f>$J39*AB39</f>
        <v>624.98923880556572</v>
      </c>
      <c r="AD39" s="122">
        <f>AD8</f>
        <v>0</v>
      </c>
      <c r="AE39" s="147">
        <f>$J39*AD39</f>
        <v>0</v>
      </c>
      <c r="AF39" s="122">
        <f t="shared" si="31"/>
        <v>0.66666913906032788</v>
      </c>
      <c r="AG39" s="147">
        <f t="shared" si="34"/>
        <v>1650.0061191743114</v>
      </c>
      <c r="AH39" s="123">
        <f t="shared" si="35"/>
        <v>1</v>
      </c>
      <c r="AI39" s="112">
        <f t="shared" si="35"/>
        <v>2475</v>
      </c>
      <c r="AJ39" s="148">
        <f t="shared" si="36"/>
        <v>824.99388082568851</v>
      </c>
      <c r="AK39" s="147">
        <f t="shared" si="37"/>
        <v>1650.0061191743114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30000</v>
      </c>
      <c r="J40" s="38">
        <f t="shared" si="33"/>
        <v>30000</v>
      </c>
      <c r="K40" s="40">
        <f t="shared" si="28"/>
        <v>0.21809140937938454</v>
      </c>
      <c r="L40" s="22">
        <f t="shared" si="29"/>
        <v>0.21809140937938454</v>
      </c>
      <c r="M40" s="24">
        <f t="shared" si="30"/>
        <v>0.21809140937938454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8.0809956371766786E-2</v>
      </c>
      <c r="AA40" s="147">
        <f>$J40*Z40</f>
        <v>2424.2986911530038</v>
      </c>
      <c r="AB40" s="122">
        <f>AB9</f>
        <v>0.25252090456790538</v>
      </c>
      <c r="AC40" s="147">
        <f>$J40*AB40</f>
        <v>7575.6271370371614</v>
      </c>
      <c r="AD40" s="122">
        <f>AD9</f>
        <v>0</v>
      </c>
      <c r="AE40" s="147">
        <f>$J40*AD40</f>
        <v>0</v>
      </c>
      <c r="AF40" s="122">
        <f t="shared" si="31"/>
        <v>0.66666913906032788</v>
      </c>
      <c r="AG40" s="147">
        <f t="shared" si="34"/>
        <v>20000.074171809836</v>
      </c>
      <c r="AH40" s="123">
        <f t="shared" si="35"/>
        <v>1</v>
      </c>
      <c r="AI40" s="112">
        <f t="shared" si="35"/>
        <v>30000</v>
      </c>
      <c r="AJ40" s="148">
        <f t="shared" si="36"/>
        <v>9999.9258281901657</v>
      </c>
      <c r="AK40" s="147">
        <f t="shared" si="37"/>
        <v>20000.074171809836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5205.0260440918237</v>
      </c>
      <c r="K41" s="40">
        <f t="shared" si="28"/>
        <v>3.4894625500701527E-2</v>
      </c>
      <c r="L41" s="22">
        <f t="shared" si="29"/>
        <v>3.4894625500701527E-2</v>
      </c>
      <c r="M41" s="24">
        <f t="shared" si="30"/>
        <v>3.7839048860412949E-2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8.08099563717668E-2</v>
      </c>
      <c r="AA41" s="147">
        <f>$J41*Z41</f>
        <v>420.61792753697023</v>
      </c>
      <c r="AB41" s="122">
        <f>AB11</f>
        <v>0.25252090456790538</v>
      </c>
      <c r="AC41" s="147">
        <f>$J41*AB41</f>
        <v>1314.3778849535734</v>
      </c>
      <c r="AD41" s="122">
        <f>AD11</f>
        <v>0</v>
      </c>
      <c r="AE41" s="147">
        <f>$J41*AD41</f>
        <v>0</v>
      </c>
      <c r="AF41" s="122">
        <f t="shared" si="31"/>
        <v>0.66666913906032788</v>
      </c>
      <c r="AG41" s="147">
        <f t="shared" si="34"/>
        <v>3470.0302316012803</v>
      </c>
      <c r="AH41" s="123">
        <f t="shared" si="35"/>
        <v>1</v>
      </c>
      <c r="AI41" s="112">
        <f t="shared" si="35"/>
        <v>5205.0260440918237</v>
      </c>
      <c r="AJ41" s="148">
        <f t="shared" si="36"/>
        <v>1734.9958124905436</v>
      </c>
      <c r="AK41" s="147">
        <f t="shared" si="37"/>
        <v>3470.0302316012803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2200</v>
      </c>
      <c r="J42" s="38">
        <f t="shared" si="33"/>
        <v>2200</v>
      </c>
      <c r="K42" s="40">
        <f t="shared" si="28"/>
        <v>1.5993370021154866E-2</v>
      </c>
      <c r="L42" s="22">
        <f t="shared" si="29"/>
        <v>1.5993370021154866E-2</v>
      </c>
      <c r="M42" s="24">
        <f t="shared" si="30"/>
        <v>1.5993370021154866E-2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550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1100</v>
      </c>
      <c r="AF42" s="122">
        <f t="shared" si="31"/>
        <v>0.25</v>
      </c>
      <c r="AG42" s="147">
        <f t="shared" si="34"/>
        <v>550</v>
      </c>
      <c r="AH42" s="123">
        <f t="shared" si="35"/>
        <v>1</v>
      </c>
      <c r="AI42" s="112">
        <f t="shared" si="35"/>
        <v>2200</v>
      </c>
      <c r="AJ42" s="148">
        <f t="shared" si="36"/>
        <v>550</v>
      </c>
      <c r="AK42" s="147">
        <f t="shared" si="37"/>
        <v>1650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3903.7695330688671</v>
      </c>
      <c r="K43" s="40">
        <f t="shared" si="28"/>
        <v>2.6170969125526144E-2</v>
      </c>
      <c r="L43" s="22">
        <f t="shared" si="29"/>
        <v>2.6170969125526144E-2</v>
      </c>
      <c r="M43" s="24">
        <f t="shared" si="30"/>
        <v>2.8379286645309705E-2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975.94238326721677</v>
      </c>
      <c r="AB43" s="156">
        <f>Poor!AB43</f>
        <v>0.25</v>
      </c>
      <c r="AC43" s="147">
        <f t="shared" si="39"/>
        <v>975.94238326721677</v>
      </c>
      <c r="AD43" s="156">
        <f>Poor!AD43</f>
        <v>0.25</v>
      </c>
      <c r="AE43" s="147">
        <f t="shared" si="40"/>
        <v>975.94238326721677</v>
      </c>
      <c r="AF43" s="122">
        <f t="shared" si="31"/>
        <v>0.25</v>
      </c>
      <c r="AG43" s="147">
        <f t="shared" si="34"/>
        <v>975.94238326721677</v>
      </c>
      <c r="AH43" s="123">
        <f t="shared" si="35"/>
        <v>1</v>
      </c>
      <c r="AI43" s="112">
        <f t="shared" si="35"/>
        <v>3903.7695330688671</v>
      </c>
      <c r="AJ43" s="148">
        <f t="shared" si="36"/>
        <v>1951.8847665344335</v>
      </c>
      <c r="AK43" s="147">
        <f t="shared" si="37"/>
        <v>1951.8847665344335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2710.9510646311578</v>
      </c>
      <c r="K44" s="40">
        <f t="shared" si="28"/>
        <v>1.8174284114948713E-2</v>
      </c>
      <c r="L44" s="22">
        <f t="shared" si="29"/>
        <v>1.8174284114948713E-2</v>
      </c>
      <c r="M44" s="24">
        <f t="shared" si="30"/>
        <v>1.9707837948131739E-2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677.73776615778945</v>
      </c>
      <c r="AB44" s="156">
        <f>Poor!AB44</f>
        <v>0.25</v>
      </c>
      <c r="AC44" s="147">
        <f t="shared" si="39"/>
        <v>677.73776615778945</v>
      </c>
      <c r="AD44" s="156">
        <f>Poor!AD44</f>
        <v>0.25</v>
      </c>
      <c r="AE44" s="147">
        <f t="shared" si="40"/>
        <v>677.73776615778945</v>
      </c>
      <c r="AF44" s="122">
        <f t="shared" si="31"/>
        <v>0.25</v>
      </c>
      <c r="AG44" s="147">
        <f t="shared" si="34"/>
        <v>677.73776615778945</v>
      </c>
      <c r="AH44" s="123">
        <f t="shared" si="35"/>
        <v>1</v>
      </c>
      <c r="AI44" s="112">
        <f t="shared" si="35"/>
        <v>2710.9510646311578</v>
      </c>
      <c r="AJ44" s="148">
        <f t="shared" si="36"/>
        <v>1355.4755323155789</v>
      </c>
      <c r="AK44" s="147">
        <f t="shared" si="37"/>
        <v>1355.4755323155789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1355.4755323155789</v>
      </c>
      <c r="K45" s="40">
        <f t="shared" si="28"/>
        <v>9.0871420574743563E-3</v>
      </c>
      <c r="L45" s="22">
        <f t="shared" si="29"/>
        <v>9.0871420574743563E-3</v>
      </c>
      <c r="M45" s="24">
        <f t="shared" si="30"/>
        <v>9.8539189740658693E-3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338.86888307889473</v>
      </c>
      <c r="AB45" s="156">
        <f>Poor!AB45</f>
        <v>0.25</v>
      </c>
      <c r="AC45" s="147">
        <f t="shared" si="39"/>
        <v>338.86888307889473</v>
      </c>
      <c r="AD45" s="156">
        <f>Poor!AD45</f>
        <v>0.25</v>
      </c>
      <c r="AE45" s="147">
        <f t="shared" si="40"/>
        <v>338.86888307889473</v>
      </c>
      <c r="AF45" s="122">
        <f t="shared" si="31"/>
        <v>0.25</v>
      </c>
      <c r="AG45" s="147">
        <f t="shared" si="34"/>
        <v>338.86888307889473</v>
      </c>
      <c r="AH45" s="123">
        <f t="shared" si="35"/>
        <v>1</v>
      </c>
      <c r="AI45" s="112">
        <f t="shared" si="35"/>
        <v>1355.4755323155789</v>
      </c>
      <c r="AJ45" s="148">
        <f t="shared" si="36"/>
        <v>677.73776615778945</v>
      </c>
      <c r="AK45" s="147">
        <f t="shared" si="37"/>
        <v>677.73776615778945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24000</v>
      </c>
      <c r="J46" s="38">
        <f t="shared" si="33"/>
        <v>24000</v>
      </c>
      <c r="K46" s="40">
        <f t="shared" si="28"/>
        <v>0.17447312750350763</v>
      </c>
      <c r="L46" s="22">
        <f t="shared" si="29"/>
        <v>0.17447312750350763</v>
      </c>
      <c r="M46" s="24">
        <f t="shared" si="30"/>
        <v>0.17447312750350763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6000</v>
      </c>
      <c r="AB46" s="156">
        <f>Poor!AB46</f>
        <v>0.25</v>
      </c>
      <c r="AC46" s="147">
        <f t="shared" si="39"/>
        <v>6000</v>
      </c>
      <c r="AD46" s="156">
        <f>Poor!AD46</f>
        <v>0.25</v>
      </c>
      <c r="AE46" s="147">
        <f t="shared" si="40"/>
        <v>6000</v>
      </c>
      <c r="AF46" s="122">
        <f t="shared" si="31"/>
        <v>0.25</v>
      </c>
      <c r="AG46" s="147">
        <f t="shared" si="34"/>
        <v>6000</v>
      </c>
      <c r="AH46" s="123">
        <f t="shared" si="35"/>
        <v>1</v>
      </c>
      <c r="AI46" s="112">
        <f t="shared" si="35"/>
        <v>24000</v>
      </c>
      <c r="AJ46" s="148">
        <f t="shared" si="36"/>
        <v>12000</v>
      </c>
      <c r="AK46" s="147">
        <f t="shared" si="37"/>
        <v>12000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21732</v>
      </c>
      <c r="J47" s="38">
        <f t="shared" si="33"/>
        <v>21732</v>
      </c>
      <c r="K47" s="40">
        <f t="shared" si="28"/>
        <v>0.15798541695442617</v>
      </c>
      <c r="L47" s="22">
        <f t="shared" si="29"/>
        <v>0.15798541695442617</v>
      </c>
      <c r="M47" s="24">
        <f t="shared" si="30"/>
        <v>0.15798541695442617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5433</v>
      </c>
      <c r="AB47" s="156">
        <f>Poor!AB47</f>
        <v>0.25</v>
      </c>
      <c r="AC47" s="147">
        <f t="shared" si="39"/>
        <v>5433</v>
      </c>
      <c r="AD47" s="156">
        <f>Poor!AD47</f>
        <v>0.25</v>
      </c>
      <c r="AE47" s="147">
        <f t="shared" si="40"/>
        <v>5433</v>
      </c>
      <c r="AF47" s="122">
        <f t="shared" si="31"/>
        <v>0.25</v>
      </c>
      <c r="AG47" s="147">
        <f t="shared" si="34"/>
        <v>5433</v>
      </c>
      <c r="AH47" s="123">
        <f t="shared" si="35"/>
        <v>1</v>
      </c>
      <c r="AI47" s="112">
        <f t="shared" si="35"/>
        <v>21732</v>
      </c>
      <c r="AJ47" s="148">
        <f t="shared" si="36"/>
        <v>10866</v>
      </c>
      <c r="AK47" s="147">
        <f t="shared" si="37"/>
        <v>10866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8520</v>
      </c>
      <c r="J48" s="38">
        <f t="shared" si="33"/>
        <v>8520</v>
      </c>
      <c r="K48" s="40">
        <f t="shared" si="28"/>
        <v>6.1937960263745213E-2</v>
      </c>
      <c r="L48" s="22">
        <f t="shared" si="29"/>
        <v>6.1937960263745213E-2</v>
      </c>
      <c r="M48" s="24">
        <f t="shared" si="30"/>
        <v>6.1937960263745213E-2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2130</v>
      </c>
      <c r="AB48" s="156">
        <f>Poor!AB48</f>
        <v>0.25</v>
      </c>
      <c r="AC48" s="147">
        <f t="shared" si="39"/>
        <v>2130</v>
      </c>
      <c r="AD48" s="156">
        <f>Poor!AD48</f>
        <v>0.25</v>
      </c>
      <c r="AE48" s="147">
        <f t="shared" si="40"/>
        <v>2130</v>
      </c>
      <c r="AF48" s="122">
        <f t="shared" si="31"/>
        <v>0.25</v>
      </c>
      <c r="AG48" s="147">
        <f t="shared" si="34"/>
        <v>2130</v>
      </c>
      <c r="AH48" s="123">
        <f t="shared" si="35"/>
        <v>1</v>
      </c>
      <c r="AI48" s="112">
        <f t="shared" si="35"/>
        <v>8520</v>
      </c>
      <c r="AJ48" s="148">
        <f t="shared" si="36"/>
        <v>4260</v>
      </c>
      <c r="AK48" s="147">
        <f t="shared" si="37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6480</v>
      </c>
      <c r="J50" s="38">
        <f t="shared" si="33"/>
        <v>6480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4.7107744425947062E-2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1620</v>
      </c>
      <c r="AB50" s="156">
        <f>Poor!AB55</f>
        <v>0.25</v>
      </c>
      <c r="AC50" s="147">
        <f t="shared" si="39"/>
        <v>1620</v>
      </c>
      <c r="AD50" s="156">
        <f>Poor!AD55</f>
        <v>0.25</v>
      </c>
      <c r="AE50" s="147">
        <f t="shared" si="40"/>
        <v>1620</v>
      </c>
      <c r="AF50" s="122">
        <f t="shared" si="31"/>
        <v>0.25</v>
      </c>
      <c r="AG50" s="147">
        <f t="shared" si="34"/>
        <v>1620</v>
      </c>
      <c r="AH50" s="123">
        <f t="shared" si="35"/>
        <v>1</v>
      </c>
      <c r="AI50" s="112">
        <f t="shared" si="35"/>
        <v>6480</v>
      </c>
      <c r="AJ50" s="148">
        <f t="shared" si="36"/>
        <v>3240</v>
      </c>
      <c r="AK50" s="147">
        <f t="shared" si="37"/>
        <v>3240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12000</v>
      </c>
      <c r="J51" s="38">
        <f t="shared" si="33"/>
        <v>12000</v>
      </c>
      <c r="K51" s="40">
        <f t="shared" si="28"/>
        <v>8.7236563751753815E-2</v>
      </c>
      <c r="L51" s="22">
        <f t="shared" si="29"/>
        <v>8.7236563751753815E-2</v>
      </c>
      <c r="M51" s="24">
        <f t="shared" si="30"/>
        <v>8.7236563751753815E-2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3000</v>
      </c>
      <c r="AB51" s="156">
        <f>Poor!AB56</f>
        <v>0.25</v>
      </c>
      <c r="AC51" s="147">
        <f t="shared" si="39"/>
        <v>3000</v>
      </c>
      <c r="AD51" s="156">
        <f>Poor!AD56</f>
        <v>0.25</v>
      </c>
      <c r="AE51" s="147">
        <f t="shared" si="40"/>
        <v>3000</v>
      </c>
      <c r="AF51" s="122">
        <f t="shared" si="31"/>
        <v>0.25</v>
      </c>
      <c r="AG51" s="147">
        <f t="shared" si="34"/>
        <v>3000</v>
      </c>
      <c r="AH51" s="123">
        <f t="shared" si="35"/>
        <v>1</v>
      </c>
      <c r="AI51" s="112">
        <f t="shared" si="35"/>
        <v>12000</v>
      </c>
      <c r="AJ51" s="148">
        <f t="shared" si="36"/>
        <v>6000</v>
      </c>
      <c r="AK51" s="147">
        <f t="shared" si="37"/>
        <v>6000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127407</v>
      </c>
      <c r="J65" s="39">
        <f>SUM(J37:J64)</f>
        <v>138413.46132240252</v>
      </c>
      <c r="K65" s="40">
        <f>SUM(K37:K64)</f>
        <v>1</v>
      </c>
      <c r="L65" s="22">
        <f>SUM(L37:L64)</f>
        <v>1</v>
      </c>
      <c r="M65" s="24">
        <f>SUM(M37:M64)</f>
        <v>1.006226228562723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23770.470293213999</v>
      </c>
      <c r="AB65" s="137"/>
      <c r="AC65" s="153">
        <f>SUM(AC37:AC64)</f>
        <v>29690.543293300201</v>
      </c>
      <c r="AD65" s="137"/>
      <c r="AE65" s="153">
        <f>SUM(AE37:AE64)</f>
        <v>21275.549032503899</v>
      </c>
      <c r="AF65" s="137"/>
      <c r="AG65" s="153">
        <f>SUM(AG37:AG64)</f>
        <v>63676.89870338441</v>
      </c>
      <c r="AH65" s="137"/>
      <c r="AI65" s="153">
        <f>SUM(AI37:AI64)</f>
        <v>138413.46132240252</v>
      </c>
      <c r="AJ65" s="153">
        <f>SUM(AJ37:AJ64)</f>
        <v>53461.0135865142</v>
      </c>
      <c r="AK65" s="153">
        <f>SUM(AK37:AK64)</f>
        <v>84952.447735888301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16743.113280336998</v>
      </c>
      <c r="J70" s="51">
        <f>J124*I$83</f>
        <v>16743.113280336998</v>
      </c>
      <c r="K70" s="40">
        <f>B70/B$76</f>
        <v>0.12171763909024622</v>
      </c>
      <c r="L70" s="22">
        <f>(L124*G$37*F$9/F$7)/B$130</f>
        <v>0.1217176390902462</v>
      </c>
      <c r="M70" s="24">
        <f>J70/B$76</f>
        <v>0.12171763909024622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16326.000000000002</v>
      </c>
      <c r="J71" s="51">
        <f t="shared" ref="J71:J72" si="49">J125*I$83</f>
        <v>16326.000000000002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7216</v>
      </c>
      <c r="K73" s="40">
        <f>B73/B$76</f>
        <v>5.2458253669387965E-2</v>
      </c>
      <c r="L73" s="22">
        <f>(L127*G$37*F$9/F$7)/B$130</f>
        <v>5.2458253669387965E-2</v>
      </c>
      <c r="M73" s="24">
        <f>J73/B$76</f>
        <v>5.2458253669387965E-2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649.43999999999994</v>
      </c>
      <c r="AB73" s="156">
        <f>Poor!AB73</f>
        <v>0.09</v>
      </c>
      <c r="AC73" s="147">
        <f>$H$73*$B$73*AB73</f>
        <v>649.43999999999994</v>
      </c>
      <c r="AD73" s="156">
        <f>Poor!AD73</f>
        <v>0.23</v>
      </c>
      <c r="AE73" s="147">
        <f>$H$73*$B$73*AD73</f>
        <v>1659.68</v>
      </c>
      <c r="AF73" s="156">
        <f>Poor!AF73</f>
        <v>0.59</v>
      </c>
      <c r="AG73" s="147">
        <f>$H$73*$B$73*AF73</f>
        <v>4257.4399999999996</v>
      </c>
      <c r="AH73" s="155">
        <f>SUM(Z73,AB73,AD73,AF73)</f>
        <v>1</v>
      </c>
      <c r="AI73" s="147">
        <f>SUM(AA73,AC73,AE73,AG73)</f>
        <v>7216</v>
      </c>
      <c r="AJ73" s="148">
        <f>(AA73+AC73)</f>
        <v>1298.8799999999999</v>
      </c>
      <c r="AK73" s="147">
        <f>(AE73+AG73)</f>
        <v>5917.12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5474.5193370165744</v>
      </c>
      <c r="C74" s="39"/>
      <c r="D74" s="38"/>
      <c r="E74" s="32"/>
      <c r="F74" s="32"/>
      <c r="G74" s="32"/>
      <c r="H74" s="31"/>
      <c r="I74" s="39">
        <f>I128*I$83</f>
        <v>110663.886719663</v>
      </c>
      <c r="J74" s="51">
        <f>J128*I$83</f>
        <v>6067.3047091590624</v>
      </c>
      <c r="K74" s="40">
        <f>B74/B$76</f>
        <v>3.9798187929487951E-2</v>
      </c>
      <c r="L74" s="22">
        <f>(L128*G$37*F$9/F$7)/B$130</f>
        <v>3.9798187929487958E-2</v>
      </c>
      <c r="M74" s="24">
        <f>J74/B$76</f>
        <v>4.4107567838489223E-2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-133.44071346048932</v>
      </c>
      <c r="AF74" s="156"/>
      <c r="AG74" s="147">
        <f>AG30*$I$83/4</f>
        <v>-2659.0744114704594</v>
      </c>
      <c r="AH74" s="155"/>
      <c r="AI74" s="147">
        <f>SUM(AA74,AC74,AE74,AG74)</f>
        <v>-2792.5151249309488</v>
      </c>
      <c r="AJ74" s="148">
        <f>(AA74+AC74)</f>
        <v>0</v>
      </c>
      <c r="AK74" s="147">
        <f>(AE74+AG74)</f>
        <v>-2792.5151249309488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60585.367382646422</v>
      </c>
      <c r="C75" s="39"/>
      <c r="D75" s="38"/>
      <c r="E75" s="32"/>
      <c r="F75" s="32"/>
      <c r="G75" s="32"/>
      <c r="H75" s="31"/>
      <c r="I75" s="47"/>
      <c r="J75" s="51">
        <f>J129*I$83</f>
        <v>60849.04333290644</v>
      </c>
      <c r="K75" s="40">
        <f>B75/B$76</f>
        <v>0.4404382720083051</v>
      </c>
      <c r="L75" s="22">
        <f>(L129*G$37*F$9/F$7)/B$130</f>
        <v>0.4404382720083051</v>
      </c>
      <c r="M75" s="24">
        <f>J75/B$76</f>
        <v>0.44235512066202692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20885.843434993934</v>
      </c>
      <c r="AB75" s="158"/>
      <c r="AC75" s="149">
        <f>AA75+AC65-SUM(AC70,AC74)</f>
        <v>46390.608408209882</v>
      </c>
      <c r="AD75" s="158"/>
      <c r="AE75" s="149">
        <f>AC75+AE65-SUM(AE70,AE74)</f>
        <v>63613.81983409002</v>
      </c>
      <c r="AF75" s="158"/>
      <c r="AG75" s="149">
        <f>IF(SUM(AG6:AG29)+((AG65-AG70-$J$75)*4/I$83)&lt;1,0,AG65-AG70-$J$75-(1-SUM(AG6:AG29))*I$83/4)</f>
        <v>1301.1514618641831</v>
      </c>
      <c r="AH75" s="134"/>
      <c r="AI75" s="149">
        <f>AI76-SUM(AI70,AI74)</f>
        <v>124462.86316699648</v>
      </c>
      <c r="AJ75" s="151">
        <f>AJ76-SUM(AJ70,AJ74)</f>
        <v>45089.456946345701</v>
      </c>
      <c r="AK75" s="149">
        <f>AJ75+AK76-SUM(AK70,AK74)</f>
        <v>124462.86316699645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127407.00000000001</v>
      </c>
      <c r="J76" s="51">
        <f>J130*I$83</f>
        <v>138413.46132240249</v>
      </c>
      <c r="K76" s="40">
        <f>SUM(K70:K75)</f>
        <v>0.65441235269742726</v>
      </c>
      <c r="L76" s="22">
        <f>SUM(L70:L75)</f>
        <v>0.65441235269742726</v>
      </c>
      <c r="M76" s="24">
        <f>SUM(M70:M75)</f>
        <v>0.66063858126015029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23770.470293213999</v>
      </c>
      <c r="AB76" s="137"/>
      <c r="AC76" s="153">
        <f>AC65</f>
        <v>29690.543293300201</v>
      </c>
      <c r="AD76" s="137"/>
      <c r="AE76" s="153">
        <f>AE65</f>
        <v>21275.549032503899</v>
      </c>
      <c r="AF76" s="137"/>
      <c r="AG76" s="153">
        <f>AG65</f>
        <v>63676.89870338441</v>
      </c>
      <c r="AH76" s="137"/>
      <c r="AI76" s="153">
        <f>SUM(AA76,AC76,AE76,AG76)</f>
        <v>138413.46132240252</v>
      </c>
      <c r="AJ76" s="154">
        <f>SUM(AA76,AC76)</f>
        <v>53461.0135865142</v>
      </c>
      <c r="AK76" s="154">
        <f>SUM(AE76,AG76)</f>
        <v>84952.447735888301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1301.1514618641831</v>
      </c>
      <c r="AB78" s="112"/>
      <c r="AC78" s="112">
        <f>IF(AA75&lt;0,0,AA75)</f>
        <v>20885.843434993934</v>
      </c>
      <c r="AD78" s="112"/>
      <c r="AE78" s="112">
        <f>AC75</f>
        <v>46390.608408209882</v>
      </c>
      <c r="AF78" s="112"/>
      <c r="AG78" s="112">
        <f>AE75</f>
        <v>63613.81983409002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20885.843434993934</v>
      </c>
      <c r="AB79" s="112"/>
      <c r="AC79" s="112">
        <f>AA79-AA74+AC65-AC70</f>
        <v>46390.608408209882</v>
      </c>
      <c r="AD79" s="112"/>
      <c r="AE79" s="112">
        <f>AC79-AC74+AE65-AE70</f>
        <v>63480.379120629528</v>
      </c>
      <c r="AF79" s="112"/>
      <c r="AG79" s="112">
        <f>AE79-AE74+AG65-AG70</f>
        <v>123104.94021739018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14495.755404911095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14495.755404911095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3623.9388512277737</v>
      </c>
      <c r="AB83" s="112"/>
      <c r="AC83" s="165">
        <f>$I$83*AB82/4</f>
        <v>3623.9388512277737</v>
      </c>
      <c r="AD83" s="112"/>
      <c r="AE83" s="165">
        <f>$I$83*AD82/4</f>
        <v>3623.9388512277737</v>
      </c>
      <c r="AF83" s="112"/>
      <c r="AG83" s="165">
        <f>$I$83*AF82/4</f>
        <v>3623.9388512277737</v>
      </c>
      <c r="AH83" s="165">
        <f>SUM(AA83,AC83,AE83,AG83)</f>
        <v>14495.755404911095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24183.101563146229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24183.101563146229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0.82782853772039056</v>
      </c>
      <c r="C91" s="75">
        <f>(C37/$B$83)</f>
        <v>0.20695713443009764</v>
      </c>
      <c r="D91" s="24">
        <f t="shared" ref="D91" si="51">(B91+C91)</f>
        <v>1.0347856721504882</v>
      </c>
      <c r="H91" s="24">
        <f>(E37*F37/G37*F$7/F$9)</f>
        <v>1</v>
      </c>
      <c r="I91" s="22">
        <f t="shared" ref="I91" si="52">(D91*H91)</f>
        <v>1.0347856721504882</v>
      </c>
      <c r="J91" s="24">
        <f>IF(I$32&lt;=1+I$131,I91,L91+J$33*(I91-L91))</f>
        <v>0.81036540658397349</v>
      </c>
      <c r="K91" s="22">
        <f t="shared" ref="K91" si="53">(B91)</f>
        <v>0.82782853772039056</v>
      </c>
      <c r="L91" s="22">
        <f t="shared" ref="L91" si="54">(K91*H91)</f>
        <v>0.82782853772039056</v>
      </c>
      <c r="M91" s="231">
        <f t="shared" si="50"/>
        <v>0.81036540658397349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0.41391426886019528</v>
      </c>
      <c r="C92" s="75">
        <f t="shared" si="56"/>
        <v>-6.8985711476699213E-2</v>
      </c>
      <c r="D92" s="24">
        <f t="shared" ref="D92:D118" si="57">(B92+C92)</f>
        <v>0.34492855738349604</v>
      </c>
      <c r="H92" s="24">
        <f t="shared" ref="H92:H118" si="58">(E38*F38/G38*F$7/F$9)</f>
        <v>1</v>
      </c>
      <c r="I92" s="22">
        <f t="shared" ref="I92:I118" si="59">(D92*H92)</f>
        <v>0.34492855738349604</v>
      </c>
      <c r="J92" s="24">
        <f t="shared" ref="J92:J118" si="60">IF(I$32&lt;=1+I$131,I92,L92+J$33*(I92-L92))</f>
        <v>0.41973531257233432</v>
      </c>
      <c r="K92" s="22">
        <f t="shared" ref="K92:K118" si="61">(B92)</f>
        <v>0.41391426886019528</v>
      </c>
      <c r="L92" s="22">
        <f t="shared" ref="L92:L118" si="62">(K92*H92)</f>
        <v>0.41391426886019528</v>
      </c>
      <c r="M92" s="231">
        <f t="shared" ref="M92:M118" si="63">(J92)</f>
        <v>0.41973531257233432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0.17073963590483054</v>
      </c>
      <c r="C93" s="75">
        <f t="shared" si="64"/>
        <v>0</v>
      </c>
      <c r="D93" s="24">
        <f t="shared" si="57"/>
        <v>0.17073963590483054</v>
      </c>
      <c r="H93" s="24">
        <f t="shared" si="58"/>
        <v>1</v>
      </c>
      <c r="I93" s="22">
        <f t="shared" si="59"/>
        <v>0.17073963590483054</v>
      </c>
      <c r="J93" s="24">
        <f t="shared" si="60"/>
        <v>0.17073963590483054</v>
      </c>
      <c r="K93" s="22">
        <f t="shared" si="61"/>
        <v>0.17073963590483054</v>
      </c>
      <c r="L93" s="22">
        <f t="shared" si="62"/>
        <v>0.17073963590483054</v>
      </c>
      <c r="M93" s="231">
        <f t="shared" si="63"/>
        <v>0.17073963590483054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2.0695713443009764</v>
      </c>
      <c r="C94" s="75">
        <f t="shared" si="65"/>
        <v>0</v>
      </c>
      <c r="D94" s="24">
        <f t="shared" si="57"/>
        <v>2.0695713443009764</v>
      </c>
      <c r="H94" s="24">
        <f t="shared" si="58"/>
        <v>1</v>
      </c>
      <c r="I94" s="22">
        <f t="shared" si="59"/>
        <v>2.0695713443009764</v>
      </c>
      <c r="J94" s="24">
        <f t="shared" si="60"/>
        <v>2.0695713443009764</v>
      </c>
      <c r="K94" s="22">
        <f t="shared" si="61"/>
        <v>2.0695713443009764</v>
      </c>
      <c r="L94" s="22">
        <f t="shared" si="62"/>
        <v>2.0695713443009764</v>
      </c>
      <c r="M94" s="231">
        <f t="shared" si="63"/>
        <v>2.0695713443009764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0.33113141508815624</v>
      </c>
      <c r="C95" s="75">
        <f t="shared" si="66"/>
        <v>-0.33113141508815624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0.3590724249064236</v>
      </c>
      <c r="K95" s="22">
        <f t="shared" si="61"/>
        <v>0.33113141508815624</v>
      </c>
      <c r="L95" s="22">
        <f t="shared" si="62"/>
        <v>0.33113141508815624</v>
      </c>
      <c r="M95" s="231">
        <f t="shared" si="63"/>
        <v>0.3590724249064236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0.15176856524873827</v>
      </c>
      <c r="C96" s="75">
        <f t="shared" si="67"/>
        <v>0</v>
      </c>
      <c r="D96" s="24">
        <f t="shared" si="57"/>
        <v>0.15176856524873827</v>
      </c>
      <c r="H96" s="24">
        <f t="shared" si="58"/>
        <v>1</v>
      </c>
      <c r="I96" s="22">
        <f t="shared" si="59"/>
        <v>0.15176856524873827</v>
      </c>
      <c r="J96" s="24">
        <f t="shared" si="60"/>
        <v>0.15176856524873827</v>
      </c>
      <c r="K96" s="22">
        <f t="shared" si="61"/>
        <v>0.15176856524873827</v>
      </c>
      <c r="L96" s="22">
        <f t="shared" si="62"/>
        <v>0.15176856524873827</v>
      </c>
      <c r="M96" s="231">
        <f t="shared" si="63"/>
        <v>0.15176856524873827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0.24834856131611718</v>
      </c>
      <c r="C97" s="75">
        <f t="shared" si="68"/>
        <v>-0.24834856131611718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0.26930431867981769</v>
      </c>
      <c r="K97" s="22">
        <f t="shared" si="61"/>
        <v>0.24834856131611718</v>
      </c>
      <c r="L97" s="22">
        <f t="shared" si="62"/>
        <v>0.24834856131611718</v>
      </c>
      <c r="M97" s="231">
        <f t="shared" si="63"/>
        <v>0.26930431867981769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0.17246427869174805</v>
      </c>
      <c r="C98" s="75">
        <f t="shared" si="69"/>
        <v>-0.17246427869174805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0.18701688797209562</v>
      </c>
      <c r="K98" s="22">
        <f t="shared" si="61"/>
        <v>0.17246427869174805</v>
      </c>
      <c r="L98" s="22">
        <f t="shared" si="62"/>
        <v>0.17246427869174805</v>
      </c>
      <c r="M98" s="231">
        <f t="shared" si="63"/>
        <v>0.18701688797209562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8.6232139345874023E-2</v>
      </c>
      <c r="C99" s="75">
        <f t="shared" si="70"/>
        <v>-8.6232139345874023E-2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9.3508443986047809E-2</v>
      </c>
      <c r="K99" s="22">
        <f t="shared" si="61"/>
        <v>8.6232139345874023E-2</v>
      </c>
      <c r="L99" s="22">
        <f t="shared" si="62"/>
        <v>8.6232139345874023E-2</v>
      </c>
      <c r="M99" s="231">
        <f t="shared" si="63"/>
        <v>9.3508443986047809E-2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1.6556570754407811</v>
      </c>
      <c r="C100" s="75">
        <f t="shared" si="71"/>
        <v>0</v>
      </c>
      <c r="D100" s="24">
        <f t="shared" si="57"/>
        <v>1.6556570754407811</v>
      </c>
      <c r="H100" s="24">
        <f t="shared" si="58"/>
        <v>1</v>
      </c>
      <c r="I100" s="22">
        <f t="shared" si="59"/>
        <v>1.6556570754407811</v>
      </c>
      <c r="J100" s="24">
        <f t="shared" si="60"/>
        <v>1.6556570754407811</v>
      </c>
      <c r="K100" s="22">
        <f t="shared" si="61"/>
        <v>1.6556570754407811</v>
      </c>
      <c r="L100" s="22">
        <f t="shared" si="62"/>
        <v>1.6556570754407811</v>
      </c>
      <c r="M100" s="231">
        <f t="shared" si="63"/>
        <v>1.6556570754407811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1.4991974818116274</v>
      </c>
      <c r="C101" s="75">
        <f t="shared" si="72"/>
        <v>0</v>
      </c>
      <c r="D101" s="24">
        <f t="shared" si="57"/>
        <v>1.4991974818116274</v>
      </c>
      <c r="H101" s="24">
        <f t="shared" si="58"/>
        <v>1</v>
      </c>
      <c r="I101" s="22">
        <f t="shared" si="59"/>
        <v>1.4991974818116274</v>
      </c>
      <c r="J101" s="24">
        <f t="shared" si="60"/>
        <v>1.4991974818116274</v>
      </c>
      <c r="K101" s="22">
        <f t="shared" si="61"/>
        <v>1.4991974818116274</v>
      </c>
      <c r="L101" s="22">
        <f t="shared" si="62"/>
        <v>1.4991974818116274</v>
      </c>
      <c r="M101" s="231">
        <f t="shared" si="63"/>
        <v>1.4991974818116274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0.58775826178147728</v>
      </c>
      <c r="C102" s="75">
        <f t="shared" si="73"/>
        <v>0</v>
      </c>
      <c r="D102" s="24">
        <f t="shared" si="57"/>
        <v>0.58775826178147728</v>
      </c>
      <c r="H102" s="24">
        <f t="shared" si="58"/>
        <v>1</v>
      </c>
      <c r="I102" s="22">
        <f t="shared" si="59"/>
        <v>0.58775826178147728</v>
      </c>
      <c r="J102" s="24">
        <f t="shared" si="60"/>
        <v>0.58775826178147728</v>
      </c>
      <c r="K102" s="22">
        <f t="shared" si="61"/>
        <v>0.58775826178147728</v>
      </c>
      <c r="L102" s="22">
        <f t="shared" si="62"/>
        <v>0.58775826178147728</v>
      </c>
      <c r="M102" s="231">
        <f t="shared" si="63"/>
        <v>0.58775826178147728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31">
        <f t="shared" si="63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0.44702741036901089</v>
      </c>
      <c r="C104" s="75">
        <f t="shared" si="75"/>
        <v>0</v>
      </c>
      <c r="D104" s="24">
        <f t="shared" si="57"/>
        <v>0.44702741036901089</v>
      </c>
      <c r="H104" s="24">
        <f t="shared" si="58"/>
        <v>1</v>
      </c>
      <c r="I104" s="22">
        <f t="shared" si="59"/>
        <v>0.44702741036901089</v>
      </c>
      <c r="J104" s="24">
        <f t="shared" si="60"/>
        <v>0.44702741036901089</v>
      </c>
      <c r="K104" s="22">
        <f t="shared" si="61"/>
        <v>0.44702741036901089</v>
      </c>
      <c r="L104" s="22">
        <f t="shared" si="62"/>
        <v>0.44702741036901089</v>
      </c>
      <c r="M104" s="231">
        <f t="shared" si="63"/>
        <v>0.44702741036901089</v>
      </c>
      <c r="N104" s="233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0.82782853772039056</v>
      </c>
      <c r="C105" s="75">
        <f t="shared" si="76"/>
        <v>0</v>
      </c>
      <c r="D105" s="24">
        <f t="shared" si="57"/>
        <v>0.82782853772039056</v>
      </c>
      <c r="H105" s="24">
        <f t="shared" si="58"/>
        <v>1</v>
      </c>
      <c r="I105" s="22">
        <f t="shared" si="59"/>
        <v>0.82782853772039056</v>
      </c>
      <c r="J105" s="24">
        <f t="shared" si="60"/>
        <v>0.82782853772039056</v>
      </c>
      <c r="K105" s="22">
        <f t="shared" si="61"/>
        <v>0.82782853772039056</v>
      </c>
      <c r="L105" s="22">
        <f t="shared" si="62"/>
        <v>0.82782853772039056</v>
      </c>
      <c r="M105" s="231">
        <f t="shared" si="63"/>
        <v>0.82782853772039056</v>
      </c>
      <c r="N105" s="233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31">
        <f t="shared" si="6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31">
        <f t="shared" si="6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9.4894675136003137</v>
      </c>
      <c r="C119" s="22">
        <f>SUM(C91:C118)</f>
        <v>-0.70020497148849714</v>
      </c>
      <c r="D119" s="24">
        <f>SUM(D91:D118)</f>
        <v>8.7892625421118176</v>
      </c>
      <c r="E119" s="22"/>
      <c r="F119" s="2"/>
      <c r="G119" s="2"/>
      <c r="H119" s="31"/>
      <c r="I119" s="22">
        <f>SUM(I91:I118)</f>
        <v>8.7892625421118176</v>
      </c>
      <c r="J119" s="24">
        <f>SUM(J91:J118)</f>
        <v>9.5485511072785254</v>
      </c>
      <c r="K119" s="22">
        <f>SUM(K91:K118)</f>
        <v>9.4894675136003137</v>
      </c>
      <c r="L119" s="22">
        <f>SUM(L91:L118)</f>
        <v>9.4894675136003137</v>
      </c>
      <c r="M119" s="57">
        <f t="shared" si="50"/>
        <v>9.5485511072785254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1.155035581979019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1.155035581979019</v>
      </c>
      <c r="J124" s="241">
        <f>IF(SUMPRODUCT($B$124:$B124,$H$124:$H124)&lt;J$119,($B124*$H124),J$119)</f>
        <v>1.155035581979019</v>
      </c>
      <c r="K124" s="22">
        <f>(B124)</f>
        <v>1.155035581979019</v>
      </c>
      <c r="L124" s="29">
        <f>IF(SUMPRODUCT($B$124:$B124,$H$124:$H124)&lt;L$119,($B124*$H124),L$119)</f>
        <v>1.155035581979019</v>
      </c>
      <c r="M124" s="57">
        <f t="shared" si="90"/>
        <v>1.155035581979019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1.1262607255685915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1.1262607255685915</v>
      </c>
      <c r="J125" s="241">
        <f>IF(SUMPRODUCT($B$124:$B125,$H$124:$H125)&lt;J$119,($B125*$H125),IF(SUMPRODUCT($B$124:$B124,$H$124:$H124)&lt;J$119,J$119-SUMPRODUCT($B$124:$B124,$H$124:$H124),0))</f>
        <v>1.1262607255685915</v>
      </c>
      <c r="K125" s="22">
        <f t="shared" ref="K125:K126" si="91">(B125)</f>
        <v>1.1262607255685915</v>
      </c>
      <c r="L125" s="29">
        <f>IF(SUMPRODUCT($B$124:$B125,$H$124:$H125)&lt;L$119,($B125*$H125),IF(SUMPRODUCT($B$124:$B124,$H$124:$H124)&lt;L$119,L$119-SUMPRODUCT($B$124:$B124,$H$124:$H124),0))</f>
        <v>1.1262607255685915</v>
      </c>
      <c r="M125" s="57">
        <f t="shared" ref="M125:M126" si="92">(J125)</f>
        <v>1.1262607255685915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2.153182026610736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2.153182026610736</v>
      </c>
      <c r="K126" s="22">
        <f t="shared" si="91"/>
        <v>2.153182026610736</v>
      </c>
      <c r="L126" s="29">
        <f>IF(SUMPRODUCT($B$124:$B126,$H$124:$H126)&lt;(L$119-L$128),($B126*$H126),IF(SUMPRODUCT($B$124:$B125,$H$124:$H125)&lt;(L$119-L$128),L$119-L$128-SUMPRODUCT($B$124:$B125,$H$124:$H125),0))</f>
        <v>2.153182026610736</v>
      </c>
      <c r="M126" s="57">
        <f t="shared" si="92"/>
        <v>2.153182026610736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0.49780089401586153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0.49780089401586153</v>
      </c>
      <c r="K127" s="22">
        <f>(B127)</f>
        <v>0.49780089401586153</v>
      </c>
      <c r="L127" s="29">
        <f>IF(SUMPRODUCT($B$124:$B127,$H$124:$H127)&lt;(L$119-L$128),($B127*$H127),IF(SUMPRODUCT($B$124:$B126,$H$124:$H126)&lt;(L$119-L128),L$119-L$128-SUMPRODUCT($B$124:$B126,$H$124:$H126),0))</f>
        <v>0.49780089401586153</v>
      </c>
      <c r="M127" s="57">
        <f t="shared" si="90"/>
        <v>0.49780089401586153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7.6342269601327981</v>
      </c>
      <c r="J128" s="232">
        <f>(J30)</f>
        <v>0.41855733210726553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0.41855733210726553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4.1795246739690697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4.1977145469970516</v>
      </c>
      <c r="K129" s="29">
        <f>(B129)</f>
        <v>4.1795246739690697</v>
      </c>
      <c r="L129" s="60">
        <f>IF(SUM(L124:L128)&gt;L130,0,L130-SUM(L124:L128))</f>
        <v>4.1795246739690697</v>
      </c>
      <c r="M129" s="57">
        <f t="shared" si="90"/>
        <v>4.1977145469970516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9.4894675136003137</v>
      </c>
      <c r="C130" s="2"/>
      <c r="D130" s="31"/>
      <c r="E130" s="2"/>
      <c r="F130" s="2"/>
      <c r="G130" s="2"/>
      <c r="H130" s="24"/>
      <c r="I130" s="29">
        <f>(I119)</f>
        <v>8.7892625421118176</v>
      </c>
      <c r="J130" s="232">
        <f>(J119)</f>
        <v>9.5485511072785254</v>
      </c>
      <c r="K130" s="22">
        <f>(B130)</f>
        <v>9.4894675136003137</v>
      </c>
      <c r="L130" s="22">
        <f>(L119)</f>
        <v>9.4894675136003137</v>
      </c>
      <c r="M130" s="57">
        <f t="shared" si="90"/>
        <v>9.5485511072785254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1.1262607255685921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31" priority="209" operator="equal">
      <formula>16</formula>
    </cfRule>
    <cfRule type="cellIs" dxfId="430" priority="210" operator="equal">
      <formula>15</formula>
    </cfRule>
    <cfRule type="cellIs" dxfId="429" priority="211" operator="equal">
      <formula>14</formula>
    </cfRule>
    <cfRule type="cellIs" dxfId="428" priority="212" operator="equal">
      <formula>13</formula>
    </cfRule>
    <cfRule type="cellIs" dxfId="427" priority="213" operator="equal">
      <formula>12</formula>
    </cfRule>
    <cfRule type="cellIs" dxfId="426" priority="214" operator="equal">
      <formula>11</formula>
    </cfRule>
    <cfRule type="cellIs" dxfId="425" priority="215" operator="equal">
      <formula>10</formula>
    </cfRule>
    <cfRule type="cellIs" dxfId="424" priority="216" operator="equal">
      <formula>9</formula>
    </cfRule>
    <cfRule type="cellIs" dxfId="423" priority="217" operator="equal">
      <formula>8</formula>
    </cfRule>
    <cfRule type="cellIs" dxfId="422" priority="218" operator="equal">
      <formula>7</formula>
    </cfRule>
    <cfRule type="cellIs" dxfId="421" priority="219" operator="equal">
      <formula>6</formula>
    </cfRule>
    <cfRule type="cellIs" dxfId="420" priority="220" operator="equal">
      <formula>5</formula>
    </cfRule>
    <cfRule type="cellIs" dxfId="419" priority="221" operator="equal">
      <formula>4</formula>
    </cfRule>
    <cfRule type="cellIs" dxfId="418" priority="222" operator="equal">
      <formula>3</formula>
    </cfRule>
    <cfRule type="cellIs" dxfId="417" priority="223" operator="equal">
      <formula>2</formula>
    </cfRule>
    <cfRule type="cellIs" dxfId="416" priority="224" operator="equal">
      <formula>1</formula>
    </cfRule>
  </conditionalFormatting>
  <conditionalFormatting sqref="N29">
    <cfRule type="cellIs" dxfId="415" priority="193" operator="equal">
      <formula>16</formula>
    </cfRule>
    <cfRule type="cellIs" dxfId="414" priority="194" operator="equal">
      <formula>15</formula>
    </cfRule>
    <cfRule type="cellIs" dxfId="413" priority="195" operator="equal">
      <formula>14</formula>
    </cfRule>
    <cfRule type="cellIs" dxfId="412" priority="196" operator="equal">
      <formula>13</formula>
    </cfRule>
    <cfRule type="cellIs" dxfId="411" priority="197" operator="equal">
      <formula>12</formula>
    </cfRule>
    <cfRule type="cellIs" dxfId="410" priority="198" operator="equal">
      <formula>11</formula>
    </cfRule>
    <cfRule type="cellIs" dxfId="409" priority="199" operator="equal">
      <formula>10</formula>
    </cfRule>
    <cfRule type="cellIs" dxfId="408" priority="200" operator="equal">
      <formula>9</formula>
    </cfRule>
    <cfRule type="cellIs" dxfId="407" priority="201" operator="equal">
      <formula>8</formula>
    </cfRule>
    <cfRule type="cellIs" dxfId="406" priority="202" operator="equal">
      <formula>7</formula>
    </cfRule>
    <cfRule type="cellIs" dxfId="405" priority="203" operator="equal">
      <formula>6</formula>
    </cfRule>
    <cfRule type="cellIs" dxfId="404" priority="204" operator="equal">
      <formula>5</formula>
    </cfRule>
    <cfRule type="cellIs" dxfId="403" priority="205" operator="equal">
      <formula>4</formula>
    </cfRule>
    <cfRule type="cellIs" dxfId="402" priority="206" operator="equal">
      <formula>3</formula>
    </cfRule>
    <cfRule type="cellIs" dxfId="401" priority="207" operator="equal">
      <formula>2</formula>
    </cfRule>
    <cfRule type="cellIs" dxfId="400" priority="208" operator="equal">
      <formula>1</formula>
    </cfRule>
  </conditionalFormatting>
  <conditionalFormatting sqref="N113:N118">
    <cfRule type="cellIs" dxfId="399" priority="145" operator="equal">
      <formula>16</formula>
    </cfRule>
    <cfRule type="cellIs" dxfId="398" priority="146" operator="equal">
      <formula>15</formula>
    </cfRule>
    <cfRule type="cellIs" dxfId="397" priority="147" operator="equal">
      <formula>14</formula>
    </cfRule>
    <cfRule type="cellIs" dxfId="396" priority="148" operator="equal">
      <formula>13</formula>
    </cfRule>
    <cfRule type="cellIs" dxfId="395" priority="149" operator="equal">
      <formula>12</formula>
    </cfRule>
    <cfRule type="cellIs" dxfId="394" priority="150" operator="equal">
      <formula>11</formula>
    </cfRule>
    <cfRule type="cellIs" dxfId="393" priority="151" operator="equal">
      <formula>10</formula>
    </cfRule>
    <cfRule type="cellIs" dxfId="392" priority="152" operator="equal">
      <formula>9</formula>
    </cfRule>
    <cfRule type="cellIs" dxfId="391" priority="153" operator="equal">
      <formula>8</formula>
    </cfRule>
    <cfRule type="cellIs" dxfId="390" priority="154" operator="equal">
      <formula>7</formula>
    </cfRule>
    <cfRule type="cellIs" dxfId="389" priority="155" operator="equal">
      <formula>6</formula>
    </cfRule>
    <cfRule type="cellIs" dxfId="388" priority="156" operator="equal">
      <formula>5</formula>
    </cfRule>
    <cfRule type="cellIs" dxfId="387" priority="157" operator="equal">
      <formula>4</formula>
    </cfRule>
    <cfRule type="cellIs" dxfId="386" priority="158" operator="equal">
      <formula>3</formula>
    </cfRule>
    <cfRule type="cellIs" dxfId="385" priority="159" operator="equal">
      <formula>2</formula>
    </cfRule>
    <cfRule type="cellIs" dxfId="384" priority="160" operator="equal">
      <formula>1</formula>
    </cfRule>
  </conditionalFormatting>
  <conditionalFormatting sqref="N112">
    <cfRule type="cellIs" dxfId="367" priority="97" operator="equal">
      <formula>16</formula>
    </cfRule>
    <cfRule type="cellIs" dxfId="366" priority="98" operator="equal">
      <formula>15</formula>
    </cfRule>
    <cfRule type="cellIs" dxfId="365" priority="99" operator="equal">
      <formula>14</formula>
    </cfRule>
    <cfRule type="cellIs" dxfId="364" priority="100" operator="equal">
      <formula>13</formula>
    </cfRule>
    <cfRule type="cellIs" dxfId="363" priority="101" operator="equal">
      <formula>12</formula>
    </cfRule>
    <cfRule type="cellIs" dxfId="362" priority="102" operator="equal">
      <formula>11</formula>
    </cfRule>
    <cfRule type="cellIs" dxfId="361" priority="103" operator="equal">
      <formula>10</formula>
    </cfRule>
    <cfRule type="cellIs" dxfId="360" priority="104" operator="equal">
      <formula>9</formula>
    </cfRule>
    <cfRule type="cellIs" dxfId="359" priority="105" operator="equal">
      <formula>8</formula>
    </cfRule>
    <cfRule type="cellIs" dxfId="358" priority="106" operator="equal">
      <formula>7</formula>
    </cfRule>
    <cfRule type="cellIs" dxfId="357" priority="107" operator="equal">
      <formula>6</formula>
    </cfRule>
    <cfRule type="cellIs" dxfId="356" priority="108" operator="equal">
      <formula>5</formula>
    </cfRule>
    <cfRule type="cellIs" dxfId="355" priority="109" operator="equal">
      <formula>4</formula>
    </cfRule>
    <cfRule type="cellIs" dxfId="354" priority="110" operator="equal">
      <formula>3</formula>
    </cfRule>
    <cfRule type="cellIs" dxfId="353" priority="111" operator="equal">
      <formula>2</formula>
    </cfRule>
    <cfRule type="cellIs" dxfId="352" priority="112" operator="equal">
      <formula>1</formula>
    </cfRule>
  </conditionalFormatting>
  <conditionalFormatting sqref="N111">
    <cfRule type="cellIs" dxfId="335" priority="65" operator="equal">
      <formula>16</formula>
    </cfRule>
    <cfRule type="cellIs" dxfId="334" priority="66" operator="equal">
      <formula>15</formula>
    </cfRule>
    <cfRule type="cellIs" dxfId="333" priority="67" operator="equal">
      <formula>14</formula>
    </cfRule>
    <cfRule type="cellIs" dxfId="332" priority="68" operator="equal">
      <formula>13</formula>
    </cfRule>
    <cfRule type="cellIs" dxfId="331" priority="69" operator="equal">
      <formula>12</formula>
    </cfRule>
    <cfRule type="cellIs" dxfId="330" priority="70" operator="equal">
      <formula>11</formula>
    </cfRule>
    <cfRule type="cellIs" dxfId="329" priority="71" operator="equal">
      <formula>10</formula>
    </cfRule>
    <cfRule type="cellIs" dxfId="328" priority="72" operator="equal">
      <formula>9</formula>
    </cfRule>
    <cfRule type="cellIs" dxfId="327" priority="73" operator="equal">
      <formula>8</formula>
    </cfRule>
    <cfRule type="cellIs" dxfId="326" priority="74" operator="equal">
      <formula>7</formula>
    </cfRule>
    <cfRule type="cellIs" dxfId="325" priority="75" operator="equal">
      <formula>6</formula>
    </cfRule>
    <cfRule type="cellIs" dxfId="324" priority="76" operator="equal">
      <formula>5</formula>
    </cfRule>
    <cfRule type="cellIs" dxfId="323" priority="77" operator="equal">
      <formula>4</formula>
    </cfRule>
    <cfRule type="cellIs" dxfId="322" priority="78" operator="equal">
      <formula>3</formula>
    </cfRule>
    <cfRule type="cellIs" dxfId="321" priority="79" operator="equal">
      <formula>2</formula>
    </cfRule>
    <cfRule type="cellIs" dxfId="320" priority="80" operator="equal">
      <formula>1</formula>
    </cfRule>
  </conditionalFormatting>
  <conditionalFormatting sqref="N91:N104">
    <cfRule type="cellIs" dxfId="191" priority="49" operator="equal">
      <formula>16</formula>
    </cfRule>
    <cfRule type="cellIs" dxfId="190" priority="50" operator="equal">
      <formula>15</formula>
    </cfRule>
    <cfRule type="cellIs" dxfId="189" priority="51" operator="equal">
      <formula>14</formula>
    </cfRule>
    <cfRule type="cellIs" dxfId="188" priority="52" operator="equal">
      <formula>13</formula>
    </cfRule>
    <cfRule type="cellIs" dxfId="187" priority="53" operator="equal">
      <formula>12</formula>
    </cfRule>
    <cfRule type="cellIs" dxfId="186" priority="54" operator="equal">
      <formula>11</formula>
    </cfRule>
    <cfRule type="cellIs" dxfId="185" priority="55" operator="equal">
      <formula>10</formula>
    </cfRule>
    <cfRule type="cellIs" dxfId="184" priority="56" operator="equal">
      <formula>9</formula>
    </cfRule>
    <cfRule type="cellIs" dxfId="183" priority="57" operator="equal">
      <formula>8</formula>
    </cfRule>
    <cfRule type="cellIs" dxfId="182" priority="58" operator="equal">
      <formula>7</formula>
    </cfRule>
    <cfRule type="cellIs" dxfId="181" priority="59" operator="equal">
      <formula>6</formula>
    </cfRule>
    <cfRule type="cellIs" dxfId="180" priority="60" operator="equal">
      <formula>5</formula>
    </cfRule>
    <cfRule type="cellIs" dxfId="179" priority="61" operator="equal">
      <formula>4</formula>
    </cfRule>
    <cfRule type="cellIs" dxfId="178" priority="62" operator="equal">
      <formula>3</formula>
    </cfRule>
    <cfRule type="cellIs" dxfId="177" priority="63" operator="equal">
      <formula>2</formula>
    </cfRule>
    <cfRule type="cellIs" dxfId="176" priority="64" operator="equal">
      <formula>1</formula>
    </cfRule>
  </conditionalFormatting>
  <conditionalFormatting sqref="N105:N110">
    <cfRule type="cellIs" dxfId="159" priority="33" operator="equal">
      <formula>16</formula>
    </cfRule>
    <cfRule type="cellIs" dxfId="158" priority="34" operator="equal">
      <formula>15</formula>
    </cfRule>
    <cfRule type="cellIs" dxfId="157" priority="35" operator="equal">
      <formula>14</formula>
    </cfRule>
    <cfRule type="cellIs" dxfId="156" priority="36" operator="equal">
      <formula>13</formula>
    </cfRule>
    <cfRule type="cellIs" dxfId="155" priority="37" operator="equal">
      <formula>12</formula>
    </cfRule>
    <cfRule type="cellIs" dxfId="154" priority="38" operator="equal">
      <formula>11</formula>
    </cfRule>
    <cfRule type="cellIs" dxfId="153" priority="39" operator="equal">
      <formula>10</formula>
    </cfRule>
    <cfRule type="cellIs" dxfId="152" priority="40" operator="equal">
      <formula>9</formula>
    </cfRule>
    <cfRule type="cellIs" dxfId="151" priority="41" operator="equal">
      <formula>8</formula>
    </cfRule>
    <cfRule type="cellIs" dxfId="150" priority="42" operator="equal">
      <formula>7</formula>
    </cfRule>
    <cfRule type="cellIs" dxfId="149" priority="43" operator="equal">
      <formula>6</formula>
    </cfRule>
    <cfRule type="cellIs" dxfId="148" priority="44" operator="equal">
      <formula>5</formula>
    </cfRule>
    <cfRule type="cellIs" dxfId="147" priority="45" operator="equal">
      <formula>4</formula>
    </cfRule>
    <cfRule type="cellIs" dxfId="146" priority="46" operator="equal">
      <formula>3</formula>
    </cfRule>
    <cfRule type="cellIs" dxfId="145" priority="47" operator="equal">
      <formula>2</formula>
    </cfRule>
    <cfRule type="cellIs" dxfId="144" priority="48" operator="equal">
      <formula>1</formula>
    </cfRule>
  </conditionalFormatting>
  <conditionalFormatting sqref="N27:N28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6:N26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 xml:space="preserve"> ZANCC: 59304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 xml:space="preserve"> ZANCC: 59304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4178.0338364140489</v>
      </c>
      <c r="C72" s="109">
        <f>Poor!R7</f>
        <v>4187.0962409086806</v>
      </c>
      <c r="D72" s="109">
        <f>Middle!R7</f>
        <v>3409.2514384857009</v>
      </c>
      <c r="E72" s="109">
        <f>Rich!R7</f>
        <v>3954.2329520772205</v>
      </c>
      <c r="F72" s="109">
        <f>V.Poor!T7</f>
        <v>4191.5816576577854</v>
      </c>
      <c r="G72" s="109">
        <f>Poor!T7</f>
        <v>4233.6631704175315</v>
      </c>
      <c r="H72" s="109">
        <f>Middle!T7</f>
        <v>2507.2922102902803</v>
      </c>
      <c r="I72" s="109">
        <f>Rich!T7</f>
        <v>3171.833224417478</v>
      </c>
    </row>
    <row r="73" spans="1:9">
      <c r="A73" t="str">
        <f>V.Poor!Q8</f>
        <v>Own crops sold</v>
      </c>
      <c r="B73" s="109">
        <f>V.Poor!R8</f>
        <v>1250</v>
      </c>
      <c r="C73" s="109">
        <f>Poor!R8</f>
        <v>2000</v>
      </c>
      <c r="D73" s="109">
        <f>Middle!R8</f>
        <v>31895.000000000007</v>
      </c>
      <c r="E73" s="109">
        <f>Rich!R8</f>
        <v>44350</v>
      </c>
      <c r="F73" s="109">
        <f>V.Poor!T8</f>
        <v>1221.6796721423025</v>
      </c>
      <c r="G73" s="109">
        <f>Poor!T8</f>
        <v>1927.9499713897194</v>
      </c>
      <c r="H73" s="109">
        <f>Middle!T8</f>
        <v>32725.734235817115</v>
      </c>
      <c r="I73" s="109">
        <f>Rich!T8</f>
        <v>45375.222174107425</v>
      </c>
    </row>
    <row r="74" spans="1:9">
      <c r="A74" t="str">
        <f>V.Poor!Q9</f>
        <v>Animal products consumed</v>
      </c>
      <c r="B74" s="109">
        <f>V.Poor!R9</f>
        <v>1647.1682113794104</v>
      </c>
      <c r="C74" s="109">
        <f>Poor!R9</f>
        <v>2782.596091267108</v>
      </c>
      <c r="D74" s="109">
        <f>Middle!R9</f>
        <v>2706.4911188914175</v>
      </c>
      <c r="E74" s="109">
        <f>Rich!R9</f>
        <v>2706.4911188914175</v>
      </c>
      <c r="F74" s="109">
        <f>V.Poor!T9</f>
        <v>1647.1682113794104</v>
      </c>
      <c r="G74" s="109">
        <f>Poor!T9</f>
        <v>2782.596091267108</v>
      </c>
      <c r="H74" s="109">
        <f>Middle!T9</f>
        <v>2706.4911188914175</v>
      </c>
      <c r="I74" s="109">
        <f>Rich!T9</f>
        <v>2706.4911188914175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6061</v>
      </c>
      <c r="D76" s="109">
        <f>Middle!R11</f>
        <v>14369.999999999998</v>
      </c>
      <c r="E76" s="109">
        <f>Rich!R11</f>
        <v>20475</v>
      </c>
      <c r="F76" s="109">
        <f>V.Poor!T11</f>
        <v>0</v>
      </c>
      <c r="G76" s="109">
        <f>Poor!T11</f>
        <v>5971.8380895947776</v>
      </c>
      <c r="H76" s="109">
        <f>Middle!T11</f>
        <v>14369.999999999998</v>
      </c>
      <c r="I76" s="109">
        <f>Rich!T11</f>
        <v>20306.239148295073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1500</v>
      </c>
      <c r="E79" s="109">
        <f>Rich!R14</f>
        <v>24000</v>
      </c>
      <c r="F79" s="109">
        <f>V.Poor!T14</f>
        <v>0</v>
      </c>
      <c r="G79" s="109">
        <f>Poor!T14</f>
        <v>0</v>
      </c>
      <c r="H79" s="109">
        <f>Middle!T14</f>
        <v>1500</v>
      </c>
      <c r="I79" s="109">
        <f>Rich!T14</f>
        <v>24000</v>
      </c>
    </row>
    <row r="80" spans="1:9">
      <c r="A80" t="str">
        <f>V.Poor!Q15</f>
        <v>Labour - public works</v>
      </c>
      <c r="B80" s="109">
        <f>V.Poor!R15</f>
        <v>10380</v>
      </c>
      <c r="C80" s="109">
        <f>Poor!R15</f>
        <v>7639.9999999999982</v>
      </c>
      <c r="D80" s="109">
        <f>Middle!R15</f>
        <v>4000</v>
      </c>
      <c r="E80" s="109">
        <f>Rich!R15</f>
        <v>0</v>
      </c>
      <c r="F80" s="109">
        <f>V.Poor!T15</f>
        <v>10380</v>
      </c>
      <c r="G80" s="109">
        <f>Poor!T15</f>
        <v>7639.9999999999982</v>
      </c>
      <c r="H80" s="109">
        <f>Middle!T15</f>
        <v>4000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4400</v>
      </c>
      <c r="E82" s="109">
        <f>Rich!R17</f>
        <v>21732</v>
      </c>
      <c r="F82" s="109">
        <f>V.Poor!T17</f>
        <v>0</v>
      </c>
      <c r="G82" s="109">
        <f>Poor!T17</f>
        <v>0</v>
      </c>
      <c r="H82" s="109">
        <f>Middle!T17</f>
        <v>4400</v>
      </c>
      <c r="I82" s="109">
        <f>Rich!T17</f>
        <v>21732</v>
      </c>
    </row>
    <row r="83" spans="1:9">
      <c r="A83" t="str">
        <f>V.Poor!Q18</f>
        <v>Food transfer - official</v>
      </c>
      <c r="B83" s="109">
        <f>V.Poor!R18</f>
        <v>1917.4279636125789</v>
      </c>
      <c r="C83" s="109">
        <f>Poor!R18</f>
        <v>1917.4279636125789</v>
      </c>
      <c r="D83" s="109">
        <f>Middle!R18</f>
        <v>1917.4279636125789</v>
      </c>
      <c r="E83" s="109">
        <f>Rich!R18</f>
        <v>1917.4279636125789</v>
      </c>
      <c r="F83" s="109">
        <f>V.Poor!T18</f>
        <v>1917.4279636125789</v>
      </c>
      <c r="G83" s="109">
        <f>Poor!T18</f>
        <v>1917.4279636125789</v>
      </c>
      <c r="H83" s="109">
        <f>Middle!T18</f>
        <v>1917.4279636125789</v>
      </c>
      <c r="I83" s="109">
        <f>Rich!T18</f>
        <v>1917.4279636125789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</v>
      </c>
      <c r="C85" s="109">
        <f>Poor!R20</f>
        <v>28320</v>
      </c>
      <c r="D85" s="109">
        <f>Middle!R20</f>
        <v>8520</v>
      </c>
      <c r="E85" s="109">
        <f>Rich!R20</f>
        <v>8520</v>
      </c>
      <c r="F85" s="109">
        <f>V.Poor!T20</f>
        <v>28320</v>
      </c>
      <c r="G85" s="109">
        <f>Poor!T20</f>
        <v>28320</v>
      </c>
      <c r="H85" s="109">
        <f>Middle!T20</f>
        <v>8520</v>
      </c>
      <c r="I85" s="109">
        <f>Rich!T20</f>
        <v>8520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4400</v>
      </c>
      <c r="E86" s="109">
        <f>Rich!R21</f>
        <v>12000</v>
      </c>
      <c r="F86" s="109">
        <f>V.Poor!T21</f>
        <v>0</v>
      </c>
      <c r="G86" s="109">
        <f>Poor!T21</f>
        <v>0</v>
      </c>
      <c r="H86" s="109">
        <f>Middle!T21</f>
        <v>4400</v>
      </c>
      <c r="I86" s="109">
        <f>Rich!T21</f>
        <v>12000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8400</v>
      </c>
      <c r="E87" s="109">
        <f>Rich!R22</f>
        <v>6480</v>
      </c>
      <c r="F87" s="109">
        <f>V.Poor!T22</f>
        <v>0</v>
      </c>
      <c r="G87" s="109">
        <f>Poor!T22</f>
        <v>0</v>
      </c>
      <c r="H87" s="109">
        <f>Middle!T22</f>
        <v>8400</v>
      </c>
      <c r="I87" s="109">
        <f>Rich!T22</f>
        <v>6480</v>
      </c>
    </row>
    <row r="88" spans="1:9">
      <c r="A88" t="str">
        <f>V.Poor!Q23</f>
        <v>TOTAL</v>
      </c>
      <c r="B88" s="109">
        <f>V.Poor!R23</f>
        <v>47692.630011406043</v>
      </c>
      <c r="C88" s="109">
        <f>Poor!R23</f>
        <v>52908.120295788365</v>
      </c>
      <c r="D88" s="109">
        <f>Middle!R23</f>
        <v>85518.170520989705</v>
      </c>
      <c r="E88" s="109">
        <f>Rich!R23</f>
        <v>146135.1520345812</v>
      </c>
      <c r="F88" s="109">
        <f>V.Poor!T23</f>
        <v>47677.857504792075</v>
      </c>
      <c r="G88" s="109">
        <f>Poor!T23</f>
        <v>52793.475286281711</v>
      </c>
      <c r="H88" s="109">
        <f>Middle!T23</f>
        <v>85446.945528611395</v>
      </c>
      <c r="I88" s="109">
        <f>Rich!T23</f>
        <v>146209.21362932396</v>
      </c>
    </row>
    <row r="89" spans="1:9">
      <c r="A89" t="str">
        <f>V.Poor!Q24</f>
        <v>Food Poverty line</v>
      </c>
      <c r="B89" s="109">
        <f>V.Poor!R24</f>
        <v>24183.101563146225</v>
      </c>
      <c r="C89" s="109">
        <f>Poor!R24</f>
        <v>24183.101563146225</v>
      </c>
      <c r="D89" s="109">
        <f>Middle!R24</f>
        <v>24183.101563146229</v>
      </c>
      <c r="E89" s="109">
        <f>Rich!R24</f>
        <v>24183.101563146229</v>
      </c>
      <c r="F89" s="109">
        <f>V.Poor!T24</f>
        <v>24183.101563146225</v>
      </c>
      <c r="G89" s="109">
        <f>Poor!T24</f>
        <v>24183.101563146225</v>
      </c>
      <c r="H89" s="109">
        <f>Middle!T24</f>
        <v>24183.101563146229</v>
      </c>
      <c r="I89" s="109">
        <f>Rich!T24</f>
        <v>24183.101563146229</v>
      </c>
    </row>
    <row r="90" spans="1:9">
      <c r="A90" s="108" t="str">
        <f>V.Poor!Q25</f>
        <v>Lower Bound Poverty line</v>
      </c>
      <c r="B90" s="109">
        <f>V.Poor!R25</f>
        <v>40509.101563146229</v>
      </c>
      <c r="C90" s="109">
        <f>Poor!R25</f>
        <v>40509.101563146229</v>
      </c>
      <c r="D90" s="109">
        <f>Middle!R25</f>
        <v>40509.101563146229</v>
      </c>
      <c r="E90" s="109">
        <f>Rich!R25</f>
        <v>40509.101563146236</v>
      </c>
      <c r="F90" s="109">
        <f>V.Poor!T25</f>
        <v>40509.101563146229</v>
      </c>
      <c r="G90" s="109">
        <f>Poor!T25</f>
        <v>40509.101563146229</v>
      </c>
      <c r="H90" s="109">
        <f>Middle!T25</f>
        <v>40509.101563146229</v>
      </c>
      <c r="I90" s="109">
        <f>Rich!T25</f>
        <v>40509.101563146236</v>
      </c>
    </row>
    <row r="91" spans="1:9">
      <c r="A91" s="108" t="str">
        <f>V.Poor!Q26</f>
        <v>Upper Bound Poverty line</v>
      </c>
      <c r="B91" s="109">
        <f>V.Poor!R26</f>
        <v>71721.101563146236</v>
      </c>
      <c r="C91" s="109">
        <f>Poor!R26</f>
        <v>71721.101563146236</v>
      </c>
      <c r="D91" s="109">
        <f>Middle!R26</f>
        <v>71721.101563146236</v>
      </c>
      <c r="E91" s="109">
        <f>Rich!R26</f>
        <v>71721.101563146236</v>
      </c>
      <c r="F91" s="109">
        <f>V.Poor!T26</f>
        <v>71721.101563146236</v>
      </c>
      <c r="G91" s="109">
        <f>Poor!T26</f>
        <v>71721.101563146236</v>
      </c>
      <c r="H91" s="109">
        <f>Middle!T26</f>
        <v>71721.101563146236</v>
      </c>
      <c r="I91" s="109">
        <f>Rich!T26</f>
        <v>71721.101563146236</v>
      </c>
    </row>
    <row r="92" spans="1:9">
      <c r="A92" s="108" t="str">
        <f>V.Poor!Q27</f>
        <v>Resilience line</v>
      </c>
      <c r="B92" s="109">
        <f>V.Poor!R27</f>
        <v>75753.101563146236</v>
      </c>
      <c r="C92" s="109">
        <f>Poor!R27</f>
        <v>77202.101563146236</v>
      </c>
      <c r="D92" s="109">
        <f>Middle!R27</f>
        <v>77489.101563146221</v>
      </c>
      <c r="E92" s="109">
        <f>Rich!R27</f>
        <v>78937.101563146221</v>
      </c>
      <c r="F92" s="109">
        <f>V.Poor!T27</f>
        <v>75753.101563146236</v>
      </c>
      <c r="G92" s="109">
        <f>Poor!T27</f>
        <v>77202.101563146236</v>
      </c>
      <c r="H92" s="109">
        <f>Middle!T27</f>
        <v>77489.101563146221</v>
      </c>
      <c r="I92" s="109">
        <f>Rich!T27</f>
        <v>78937.101563146221</v>
      </c>
    </row>
    <row r="93" spans="1:9">
      <c r="A93" t="str">
        <f>V.Poor!Q24</f>
        <v>Food Poverty line</v>
      </c>
      <c r="F93" s="109">
        <f>V.Poor!T24</f>
        <v>24183.101563146225</v>
      </c>
      <c r="G93" s="109">
        <f>Poor!T24</f>
        <v>24183.101563146225</v>
      </c>
      <c r="H93" s="109">
        <f>Middle!T24</f>
        <v>24183.101563146229</v>
      </c>
      <c r="I93" s="109">
        <f>Rich!T24</f>
        <v>24183.101563146229</v>
      </c>
    </row>
    <row r="94" spans="1:9">
      <c r="A94" t="str">
        <f>V.Poor!Q25</f>
        <v>Lower Bound Poverty line</v>
      </c>
      <c r="F94" s="109">
        <f>V.Poor!T25</f>
        <v>40509.101563146229</v>
      </c>
      <c r="G94" s="109">
        <f>Poor!T25</f>
        <v>40509.101563146229</v>
      </c>
      <c r="H94" s="109">
        <f>Middle!T25</f>
        <v>40509.101563146229</v>
      </c>
      <c r="I94" s="109">
        <f>Rich!T25</f>
        <v>40509.101563146236</v>
      </c>
    </row>
    <row r="95" spans="1:9">
      <c r="A95" t="str">
        <f>V.Poor!Q26</f>
        <v>Upper Bound Poverty line</v>
      </c>
      <c r="F95" s="109">
        <f>V.Poor!T26</f>
        <v>71721.101563146236</v>
      </c>
      <c r="G95" s="109">
        <f>Poor!T26</f>
        <v>71721.101563146236</v>
      </c>
      <c r="H95" s="109">
        <f>Middle!T26</f>
        <v>71721.101563146236</v>
      </c>
      <c r="I95" s="109">
        <f>Rich!T26</f>
        <v>71721.101563146236</v>
      </c>
    </row>
    <row r="96" spans="1:9">
      <c r="A96" t="str">
        <f>V.Poor!Q27</f>
        <v>Resilience line</v>
      </c>
      <c r="F96" s="109">
        <f>V.Poor!T27</f>
        <v>75753.101563146236</v>
      </c>
      <c r="G96" s="109">
        <f>Poor!T27</f>
        <v>77202.101563146236</v>
      </c>
      <c r="H96" s="109">
        <f>Middle!T27</f>
        <v>77489.101563146221</v>
      </c>
      <c r="I96" s="109">
        <f>Rich!T27</f>
        <v>78937.101563146221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>
        <f t="shared" si="0"/>
        <v>0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24028.471551740193</v>
      </c>
      <c r="C100" s="243">
        <f t="shared" si="0"/>
        <v>18812.981267357871</v>
      </c>
      <c r="D100" s="243">
        <f t="shared" si="0"/>
        <v>0</v>
      </c>
      <c r="E100" s="243">
        <f t="shared" si="0"/>
        <v>0</v>
      </c>
      <c r="F100" s="243">
        <f t="shared" si="0"/>
        <v>24043.244058354161</v>
      </c>
      <c r="G100" s="243">
        <f t="shared" si="0"/>
        <v>18927.626276864525</v>
      </c>
      <c r="H100" s="243">
        <f t="shared" si="0"/>
        <v>0</v>
      </c>
      <c r="I100" s="243">
        <f t="shared" si="0"/>
        <v>0</v>
      </c>
    </row>
    <row r="101" spans="1:9">
      <c r="A101" t="s">
        <v>144</v>
      </c>
      <c r="B101" s="243">
        <f>IF(B92&gt;B$88,B92-B$88,0)</f>
        <v>28060.471551740193</v>
      </c>
      <c r="C101" s="243">
        <f t="shared" si="0"/>
        <v>24293.981267357871</v>
      </c>
      <c r="D101" s="243">
        <f t="shared" si="0"/>
        <v>0</v>
      </c>
      <c r="E101" s="243">
        <f t="shared" si="0"/>
        <v>0</v>
      </c>
      <c r="F101" s="243">
        <f t="shared" si="0"/>
        <v>28075.244058354161</v>
      </c>
      <c r="G101" s="243">
        <f t="shared" si="0"/>
        <v>24408.626276864525</v>
      </c>
      <c r="H101" s="243">
        <f t="shared" si="0"/>
        <v>0</v>
      </c>
      <c r="I101" s="243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 xml:space="preserve"> ZANCC: 59304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0.37</v>
      </c>
      <c r="C2" s="203">
        <f>[1]WB!$CK$10</f>
        <v>0.33</v>
      </c>
      <c r="D2" s="203">
        <f>[1]WB!$CK$11</f>
        <v>0.2</v>
      </c>
      <c r="E2" s="203">
        <f>[1]WB!$CK$12</f>
        <v>0.1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4178.0338364140489</v>
      </c>
      <c r="C3" s="204">
        <f>Income!C72</f>
        <v>4187.0962409086806</v>
      </c>
      <c r="D3" s="204">
        <f>Income!D72</f>
        <v>3409.2514384857009</v>
      </c>
      <c r="E3" s="204">
        <f>Income!E72</f>
        <v>3954.2329520772205</v>
      </c>
      <c r="F3" s="205">
        <f>IF(F$2&lt;=($B$2+$C$2+$D$2),IF(F$2&lt;=($B$2+$C$2),IF(F$2&lt;=$B$2,$B3,$C3),$D3),$E3)</f>
        <v>4178.0338364140489</v>
      </c>
      <c r="G3" s="205">
        <f t="shared" ref="G3:AW7" si="0">IF(G$2&lt;=($B$2+$C$2+$D$2),IF(G$2&lt;=($B$2+$C$2),IF(G$2&lt;=$B$2,$B3,$C3),$D3),$E3)</f>
        <v>4178.0338364140489</v>
      </c>
      <c r="H3" s="205">
        <f t="shared" si="0"/>
        <v>4178.0338364140489</v>
      </c>
      <c r="I3" s="205">
        <f t="shared" si="0"/>
        <v>4178.0338364140489</v>
      </c>
      <c r="J3" s="205">
        <f t="shared" si="0"/>
        <v>4178.0338364140489</v>
      </c>
      <c r="K3" s="205">
        <f t="shared" si="0"/>
        <v>4178.0338364140489</v>
      </c>
      <c r="L3" s="205">
        <f t="shared" si="0"/>
        <v>4178.0338364140489</v>
      </c>
      <c r="M3" s="205">
        <f t="shared" si="0"/>
        <v>4178.0338364140489</v>
      </c>
      <c r="N3" s="205">
        <f t="shared" si="0"/>
        <v>4178.0338364140489</v>
      </c>
      <c r="O3" s="205">
        <f t="shared" si="0"/>
        <v>4178.0338364140489</v>
      </c>
      <c r="P3" s="205">
        <f t="shared" si="0"/>
        <v>4178.0338364140489</v>
      </c>
      <c r="Q3" s="205">
        <f t="shared" si="0"/>
        <v>4178.0338364140489</v>
      </c>
      <c r="R3" s="205">
        <f t="shared" si="0"/>
        <v>4178.0338364140489</v>
      </c>
      <c r="S3" s="205">
        <f t="shared" si="0"/>
        <v>4178.0338364140489</v>
      </c>
      <c r="T3" s="205">
        <f t="shared" si="0"/>
        <v>4178.0338364140489</v>
      </c>
      <c r="U3" s="205">
        <f t="shared" si="0"/>
        <v>4178.0338364140489</v>
      </c>
      <c r="V3" s="205">
        <f t="shared" si="0"/>
        <v>4178.0338364140489</v>
      </c>
      <c r="W3" s="205">
        <f t="shared" si="0"/>
        <v>4178.0338364140489</v>
      </c>
      <c r="X3" s="205">
        <f t="shared" si="0"/>
        <v>4178.0338364140489</v>
      </c>
      <c r="Y3" s="205">
        <f t="shared" si="0"/>
        <v>4178.0338364140489</v>
      </c>
      <c r="Z3" s="205">
        <f t="shared" si="0"/>
        <v>4178.0338364140489</v>
      </c>
      <c r="AA3" s="205">
        <f t="shared" si="0"/>
        <v>4178.0338364140489</v>
      </c>
      <c r="AB3" s="205">
        <f t="shared" si="0"/>
        <v>4178.0338364140489</v>
      </c>
      <c r="AC3" s="205">
        <f t="shared" si="0"/>
        <v>4178.0338364140489</v>
      </c>
      <c r="AD3" s="205">
        <f t="shared" si="0"/>
        <v>4178.0338364140489</v>
      </c>
      <c r="AE3" s="205">
        <f t="shared" si="0"/>
        <v>4178.0338364140489</v>
      </c>
      <c r="AF3" s="205">
        <f t="shared" si="0"/>
        <v>4178.0338364140489</v>
      </c>
      <c r="AG3" s="205">
        <f t="shared" si="0"/>
        <v>4178.0338364140489</v>
      </c>
      <c r="AH3" s="205">
        <f t="shared" si="0"/>
        <v>4178.0338364140489</v>
      </c>
      <c r="AI3" s="205">
        <f t="shared" si="0"/>
        <v>4178.0338364140489</v>
      </c>
      <c r="AJ3" s="205">
        <f t="shared" si="0"/>
        <v>4178.0338364140489</v>
      </c>
      <c r="AK3" s="205">
        <f t="shared" si="0"/>
        <v>4178.0338364140489</v>
      </c>
      <c r="AL3" s="205">
        <f t="shared" si="0"/>
        <v>4178.0338364140489</v>
      </c>
      <c r="AM3" s="205">
        <f t="shared" si="0"/>
        <v>4178.0338364140489</v>
      </c>
      <c r="AN3" s="205">
        <f t="shared" si="0"/>
        <v>4178.0338364140489</v>
      </c>
      <c r="AO3" s="205">
        <f t="shared" si="0"/>
        <v>4178.0338364140489</v>
      </c>
      <c r="AP3" s="205">
        <f t="shared" si="0"/>
        <v>4178.0338364140489</v>
      </c>
      <c r="AQ3" s="205">
        <f t="shared" si="0"/>
        <v>4187.0962409086806</v>
      </c>
      <c r="AR3" s="205">
        <f t="shared" si="0"/>
        <v>4187.0962409086806</v>
      </c>
      <c r="AS3" s="205">
        <f t="shared" si="0"/>
        <v>4187.0962409086806</v>
      </c>
      <c r="AT3" s="205">
        <f t="shared" si="0"/>
        <v>4187.0962409086806</v>
      </c>
      <c r="AU3" s="205">
        <f t="shared" si="0"/>
        <v>4187.0962409086806</v>
      </c>
      <c r="AV3" s="205">
        <f t="shared" si="0"/>
        <v>4187.0962409086806</v>
      </c>
      <c r="AW3" s="205">
        <f t="shared" si="0"/>
        <v>4187.0962409086806</v>
      </c>
      <c r="AX3" s="205">
        <f t="shared" ref="AX3:BZ10" si="1">IF(AX$2&lt;=($B$2+$C$2+$D$2),IF(AX$2&lt;=($B$2+$C$2),IF(AX$2&lt;=$B$2,$B3,$C3),$D3),$E3)</f>
        <v>4187.0962409086806</v>
      </c>
      <c r="AY3" s="205">
        <f t="shared" si="1"/>
        <v>4187.0962409086806</v>
      </c>
      <c r="AZ3" s="205">
        <f t="shared" si="1"/>
        <v>4187.0962409086806</v>
      </c>
      <c r="BA3" s="205">
        <f t="shared" si="1"/>
        <v>4187.0962409086806</v>
      </c>
      <c r="BB3" s="205">
        <f t="shared" si="1"/>
        <v>4187.0962409086806</v>
      </c>
      <c r="BC3" s="205">
        <f t="shared" si="1"/>
        <v>4187.0962409086806</v>
      </c>
      <c r="BD3" s="205">
        <f t="shared" si="1"/>
        <v>4187.0962409086806</v>
      </c>
      <c r="BE3" s="205">
        <f t="shared" si="1"/>
        <v>4187.0962409086806</v>
      </c>
      <c r="BF3" s="205">
        <f t="shared" si="1"/>
        <v>4187.0962409086806</v>
      </c>
      <c r="BG3" s="205">
        <f t="shared" si="1"/>
        <v>4187.0962409086806</v>
      </c>
      <c r="BH3" s="205">
        <f t="shared" si="1"/>
        <v>4187.0962409086806</v>
      </c>
      <c r="BI3" s="205">
        <f t="shared" si="1"/>
        <v>4187.0962409086806</v>
      </c>
      <c r="BJ3" s="205">
        <f t="shared" si="1"/>
        <v>4187.0962409086806</v>
      </c>
      <c r="BK3" s="205">
        <f t="shared" si="1"/>
        <v>4187.0962409086806</v>
      </c>
      <c r="BL3" s="205">
        <f t="shared" si="1"/>
        <v>4187.0962409086806</v>
      </c>
      <c r="BM3" s="205">
        <f t="shared" si="1"/>
        <v>4187.0962409086806</v>
      </c>
      <c r="BN3" s="205">
        <f t="shared" si="1"/>
        <v>4187.0962409086806</v>
      </c>
      <c r="BO3" s="205">
        <f t="shared" si="1"/>
        <v>4187.0962409086806</v>
      </c>
      <c r="BP3" s="205">
        <f t="shared" si="1"/>
        <v>4187.0962409086806</v>
      </c>
      <c r="BQ3" s="205">
        <f t="shared" si="1"/>
        <v>4187.0962409086806</v>
      </c>
      <c r="BR3" s="205">
        <f t="shared" si="1"/>
        <v>4187.0962409086806</v>
      </c>
      <c r="BS3" s="205">
        <f t="shared" si="1"/>
        <v>4187.0962409086806</v>
      </c>
      <c r="BT3" s="205">
        <f t="shared" si="1"/>
        <v>4187.0962409086806</v>
      </c>
      <c r="BU3" s="205">
        <f t="shared" si="1"/>
        <v>4187.0962409086806</v>
      </c>
      <c r="BV3" s="205">
        <f t="shared" si="1"/>
        <v>4187.0962409086806</v>
      </c>
      <c r="BW3" s="205">
        <f t="shared" si="1"/>
        <v>4187.0962409086806</v>
      </c>
      <c r="BX3" s="205">
        <f t="shared" si="1"/>
        <v>3409.2514384857009</v>
      </c>
      <c r="BY3" s="205">
        <f t="shared" si="1"/>
        <v>3409.2514384857009</v>
      </c>
      <c r="BZ3" s="205">
        <f t="shared" si="1"/>
        <v>3409.2514384857009</v>
      </c>
      <c r="CA3" s="205">
        <f t="shared" ref="CA3:CR15" si="2">IF(CA$2&lt;=($B$2+$C$2+$D$2),IF(CA$2&lt;=($B$2+$C$2),IF(CA$2&lt;=$B$2,$B3,$C3),$D3),$E3)</f>
        <v>3409.2514384857009</v>
      </c>
      <c r="CB3" s="205">
        <f t="shared" si="2"/>
        <v>3409.2514384857009</v>
      </c>
      <c r="CC3" s="205">
        <f t="shared" si="2"/>
        <v>3409.2514384857009</v>
      </c>
      <c r="CD3" s="205">
        <f t="shared" si="2"/>
        <v>3409.2514384857009</v>
      </c>
      <c r="CE3" s="205">
        <f t="shared" si="2"/>
        <v>3409.2514384857009</v>
      </c>
      <c r="CF3" s="205">
        <f t="shared" si="2"/>
        <v>3409.2514384857009</v>
      </c>
      <c r="CG3" s="205">
        <f t="shared" si="2"/>
        <v>3409.2514384857009</v>
      </c>
      <c r="CH3" s="205">
        <f t="shared" si="2"/>
        <v>3409.2514384857009</v>
      </c>
      <c r="CI3" s="205">
        <f t="shared" si="2"/>
        <v>3409.2514384857009</v>
      </c>
      <c r="CJ3" s="205">
        <f t="shared" si="2"/>
        <v>3409.2514384857009</v>
      </c>
      <c r="CK3" s="205">
        <f t="shared" si="2"/>
        <v>3409.2514384857009</v>
      </c>
      <c r="CL3" s="205">
        <f t="shared" si="2"/>
        <v>3409.2514384857009</v>
      </c>
      <c r="CM3" s="205">
        <f t="shared" si="2"/>
        <v>3409.2514384857009</v>
      </c>
      <c r="CN3" s="205">
        <f t="shared" si="2"/>
        <v>3409.2514384857009</v>
      </c>
      <c r="CO3" s="205">
        <f t="shared" si="2"/>
        <v>3409.2514384857009</v>
      </c>
      <c r="CP3" s="205">
        <f t="shared" si="2"/>
        <v>3409.2514384857009</v>
      </c>
      <c r="CQ3" s="205">
        <f t="shared" si="2"/>
        <v>3409.2514384857009</v>
      </c>
      <c r="CR3" s="205">
        <f t="shared" si="2"/>
        <v>3954.2329520772205</v>
      </c>
      <c r="CS3" s="205">
        <f t="shared" ref="CS3:DA15" si="3">IF(CS$2&lt;=($B$2+$C$2+$D$2),IF(CS$2&lt;=($B$2+$C$2),IF(CS$2&lt;=$B$2,$B3,$C3),$D3),$E3)</f>
        <v>3954.2329520772205</v>
      </c>
      <c r="CT3" s="205">
        <f t="shared" si="3"/>
        <v>3954.2329520772205</v>
      </c>
      <c r="CU3" s="205">
        <f t="shared" si="3"/>
        <v>3954.2329520772205</v>
      </c>
      <c r="CV3" s="205">
        <f t="shared" si="3"/>
        <v>3954.2329520772205</v>
      </c>
      <c r="CW3" s="205">
        <f t="shared" si="3"/>
        <v>3954.2329520772205</v>
      </c>
      <c r="CX3" s="205">
        <f t="shared" si="3"/>
        <v>3954.2329520772205</v>
      </c>
      <c r="CY3" s="205">
        <f t="shared" si="3"/>
        <v>3954.2329520772205</v>
      </c>
      <c r="CZ3" s="205">
        <f t="shared" si="3"/>
        <v>3954.2329520772205</v>
      </c>
      <c r="DA3" s="205">
        <f t="shared" si="3"/>
        <v>3954.2329520772205</v>
      </c>
      <c r="DB3" s="205"/>
    </row>
    <row r="4" spans="1:106">
      <c r="A4" s="202" t="str">
        <f>Income!A73</f>
        <v>Own crops sold</v>
      </c>
      <c r="B4" s="204">
        <f>Income!B73</f>
        <v>1250</v>
      </c>
      <c r="C4" s="204">
        <f>Income!C73</f>
        <v>2000</v>
      </c>
      <c r="D4" s="204">
        <f>Income!D73</f>
        <v>31895.000000000007</v>
      </c>
      <c r="E4" s="204">
        <f>Income!E73</f>
        <v>44350</v>
      </c>
      <c r="F4" s="205">
        <f t="shared" ref="F4:U17" si="4">IF(F$2&lt;=($B$2+$C$2+$D$2),IF(F$2&lt;=($B$2+$C$2),IF(F$2&lt;=$B$2,$B4,$C4),$D4),$E4)</f>
        <v>1250</v>
      </c>
      <c r="G4" s="205">
        <f t="shared" si="0"/>
        <v>1250</v>
      </c>
      <c r="H4" s="205">
        <f t="shared" si="0"/>
        <v>1250</v>
      </c>
      <c r="I4" s="205">
        <f t="shared" si="0"/>
        <v>1250</v>
      </c>
      <c r="J4" s="205">
        <f t="shared" si="0"/>
        <v>1250</v>
      </c>
      <c r="K4" s="205">
        <f t="shared" si="0"/>
        <v>1250</v>
      </c>
      <c r="L4" s="205">
        <f t="shared" si="0"/>
        <v>1250</v>
      </c>
      <c r="M4" s="205">
        <f t="shared" si="0"/>
        <v>1250</v>
      </c>
      <c r="N4" s="205">
        <f t="shared" si="0"/>
        <v>1250</v>
      </c>
      <c r="O4" s="205">
        <f t="shared" si="0"/>
        <v>1250</v>
      </c>
      <c r="P4" s="205">
        <f t="shared" si="0"/>
        <v>1250</v>
      </c>
      <c r="Q4" s="205">
        <f t="shared" si="0"/>
        <v>1250</v>
      </c>
      <c r="R4" s="205">
        <f t="shared" si="0"/>
        <v>1250</v>
      </c>
      <c r="S4" s="205">
        <f t="shared" si="0"/>
        <v>1250</v>
      </c>
      <c r="T4" s="205">
        <f t="shared" si="0"/>
        <v>1250</v>
      </c>
      <c r="U4" s="205">
        <f t="shared" si="0"/>
        <v>1250</v>
      </c>
      <c r="V4" s="205">
        <f t="shared" si="0"/>
        <v>1250</v>
      </c>
      <c r="W4" s="205">
        <f t="shared" si="0"/>
        <v>1250</v>
      </c>
      <c r="X4" s="205">
        <f t="shared" si="0"/>
        <v>1250</v>
      </c>
      <c r="Y4" s="205">
        <f t="shared" si="0"/>
        <v>1250</v>
      </c>
      <c r="Z4" s="205">
        <f t="shared" si="0"/>
        <v>1250</v>
      </c>
      <c r="AA4" s="205">
        <f t="shared" si="0"/>
        <v>1250</v>
      </c>
      <c r="AB4" s="205">
        <f t="shared" si="0"/>
        <v>1250</v>
      </c>
      <c r="AC4" s="205">
        <f t="shared" si="0"/>
        <v>1250</v>
      </c>
      <c r="AD4" s="205">
        <f t="shared" si="0"/>
        <v>1250</v>
      </c>
      <c r="AE4" s="205">
        <f t="shared" si="0"/>
        <v>1250</v>
      </c>
      <c r="AF4" s="205">
        <f t="shared" si="0"/>
        <v>1250</v>
      </c>
      <c r="AG4" s="205">
        <f t="shared" si="0"/>
        <v>1250</v>
      </c>
      <c r="AH4" s="205">
        <f t="shared" si="0"/>
        <v>1250</v>
      </c>
      <c r="AI4" s="205">
        <f t="shared" si="0"/>
        <v>1250</v>
      </c>
      <c r="AJ4" s="205">
        <f t="shared" si="0"/>
        <v>1250</v>
      </c>
      <c r="AK4" s="205">
        <f t="shared" si="0"/>
        <v>1250</v>
      </c>
      <c r="AL4" s="205">
        <f t="shared" si="0"/>
        <v>1250</v>
      </c>
      <c r="AM4" s="205">
        <f t="shared" si="0"/>
        <v>1250</v>
      </c>
      <c r="AN4" s="205">
        <f t="shared" si="0"/>
        <v>1250</v>
      </c>
      <c r="AO4" s="205">
        <f t="shared" si="0"/>
        <v>1250</v>
      </c>
      <c r="AP4" s="205">
        <f t="shared" si="0"/>
        <v>1250</v>
      </c>
      <c r="AQ4" s="205">
        <f t="shared" si="0"/>
        <v>2000</v>
      </c>
      <c r="AR4" s="205">
        <f t="shared" si="0"/>
        <v>2000</v>
      </c>
      <c r="AS4" s="205">
        <f t="shared" si="0"/>
        <v>2000</v>
      </c>
      <c r="AT4" s="205">
        <f t="shared" si="0"/>
        <v>2000</v>
      </c>
      <c r="AU4" s="205">
        <f t="shared" si="0"/>
        <v>2000</v>
      </c>
      <c r="AV4" s="205">
        <f t="shared" si="0"/>
        <v>2000</v>
      </c>
      <c r="AW4" s="205">
        <f t="shared" si="0"/>
        <v>2000</v>
      </c>
      <c r="AX4" s="205">
        <f t="shared" si="1"/>
        <v>2000</v>
      </c>
      <c r="AY4" s="205">
        <f t="shared" si="1"/>
        <v>2000</v>
      </c>
      <c r="AZ4" s="205">
        <f t="shared" si="1"/>
        <v>2000</v>
      </c>
      <c r="BA4" s="205">
        <f t="shared" si="1"/>
        <v>2000</v>
      </c>
      <c r="BB4" s="205">
        <f t="shared" si="1"/>
        <v>2000</v>
      </c>
      <c r="BC4" s="205">
        <f t="shared" si="1"/>
        <v>2000</v>
      </c>
      <c r="BD4" s="205">
        <f t="shared" si="1"/>
        <v>2000</v>
      </c>
      <c r="BE4" s="205">
        <f t="shared" si="1"/>
        <v>2000</v>
      </c>
      <c r="BF4" s="205">
        <f t="shared" si="1"/>
        <v>2000</v>
      </c>
      <c r="BG4" s="205">
        <f t="shared" si="1"/>
        <v>2000</v>
      </c>
      <c r="BH4" s="205">
        <f t="shared" si="1"/>
        <v>2000</v>
      </c>
      <c r="BI4" s="205">
        <f t="shared" si="1"/>
        <v>2000</v>
      </c>
      <c r="BJ4" s="205">
        <f t="shared" si="1"/>
        <v>2000</v>
      </c>
      <c r="BK4" s="205">
        <f t="shared" si="1"/>
        <v>2000</v>
      </c>
      <c r="BL4" s="205">
        <f t="shared" si="1"/>
        <v>2000</v>
      </c>
      <c r="BM4" s="205">
        <f t="shared" si="1"/>
        <v>2000</v>
      </c>
      <c r="BN4" s="205">
        <f t="shared" si="1"/>
        <v>2000</v>
      </c>
      <c r="BO4" s="205">
        <f t="shared" si="1"/>
        <v>2000</v>
      </c>
      <c r="BP4" s="205">
        <f t="shared" si="1"/>
        <v>2000</v>
      </c>
      <c r="BQ4" s="205">
        <f t="shared" si="1"/>
        <v>2000</v>
      </c>
      <c r="BR4" s="205">
        <f t="shared" si="1"/>
        <v>2000</v>
      </c>
      <c r="BS4" s="205">
        <f t="shared" si="1"/>
        <v>2000</v>
      </c>
      <c r="BT4" s="205">
        <f t="shared" si="1"/>
        <v>2000</v>
      </c>
      <c r="BU4" s="205">
        <f t="shared" si="1"/>
        <v>2000</v>
      </c>
      <c r="BV4" s="205">
        <f t="shared" si="1"/>
        <v>2000</v>
      </c>
      <c r="BW4" s="205">
        <f t="shared" si="1"/>
        <v>2000</v>
      </c>
      <c r="BX4" s="205">
        <f t="shared" si="1"/>
        <v>31895.000000000007</v>
      </c>
      <c r="BY4" s="205">
        <f t="shared" si="1"/>
        <v>31895.000000000007</v>
      </c>
      <c r="BZ4" s="205">
        <f t="shared" si="1"/>
        <v>31895.000000000007</v>
      </c>
      <c r="CA4" s="205">
        <f t="shared" si="2"/>
        <v>31895.000000000007</v>
      </c>
      <c r="CB4" s="205">
        <f t="shared" si="2"/>
        <v>31895.000000000007</v>
      </c>
      <c r="CC4" s="205">
        <f t="shared" si="2"/>
        <v>31895.000000000007</v>
      </c>
      <c r="CD4" s="205">
        <f t="shared" si="2"/>
        <v>31895.000000000007</v>
      </c>
      <c r="CE4" s="205">
        <f t="shared" si="2"/>
        <v>31895.000000000007</v>
      </c>
      <c r="CF4" s="205">
        <f t="shared" si="2"/>
        <v>31895.000000000007</v>
      </c>
      <c r="CG4" s="205">
        <f t="shared" si="2"/>
        <v>31895.000000000007</v>
      </c>
      <c r="CH4" s="205">
        <f t="shared" si="2"/>
        <v>31895.000000000007</v>
      </c>
      <c r="CI4" s="205">
        <f t="shared" si="2"/>
        <v>31895.000000000007</v>
      </c>
      <c r="CJ4" s="205">
        <f t="shared" si="2"/>
        <v>31895.000000000007</v>
      </c>
      <c r="CK4" s="205">
        <f t="shared" si="2"/>
        <v>31895.000000000007</v>
      </c>
      <c r="CL4" s="205">
        <f t="shared" si="2"/>
        <v>31895.000000000007</v>
      </c>
      <c r="CM4" s="205">
        <f t="shared" si="2"/>
        <v>31895.000000000007</v>
      </c>
      <c r="CN4" s="205">
        <f t="shared" si="2"/>
        <v>31895.000000000007</v>
      </c>
      <c r="CO4" s="205">
        <f t="shared" si="2"/>
        <v>31895.000000000007</v>
      </c>
      <c r="CP4" s="205">
        <f t="shared" si="2"/>
        <v>31895.000000000007</v>
      </c>
      <c r="CQ4" s="205">
        <f t="shared" si="2"/>
        <v>31895.000000000007</v>
      </c>
      <c r="CR4" s="205">
        <f t="shared" si="2"/>
        <v>44350</v>
      </c>
      <c r="CS4" s="205">
        <f t="shared" si="3"/>
        <v>44350</v>
      </c>
      <c r="CT4" s="205">
        <f t="shared" si="3"/>
        <v>44350</v>
      </c>
      <c r="CU4" s="205">
        <f t="shared" si="3"/>
        <v>44350</v>
      </c>
      <c r="CV4" s="205">
        <f t="shared" si="3"/>
        <v>44350</v>
      </c>
      <c r="CW4" s="205">
        <f t="shared" si="3"/>
        <v>44350</v>
      </c>
      <c r="CX4" s="205">
        <f t="shared" si="3"/>
        <v>44350</v>
      </c>
      <c r="CY4" s="205">
        <f t="shared" si="3"/>
        <v>44350</v>
      </c>
      <c r="CZ4" s="205">
        <f t="shared" si="3"/>
        <v>44350</v>
      </c>
      <c r="DA4" s="205">
        <f t="shared" si="3"/>
        <v>44350</v>
      </c>
      <c r="DB4" s="205"/>
    </row>
    <row r="5" spans="1:106">
      <c r="A5" s="202" t="str">
        <f>Income!A74</f>
        <v>Animal products consumed</v>
      </c>
      <c r="B5" s="204">
        <f>Income!B74</f>
        <v>1647.1682113794104</v>
      </c>
      <c r="C5" s="204">
        <f>Income!C74</f>
        <v>2782.596091267108</v>
      </c>
      <c r="D5" s="204">
        <f>Income!D74</f>
        <v>2706.4911188914175</v>
      </c>
      <c r="E5" s="204">
        <f>Income!E74</f>
        <v>2706.4911188914175</v>
      </c>
      <c r="F5" s="205">
        <f t="shared" si="4"/>
        <v>1647.1682113794104</v>
      </c>
      <c r="G5" s="205">
        <f t="shared" si="0"/>
        <v>1647.1682113794104</v>
      </c>
      <c r="H5" s="205">
        <f t="shared" si="0"/>
        <v>1647.1682113794104</v>
      </c>
      <c r="I5" s="205">
        <f t="shared" si="0"/>
        <v>1647.1682113794104</v>
      </c>
      <c r="J5" s="205">
        <f t="shared" si="0"/>
        <v>1647.1682113794104</v>
      </c>
      <c r="K5" s="205">
        <f t="shared" si="0"/>
        <v>1647.1682113794104</v>
      </c>
      <c r="L5" s="205">
        <f t="shared" si="0"/>
        <v>1647.1682113794104</v>
      </c>
      <c r="M5" s="205">
        <f t="shared" si="0"/>
        <v>1647.1682113794104</v>
      </c>
      <c r="N5" s="205">
        <f t="shared" si="0"/>
        <v>1647.1682113794104</v>
      </c>
      <c r="O5" s="205">
        <f t="shared" si="0"/>
        <v>1647.1682113794104</v>
      </c>
      <c r="P5" s="205">
        <f t="shared" si="0"/>
        <v>1647.1682113794104</v>
      </c>
      <c r="Q5" s="205">
        <f t="shared" si="0"/>
        <v>1647.1682113794104</v>
      </c>
      <c r="R5" s="205">
        <f t="shared" si="0"/>
        <v>1647.1682113794104</v>
      </c>
      <c r="S5" s="205">
        <f t="shared" si="0"/>
        <v>1647.1682113794104</v>
      </c>
      <c r="T5" s="205">
        <f t="shared" si="0"/>
        <v>1647.1682113794104</v>
      </c>
      <c r="U5" s="205">
        <f t="shared" si="0"/>
        <v>1647.1682113794104</v>
      </c>
      <c r="V5" s="205">
        <f t="shared" si="0"/>
        <v>1647.1682113794104</v>
      </c>
      <c r="W5" s="205">
        <f t="shared" si="0"/>
        <v>1647.1682113794104</v>
      </c>
      <c r="X5" s="205">
        <f t="shared" si="0"/>
        <v>1647.1682113794104</v>
      </c>
      <c r="Y5" s="205">
        <f t="shared" si="0"/>
        <v>1647.1682113794104</v>
      </c>
      <c r="Z5" s="205">
        <f t="shared" si="0"/>
        <v>1647.1682113794104</v>
      </c>
      <c r="AA5" s="205">
        <f t="shared" si="0"/>
        <v>1647.1682113794104</v>
      </c>
      <c r="AB5" s="205">
        <f t="shared" si="0"/>
        <v>1647.1682113794104</v>
      </c>
      <c r="AC5" s="205">
        <f t="shared" si="0"/>
        <v>1647.1682113794104</v>
      </c>
      <c r="AD5" s="205">
        <f t="shared" si="0"/>
        <v>1647.1682113794104</v>
      </c>
      <c r="AE5" s="205">
        <f t="shared" si="0"/>
        <v>1647.1682113794104</v>
      </c>
      <c r="AF5" s="205">
        <f t="shared" si="0"/>
        <v>1647.1682113794104</v>
      </c>
      <c r="AG5" s="205">
        <f t="shared" si="0"/>
        <v>1647.1682113794104</v>
      </c>
      <c r="AH5" s="205">
        <f t="shared" si="0"/>
        <v>1647.1682113794104</v>
      </c>
      <c r="AI5" s="205">
        <f t="shared" si="0"/>
        <v>1647.1682113794104</v>
      </c>
      <c r="AJ5" s="205">
        <f t="shared" si="0"/>
        <v>1647.1682113794104</v>
      </c>
      <c r="AK5" s="205">
        <f t="shared" si="0"/>
        <v>1647.1682113794104</v>
      </c>
      <c r="AL5" s="205">
        <f t="shared" si="0"/>
        <v>1647.1682113794104</v>
      </c>
      <c r="AM5" s="205">
        <f t="shared" si="0"/>
        <v>1647.1682113794104</v>
      </c>
      <c r="AN5" s="205">
        <f t="shared" si="0"/>
        <v>1647.1682113794104</v>
      </c>
      <c r="AO5" s="205">
        <f t="shared" si="0"/>
        <v>1647.1682113794104</v>
      </c>
      <c r="AP5" s="205">
        <f t="shared" si="0"/>
        <v>1647.1682113794104</v>
      </c>
      <c r="AQ5" s="205">
        <f t="shared" si="0"/>
        <v>2782.596091267108</v>
      </c>
      <c r="AR5" s="205">
        <f t="shared" si="0"/>
        <v>2782.596091267108</v>
      </c>
      <c r="AS5" s="205">
        <f t="shared" si="0"/>
        <v>2782.596091267108</v>
      </c>
      <c r="AT5" s="205">
        <f t="shared" si="0"/>
        <v>2782.596091267108</v>
      </c>
      <c r="AU5" s="205">
        <f t="shared" si="0"/>
        <v>2782.596091267108</v>
      </c>
      <c r="AV5" s="205">
        <f t="shared" si="0"/>
        <v>2782.596091267108</v>
      </c>
      <c r="AW5" s="205">
        <f t="shared" si="0"/>
        <v>2782.596091267108</v>
      </c>
      <c r="AX5" s="205">
        <f t="shared" si="1"/>
        <v>2782.596091267108</v>
      </c>
      <c r="AY5" s="205">
        <f t="shared" si="1"/>
        <v>2782.596091267108</v>
      </c>
      <c r="AZ5" s="205">
        <f t="shared" si="1"/>
        <v>2782.596091267108</v>
      </c>
      <c r="BA5" s="205">
        <f t="shared" si="1"/>
        <v>2782.596091267108</v>
      </c>
      <c r="BB5" s="205">
        <f t="shared" si="1"/>
        <v>2782.596091267108</v>
      </c>
      <c r="BC5" s="205">
        <f t="shared" si="1"/>
        <v>2782.596091267108</v>
      </c>
      <c r="BD5" s="205">
        <f t="shared" si="1"/>
        <v>2782.596091267108</v>
      </c>
      <c r="BE5" s="205">
        <f t="shared" si="1"/>
        <v>2782.596091267108</v>
      </c>
      <c r="BF5" s="205">
        <f t="shared" si="1"/>
        <v>2782.596091267108</v>
      </c>
      <c r="BG5" s="205">
        <f t="shared" si="1"/>
        <v>2782.596091267108</v>
      </c>
      <c r="BH5" s="205">
        <f t="shared" si="1"/>
        <v>2782.596091267108</v>
      </c>
      <c r="BI5" s="205">
        <f t="shared" si="1"/>
        <v>2782.596091267108</v>
      </c>
      <c r="BJ5" s="205">
        <f t="shared" si="1"/>
        <v>2782.596091267108</v>
      </c>
      <c r="BK5" s="205">
        <f t="shared" si="1"/>
        <v>2782.596091267108</v>
      </c>
      <c r="BL5" s="205">
        <f t="shared" si="1"/>
        <v>2782.596091267108</v>
      </c>
      <c r="BM5" s="205">
        <f t="shared" si="1"/>
        <v>2782.596091267108</v>
      </c>
      <c r="BN5" s="205">
        <f t="shared" si="1"/>
        <v>2782.596091267108</v>
      </c>
      <c r="BO5" s="205">
        <f t="shared" si="1"/>
        <v>2782.596091267108</v>
      </c>
      <c r="BP5" s="205">
        <f t="shared" si="1"/>
        <v>2782.596091267108</v>
      </c>
      <c r="BQ5" s="205">
        <f t="shared" si="1"/>
        <v>2782.596091267108</v>
      </c>
      <c r="BR5" s="205">
        <f t="shared" si="1"/>
        <v>2782.596091267108</v>
      </c>
      <c r="BS5" s="205">
        <f t="shared" si="1"/>
        <v>2782.596091267108</v>
      </c>
      <c r="BT5" s="205">
        <f t="shared" si="1"/>
        <v>2782.596091267108</v>
      </c>
      <c r="BU5" s="205">
        <f t="shared" si="1"/>
        <v>2782.596091267108</v>
      </c>
      <c r="BV5" s="205">
        <f t="shared" si="1"/>
        <v>2782.596091267108</v>
      </c>
      <c r="BW5" s="205">
        <f t="shared" si="1"/>
        <v>2782.596091267108</v>
      </c>
      <c r="BX5" s="205">
        <f t="shared" si="1"/>
        <v>2706.4911188914175</v>
      </c>
      <c r="BY5" s="205">
        <f t="shared" si="1"/>
        <v>2706.4911188914175</v>
      </c>
      <c r="BZ5" s="205">
        <f t="shared" si="1"/>
        <v>2706.4911188914175</v>
      </c>
      <c r="CA5" s="205">
        <f t="shared" si="2"/>
        <v>2706.4911188914175</v>
      </c>
      <c r="CB5" s="205">
        <f t="shared" si="2"/>
        <v>2706.4911188914175</v>
      </c>
      <c r="CC5" s="205">
        <f t="shared" si="2"/>
        <v>2706.4911188914175</v>
      </c>
      <c r="CD5" s="205">
        <f t="shared" si="2"/>
        <v>2706.4911188914175</v>
      </c>
      <c r="CE5" s="205">
        <f t="shared" si="2"/>
        <v>2706.4911188914175</v>
      </c>
      <c r="CF5" s="205">
        <f t="shared" si="2"/>
        <v>2706.4911188914175</v>
      </c>
      <c r="CG5" s="205">
        <f t="shared" si="2"/>
        <v>2706.4911188914175</v>
      </c>
      <c r="CH5" s="205">
        <f t="shared" si="2"/>
        <v>2706.4911188914175</v>
      </c>
      <c r="CI5" s="205">
        <f t="shared" si="2"/>
        <v>2706.4911188914175</v>
      </c>
      <c r="CJ5" s="205">
        <f t="shared" si="2"/>
        <v>2706.4911188914175</v>
      </c>
      <c r="CK5" s="205">
        <f t="shared" si="2"/>
        <v>2706.4911188914175</v>
      </c>
      <c r="CL5" s="205">
        <f t="shared" si="2"/>
        <v>2706.4911188914175</v>
      </c>
      <c r="CM5" s="205">
        <f t="shared" si="2"/>
        <v>2706.4911188914175</v>
      </c>
      <c r="CN5" s="205">
        <f t="shared" si="2"/>
        <v>2706.4911188914175</v>
      </c>
      <c r="CO5" s="205">
        <f t="shared" si="2"/>
        <v>2706.4911188914175</v>
      </c>
      <c r="CP5" s="205">
        <f t="shared" si="2"/>
        <v>2706.4911188914175</v>
      </c>
      <c r="CQ5" s="205">
        <f t="shared" si="2"/>
        <v>2706.4911188914175</v>
      </c>
      <c r="CR5" s="205">
        <f t="shared" si="2"/>
        <v>2706.4911188914175</v>
      </c>
      <c r="CS5" s="205">
        <f t="shared" si="3"/>
        <v>2706.4911188914175</v>
      </c>
      <c r="CT5" s="205">
        <f t="shared" si="3"/>
        <v>2706.4911188914175</v>
      </c>
      <c r="CU5" s="205">
        <f t="shared" si="3"/>
        <v>2706.4911188914175</v>
      </c>
      <c r="CV5" s="205">
        <f t="shared" si="3"/>
        <v>2706.4911188914175</v>
      </c>
      <c r="CW5" s="205">
        <f t="shared" si="3"/>
        <v>2706.4911188914175</v>
      </c>
      <c r="CX5" s="205">
        <f t="shared" si="3"/>
        <v>2706.4911188914175</v>
      </c>
      <c r="CY5" s="205">
        <f t="shared" si="3"/>
        <v>2706.4911188914175</v>
      </c>
      <c r="CZ5" s="205">
        <f t="shared" si="3"/>
        <v>2706.4911188914175</v>
      </c>
      <c r="DA5" s="205">
        <f t="shared" si="3"/>
        <v>2706.4911188914175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6061</v>
      </c>
      <c r="D7" s="204">
        <f>Income!D76</f>
        <v>14369.999999999998</v>
      </c>
      <c r="E7" s="204">
        <f>Income!E76</f>
        <v>20475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6061</v>
      </c>
      <c r="AR7" s="205">
        <f t="shared" si="0"/>
        <v>6061</v>
      </c>
      <c r="AS7" s="205">
        <f t="shared" si="0"/>
        <v>6061</v>
      </c>
      <c r="AT7" s="205">
        <f t="shared" si="0"/>
        <v>6061</v>
      </c>
      <c r="AU7" s="205">
        <f t="shared" ref="AU7:BJ8" si="5">IF(AU$2&lt;=($B$2+$C$2+$D$2),IF(AU$2&lt;=($B$2+$C$2),IF(AU$2&lt;=$B$2,$B7,$C7),$D7),$E7)</f>
        <v>6061</v>
      </c>
      <c r="AV7" s="205">
        <f t="shared" si="5"/>
        <v>6061</v>
      </c>
      <c r="AW7" s="205">
        <f t="shared" si="5"/>
        <v>6061</v>
      </c>
      <c r="AX7" s="205">
        <f t="shared" si="5"/>
        <v>6061</v>
      </c>
      <c r="AY7" s="205">
        <f t="shared" si="5"/>
        <v>6061</v>
      </c>
      <c r="AZ7" s="205">
        <f t="shared" si="5"/>
        <v>6061</v>
      </c>
      <c r="BA7" s="205">
        <f t="shared" si="5"/>
        <v>6061</v>
      </c>
      <c r="BB7" s="205">
        <f t="shared" si="5"/>
        <v>6061</v>
      </c>
      <c r="BC7" s="205">
        <f t="shared" si="5"/>
        <v>6061</v>
      </c>
      <c r="BD7" s="205">
        <f t="shared" si="5"/>
        <v>6061</v>
      </c>
      <c r="BE7" s="205">
        <f t="shared" si="5"/>
        <v>6061</v>
      </c>
      <c r="BF7" s="205">
        <f t="shared" si="5"/>
        <v>6061</v>
      </c>
      <c r="BG7" s="205">
        <f t="shared" si="5"/>
        <v>6061</v>
      </c>
      <c r="BH7" s="205">
        <f t="shared" si="5"/>
        <v>6061</v>
      </c>
      <c r="BI7" s="205">
        <f t="shared" si="5"/>
        <v>6061</v>
      </c>
      <c r="BJ7" s="205">
        <f t="shared" si="5"/>
        <v>6061</v>
      </c>
      <c r="BK7" s="205">
        <f t="shared" si="1"/>
        <v>6061</v>
      </c>
      <c r="BL7" s="205">
        <f t="shared" si="1"/>
        <v>6061</v>
      </c>
      <c r="BM7" s="205">
        <f t="shared" si="1"/>
        <v>6061</v>
      </c>
      <c r="BN7" s="205">
        <f t="shared" si="1"/>
        <v>6061</v>
      </c>
      <c r="BO7" s="205">
        <f t="shared" si="1"/>
        <v>6061</v>
      </c>
      <c r="BP7" s="205">
        <f t="shared" si="1"/>
        <v>6061</v>
      </c>
      <c r="BQ7" s="205">
        <f t="shared" si="1"/>
        <v>6061</v>
      </c>
      <c r="BR7" s="205">
        <f t="shared" si="1"/>
        <v>6061</v>
      </c>
      <c r="BS7" s="205">
        <f t="shared" si="1"/>
        <v>6061</v>
      </c>
      <c r="BT7" s="205">
        <f t="shared" si="1"/>
        <v>6061</v>
      </c>
      <c r="BU7" s="205">
        <f t="shared" si="1"/>
        <v>6061</v>
      </c>
      <c r="BV7" s="205">
        <f t="shared" si="1"/>
        <v>6061</v>
      </c>
      <c r="BW7" s="205">
        <f t="shared" si="1"/>
        <v>6061</v>
      </c>
      <c r="BX7" s="205">
        <f t="shared" si="1"/>
        <v>14369.999999999998</v>
      </c>
      <c r="BY7" s="205">
        <f t="shared" si="1"/>
        <v>14369.999999999998</v>
      </c>
      <c r="BZ7" s="205">
        <f t="shared" si="1"/>
        <v>14369.999999999998</v>
      </c>
      <c r="CA7" s="205">
        <f t="shared" si="2"/>
        <v>14369.999999999998</v>
      </c>
      <c r="CB7" s="205">
        <f t="shared" si="2"/>
        <v>14369.999999999998</v>
      </c>
      <c r="CC7" s="205">
        <f t="shared" si="2"/>
        <v>14369.999999999998</v>
      </c>
      <c r="CD7" s="205">
        <f t="shared" si="2"/>
        <v>14369.999999999998</v>
      </c>
      <c r="CE7" s="205">
        <f t="shared" si="2"/>
        <v>14369.999999999998</v>
      </c>
      <c r="CF7" s="205">
        <f t="shared" si="2"/>
        <v>14369.999999999998</v>
      </c>
      <c r="CG7" s="205">
        <f t="shared" si="2"/>
        <v>14369.999999999998</v>
      </c>
      <c r="CH7" s="205">
        <f t="shared" si="2"/>
        <v>14369.999999999998</v>
      </c>
      <c r="CI7" s="205">
        <f t="shared" si="2"/>
        <v>14369.999999999998</v>
      </c>
      <c r="CJ7" s="205">
        <f t="shared" si="2"/>
        <v>14369.999999999998</v>
      </c>
      <c r="CK7" s="205">
        <f t="shared" si="2"/>
        <v>14369.999999999998</v>
      </c>
      <c r="CL7" s="205">
        <f t="shared" si="2"/>
        <v>14369.999999999998</v>
      </c>
      <c r="CM7" s="205">
        <f t="shared" si="2"/>
        <v>14369.999999999998</v>
      </c>
      <c r="CN7" s="205">
        <f t="shared" si="2"/>
        <v>14369.999999999998</v>
      </c>
      <c r="CO7" s="205">
        <f t="shared" si="2"/>
        <v>14369.999999999998</v>
      </c>
      <c r="CP7" s="205">
        <f t="shared" si="2"/>
        <v>14369.999999999998</v>
      </c>
      <c r="CQ7" s="205">
        <f t="shared" si="2"/>
        <v>14369.999999999998</v>
      </c>
      <c r="CR7" s="205">
        <f t="shared" si="2"/>
        <v>20475</v>
      </c>
      <c r="CS7" s="205">
        <f t="shared" si="3"/>
        <v>20475</v>
      </c>
      <c r="CT7" s="205">
        <f t="shared" si="3"/>
        <v>20475</v>
      </c>
      <c r="CU7" s="205">
        <f t="shared" si="3"/>
        <v>20475</v>
      </c>
      <c r="CV7" s="205">
        <f t="shared" si="3"/>
        <v>20475</v>
      </c>
      <c r="CW7" s="205">
        <f t="shared" si="3"/>
        <v>20475</v>
      </c>
      <c r="CX7" s="205">
        <f t="shared" si="3"/>
        <v>20475</v>
      </c>
      <c r="CY7" s="205">
        <f t="shared" si="3"/>
        <v>20475</v>
      </c>
      <c r="CZ7" s="205">
        <f t="shared" si="3"/>
        <v>20475</v>
      </c>
      <c r="DA7" s="205">
        <f t="shared" si="3"/>
        <v>20475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0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1500</v>
      </c>
      <c r="E10" s="204">
        <f>Income!E79</f>
        <v>24000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1500</v>
      </c>
      <c r="BY10" s="205">
        <f t="shared" si="8"/>
        <v>1500</v>
      </c>
      <c r="BZ10" s="205">
        <f t="shared" si="8"/>
        <v>1500</v>
      </c>
      <c r="CA10" s="205">
        <f t="shared" si="2"/>
        <v>1500</v>
      </c>
      <c r="CB10" s="205">
        <f t="shared" si="2"/>
        <v>1500</v>
      </c>
      <c r="CC10" s="205">
        <f t="shared" si="2"/>
        <v>1500</v>
      </c>
      <c r="CD10" s="205">
        <f t="shared" si="2"/>
        <v>1500</v>
      </c>
      <c r="CE10" s="205">
        <f t="shared" si="2"/>
        <v>1500</v>
      </c>
      <c r="CF10" s="205">
        <f t="shared" si="2"/>
        <v>1500</v>
      </c>
      <c r="CG10" s="205">
        <f t="shared" si="2"/>
        <v>1500</v>
      </c>
      <c r="CH10" s="205">
        <f t="shared" si="2"/>
        <v>1500</v>
      </c>
      <c r="CI10" s="205">
        <f t="shared" si="2"/>
        <v>1500</v>
      </c>
      <c r="CJ10" s="205">
        <f t="shared" si="2"/>
        <v>1500</v>
      </c>
      <c r="CK10" s="205">
        <f t="shared" si="2"/>
        <v>1500</v>
      </c>
      <c r="CL10" s="205">
        <f t="shared" si="2"/>
        <v>1500</v>
      </c>
      <c r="CM10" s="205">
        <f t="shared" si="2"/>
        <v>1500</v>
      </c>
      <c r="CN10" s="205">
        <f t="shared" si="2"/>
        <v>1500</v>
      </c>
      <c r="CO10" s="205">
        <f t="shared" si="2"/>
        <v>1500</v>
      </c>
      <c r="CP10" s="205">
        <f t="shared" si="2"/>
        <v>1500</v>
      </c>
      <c r="CQ10" s="205">
        <f t="shared" si="2"/>
        <v>1500</v>
      </c>
      <c r="CR10" s="205">
        <f t="shared" si="2"/>
        <v>24000</v>
      </c>
      <c r="CS10" s="205">
        <f t="shared" si="3"/>
        <v>24000</v>
      </c>
      <c r="CT10" s="205">
        <f t="shared" si="3"/>
        <v>24000</v>
      </c>
      <c r="CU10" s="205">
        <f t="shared" si="3"/>
        <v>24000</v>
      </c>
      <c r="CV10" s="205">
        <f t="shared" si="3"/>
        <v>24000</v>
      </c>
      <c r="CW10" s="205">
        <f t="shared" si="3"/>
        <v>24000</v>
      </c>
      <c r="CX10" s="205">
        <f t="shared" si="3"/>
        <v>24000</v>
      </c>
      <c r="CY10" s="205">
        <f t="shared" si="3"/>
        <v>24000</v>
      </c>
      <c r="CZ10" s="205">
        <f t="shared" si="3"/>
        <v>24000</v>
      </c>
      <c r="DA10" s="205">
        <f t="shared" si="3"/>
        <v>24000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4400</v>
      </c>
      <c r="E12" s="204">
        <f>Income!E82</f>
        <v>21732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4400</v>
      </c>
      <c r="BY12" s="205">
        <f t="shared" si="8"/>
        <v>4400</v>
      </c>
      <c r="BZ12" s="205">
        <f t="shared" si="8"/>
        <v>4400</v>
      </c>
      <c r="CA12" s="205">
        <f t="shared" si="2"/>
        <v>4400</v>
      </c>
      <c r="CB12" s="205">
        <f t="shared" si="2"/>
        <v>4400</v>
      </c>
      <c r="CC12" s="205">
        <f t="shared" si="2"/>
        <v>4400</v>
      </c>
      <c r="CD12" s="205">
        <f t="shared" si="2"/>
        <v>4400</v>
      </c>
      <c r="CE12" s="205">
        <f t="shared" si="2"/>
        <v>4400</v>
      </c>
      <c r="CF12" s="205">
        <f t="shared" si="2"/>
        <v>4400</v>
      </c>
      <c r="CG12" s="205">
        <f t="shared" si="2"/>
        <v>4400</v>
      </c>
      <c r="CH12" s="205">
        <f t="shared" si="2"/>
        <v>4400</v>
      </c>
      <c r="CI12" s="205">
        <f t="shared" si="2"/>
        <v>4400</v>
      </c>
      <c r="CJ12" s="205">
        <f t="shared" si="2"/>
        <v>4400</v>
      </c>
      <c r="CK12" s="205">
        <f t="shared" si="2"/>
        <v>4400</v>
      </c>
      <c r="CL12" s="205">
        <f t="shared" si="2"/>
        <v>4400</v>
      </c>
      <c r="CM12" s="205">
        <f t="shared" si="2"/>
        <v>4400</v>
      </c>
      <c r="CN12" s="205">
        <f t="shared" si="2"/>
        <v>4400</v>
      </c>
      <c r="CO12" s="205">
        <f t="shared" si="2"/>
        <v>4400</v>
      </c>
      <c r="CP12" s="205">
        <f t="shared" si="2"/>
        <v>4400</v>
      </c>
      <c r="CQ12" s="205">
        <f t="shared" si="2"/>
        <v>4400</v>
      </c>
      <c r="CR12" s="205">
        <f t="shared" si="2"/>
        <v>21732</v>
      </c>
      <c r="CS12" s="205">
        <f t="shared" si="3"/>
        <v>21732</v>
      </c>
      <c r="CT12" s="205">
        <f t="shared" si="3"/>
        <v>21732</v>
      </c>
      <c r="CU12" s="205">
        <f t="shared" si="3"/>
        <v>21732</v>
      </c>
      <c r="CV12" s="205">
        <f t="shared" si="3"/>
        <v>21732</v>
      </c>
      <c r="CW12" s="205">
        <f t="shared" si="3"/>
        <v>21732</v>
      </c>
      <c r="CX12" s="205">
        <f t="shared" si="3"/>
        <v>21732</v>
      </c>
      <c r="CY12" s="205">
        <f t="shared" si="3"/>
        <v>21732</v>
      </c>
      <c r="CZ12" s="205">
        <f t="shared" si="3"/>
        <v>21732</v>
      </c>
      <c r="DA12" s="205">
        <f t="shared" si="3"/>
        <v>21732</v>
      </c>
      <c r="DB12" s="205"/>
    </row>
    <row r="13" spans="1:106">
      <c r="A13" s="202" t="str">
        <f>Income!A83</f>
        <v>Food transfer - official</v>
      </c>
      <c r="B13" s="204">
        <f>Income!B83</f>
        <v>1917.4279636125789</v>
      </c>
      <c r="C13" s="204">
        <f>Income!C83</f>
        <v>1917.4279636125789</v>
      </c>
      <c r="D13" s="204">
        <f>Income!D83</f>
        <v>1917.4279636125789</v>
      </c>
      <c r="E13" s="204">
        <f>Income!E83</f>
        <v>1917.4279636125789</v>
      </c>
      <c r="F13" s="205">
        <f t="shared" si="4"/>
        <v>1917.4279636125789</v>
      </c>
      <c r="G13" s="205">
        <f t="shared" si="4"/>
        <v>1917.4279636125789</v>
      </c>
      <c r="H13" s="205">
        <f t="shared" si="4"/>
        <v>1917.4279636125789</v>
      </c>
      <c r="I13" s="205">
        <f t="shared" si="4"/>
        <v>1917.4279636125789</v>
      </c>
      <c r="J13" s="205">
        <f t="shared" si="4"/>
        <v>1917.4279636125789</v>
      </c>
      <c r="K13" s="205">
        <f t="shared" si="4"/>
        <v>1917.4279636125789</v>
      </c>
      <c r="L13" s="205">
        <f t="shared" si="4"/>
        <v>1917.4279636125789</v>
      </c>
      <c r="M13" s="205">
        <f t="shared" si="4"/>
        <v>1917.4279636125789</v>
      </c>
      <c r="N13" s="205">
        <f t="shared" si="4"/>
        <v>1917.4279636125789</v>
      </c>
      <c r="O13" s="205">
        <f t="shared" si="4"/>
        <v>1917.4279636125789</v>
      </c>
      <c r="P13" s="205">
        <f t="shared" si="4"/>
        <v>1917.4279636125789</v>
      </c>
      <c r="Q13" s="205">
        <f t="shared" si="4"/>
        <v>1917.4279636125789</v>
      </c>
      <c r="R13" s="205">
        <f t="shared" si="4"/>
        <v>1917.4279636125789</v>
      </c>
      <c r="S13" s="205">
        <f t="shared" si="4"/>
        <v>1917.4279636125789</v>
      </c>
      <c r="T13" s="205">
        <f t="shared" si="4"/>
        <v>1917.4279636125789</v>
      </c>
      <c r="U13" s="205">
        <f t="shared" si="4"/>
        <v>1917.4279636125789</v>
      </c>
      <c r="V13" s="205">
        <f t="shared" si="6"/>
        <v>1917.4279636125789</v>
      </c>
      <c r="W13" s="205">
        <f t="shared" si="6"/>
        <v>1917.4279636125789</v>
      </c>
      <c r="X13" s="205">
        <f t="shared" si="6"/>
        <v>1917.4279636125789</v>
      </c>
      <c r="Y13" s="205">
        <f t="shared" si="6"/>
        <v>1917.4279636125789</v>
      </c>
      <c r="Z13" s="205">
        <f t="shared" si="6"/>
        <v>1917.4279636125789</v>
      </c>
      <c r="AA13" s="205">
        <f t="shared" si="6"/>
        <v>1917.4279636125789</v>
      </c>
      <c r="AB13" s="205">
        <f t="shared" si="6"/>
        <v>1917.4279636125789</v>
      </c>
      <c r="AC13" s="205">
        <f t="shared" si="6"/>
        <v>1917.4279636125789</v>
      </c>
      <c r="AD13" s="205">
        <f t="shared" si="6"/>
        <v>1917.4279636125789</v>
      </c>
      <c r="AE13" s="205">
        <f t="shared" si="6"/>
        <v>1917.4279636125789</v>
      </c>
      <c r="AF13" s="205">
        <f t="shared" si="6"/>
        <v>1917.4279636125789</v>
      </c>
      <c r="AG13" s="205">
        <f t="shared" si="6"/>
        <v>1917.4279636125789</v>
      </c>
      <c r="AH13" s="205">
        <f t="shared" si="6"/>
        <v>1917.4279636125789</v>
      </c>
      <c r="AI13" s="205">
        <f t="shared" si="6"/>
        <v>1917.4279636125789</v>
      </c>
      <c r="AJ13" s="205">
        <f t="shared" si="6"/>
        <v>1917.4279636125789</v>
      </c>
      <c r="AK13" s="205">
        <f t="shared" si="6"/>
        <v>1917.4279636125789</v>
      </c>
      <c r="AL13" s="205">
        <f t="shared" si="7"/>
        <v>1917.4279636125789</v>
      </c>
      <c r="AM13" s="205">
        <f t="shared" si="7"/>
        <v>1917.4279636125789</v>
      </c>
      <c r="AN13" s="205">
        <f t="shared" si="7"/>
        <v>1917.4279636125789</v>
      </c>
      <c r="AO13" s="205">
        <f t="shared" si="7"/>
        <v>1917.4279636125789</v>
      </c>
      <c r="AP13" s="205">
        <f t="shared" si="7"/>
        <v>1917.4279636125789</v>
      </c>
      <c r="AQ13" s="205">
        <f t="shared" si="7"/>
        <v>1917.4279636125789</v>
      </c>
      <c r="AR13" s="205">
        <f t="shared" si="7"/>
        <v>1917.4279636125789</v>
      </c>
      <c r="AS13" s="205">
        <f t="shared" si="7"/>
        <v>1917.4279636125789</v>
      </c>
      <c r="AT13" s="205">
        <f t="shared" si="7"/>
        <v>1917.4279636125789</v>
      </c>
      <c r="AU13" s="205">
        <f t="shared" si="7"/>
        <v>1917.4279636125789</v>
      </c>
      <c r="AV13" s="205">
        <f t="shared" si="7"/>
        <v>1917.4279636125789</v>
      </c>
      <c r="AW13" s="205">
        <f t="shared" si="7"/>
        <v>1917.4279636125789</v>
      </c>
      <c r="AX13" s="205">
        <f t="shared" si="8"/>
        <v>1917.4279636125789</v>
      </c>
      <c r="AY13" s="205">
        <f t="shared" si="8"/>
        <v>1917.4279636125789</v>
      </c>
      <c r="AZ13" s="205">
        <f t="shared" si="8"/>
        <v>1917.4279636125789</v>
      </c>
      <c r="BA13" s="205">
        <f t="shared" si="8"/>
        <v>1917.4279636125789</v>
      </c>
      <c r="BB13" s="205">
        <f t="shared" si="8"/>
        <v>1917.4279636125789</v>
      </c>
      <c r="BC13" s="205">
        <f t="shared" si="8"/>
        <v>1917.4279636125789</v>
      </c>
      <c r="BD13" s="205">
        <f t="shared" si="8"/>
        <v>1917.4279636125789</v>
      </c>
      <c r="BE13" s="205">
        <f t="shared" si="8"/>
        <v>1917.4279636125789</v>
      </c>
      <c r="BF13" s="205">
        <f t="shared" si="8"/>
        <v>1917.4279636125789</v>
      </c>
      <c r="BG13" s="205">
        <f t="shared" si="8"/>
        <v>1917.4279636125789</v>
      </c>
      <c r="BH13" s="205">
        <f t="shared" si="8"/>
        <v>1917.4279636125789</v>
      </c>
      <c r="BI13" s="205">
        <f t="shared" si="8"/>
        <v>1917.4279636125789</v>
      </c>
      <c r="BJ13" s="205">
        <f t="shared" si="8"/>
        <v>1917.4279636125789</v>
      </c>
      <c r="BK13" s="205">
        <f t="shared" si="8"/>
        <v>1917.4279636125789</v>
      </c>
      <c r="BL13" s="205">
        <f t="shared" si="8"/>
        <v>1917.4279636125789</v>
      </c>
      <c r="BM13" s="205">
        <f t="shared" si="8"/>
        <v>1917.4279636125789</v>
      </c>
      <c r="BN13" s="205">
        <f t="shared" si="8"/>
        <v>1917.4279636125789</v>
      </c>
      <c r="BO13" s="205">
        <f t="shared" si="8"/>
        <v>1917.4279636125789</v>
      </c>
      <c r="BP13" s="205">
        <f t="shared" si="8"/>
        <v>1917.4279636125789</v>
      </c>
      <c r="BQ13" s="205">
        <f t="shared" si="8"/>
        <v>1917.4279636125789</v>
      </c>
      <c r="BR13" s="205">
        <f t="shared" si="8"/>
        <v>1917.4279636125789</v>
      </c>
      <c r="BS13" s="205">
        <f t="shared" si="8"/>
        <v>1917.4279636125789</v>
      </c>
      <c r="BT13" s="205">
        <f t="shared" si="8"/>
        <v>1917.4279636125789</v>
      </c>
      <c r="BU13" s="205">
        <f t="shared" si="8"/>
        <v>1917.4279636125789</v>
      </c>
      <c r="BV13" s="205">
        <f t="shared" si="8"/>
        <v>1917.4279636125789</v>
      </c>
      <c r="BW13" s="205">
        <f t="shared" si="8"/>
        <v>1917.4279636125789</v>
      </c>
      <c r="BX13" s="205">
        <f t="shared" si="8"/>
        <v>1917.4279636125789</v>
      </c>
      <c r="BY13" s="205">
        <f t="shared" si="8"/>
        <v>1917.4279636125789</v>
      </c>
      <c r="BZ13" s="205">
        <f t="shared" si="8"/>
        <v>1917.4279636125789</v>
      </c>
      <c r="CA13" s="205">
        <f t="shared" si="2"/>
        <v>1917.4279636125789</v>
      </c>
      <c r="CB13" s="205">
        <f t="shared" si="2"/>
        <v>1917.4279636125789</v>
      </c>
      <c r="CC13" s="205">
        <f t="shared" si="2"/>
        <v>1917.4279636125789</v>
      </c>
      <c r="CD13" s="205">
        <f t="shared" si="2"/>
        <v>1917.4279636125789</v>
      </c>
      <c r="CE13" s="205">
        <f t="shared" si="2"/>
        <v>1917.4279636125789</v>
      </c>
      <c r="CF13" s="205">
        <f t="shared" si="2"/>
        <v>1917.4279636125789</v>
      </c>
      <c r="CG13" s="205">
        <f t="shared" si="2"/>
        <v>1917.4279636125789</v>
      </c>
      <c r="CH13" s="205">
        <f t="shared" si="2"/>
        <v>1917.4279636125789</v>
      </c>
      <c r="CI13" s="205">
        <f t="shared" si="2"/>
        <v>1917.4279636125789</v>
      </c>
      <c r="CJ13" s="205">
        <f t="shared" si="2"/>
        <v>1917.4279636125789</v>
      </c>
      <c r="CK13" s="205">
        <f t="shared" si="2"/>
        <v>1917.4279636125789</v>
      </c>
      <c r="CL13" s="205">
        <f t="shared" si="2"/>
        <v>1917.4279636125789</v>
      </c>
      <c r="CM13" s="205">
        <f t="shared" si="2"/>
        <v>1917.4279636125789</v>
      </c>
      <c r="CN13" s="205">
        <f t="shared" si="2"/>
        <v>1917.4279636125789</v>
      </c>
      <c r="CO13" s="205">
        <f t="shared" si="2"/>
        <v>1917.4279636125789</v>
      </c>
      <c r="CP13" s="205">
        <f t="shared" si="2"/>
        <v>1917.4279636125789</v>
      </c>
      <c r="CQ13" s="205">
        <f t="shared" si="2"/>
        <v>1917.4279636125789</v>
      </c>
      <c r="CR13" s="205">
        <f t="shared" si="2"/>
        <v>1917.4279636125789</v>
      </c>
      <c r="CS13" s="205">
        <f t="shared" si="3"/>
        <v>1917.4279636125789</v>
      </c>
      <c r="CT13" s="205">
        <f t="shared" si="3"/>
        <v>1917.4279636125789</v>
      </c>
      <c r="CU13" s="205">
        <f t="shared" si="3"/>
        <v>1917.4279636125789</v>
      </c>
      <c r="CV13" s="205">
        <f t="shared" si="3"/>
        <v>1917.4279636125789</v>
      </c>
      <c r="CW13" s="205">
        <f t="shared" si="3"/>
        <v>1917.4279636125789</v>
      </c>
      <c r="CX13" s="205">
        <f t="shared" si="3"/>
        <v>1917.4279636125789</v>
      </c>
      <c r="CY13" s="205">
        <f t="shared" si="3"/>
        <v>1917.4279636125789</v>
      </c>
      <c r="CZ13" s="205">
        <f t="shared" si="3"/>
        <v>1917.4279636125789</v>
      </c>
      <c r="DA13" s="205">
        <f t="shared" si="3"/>
        <v>1917.4279636125789</v>
      </c>
      <c r="DB13" s="205"/>
    </row>
    <row r="14" spans="1:106">
      <c r="A14" s="202" t="str">
        <f>Income!A85</f>
        <v>Cash transfer - official</v>
      </c>
      <c r="B14" s="204">
        <f>Income!B85</f>
        <v>28320</v>
      </c>
      <c r="C14" s="204">
        <f>Income!C85</f>
        <v>28320</v>
      </c>
      <c r="D14" s="204">
        <f>Income!D85</f>
        <v>8520</v>
      </c>
      <c r="E14" s="204">
        <f>Income!E85</f>
        <v>8520</v>
      </c>
      <c r="F14" s="205">
        <f t="shared" si="4"/>
        <v>28320</v>
      </c>
      <c r="G14" s="205">
        <f t="shared" si="4"/>
        <v>28320</v>
      </c>
      <c r="H14" s="205">
        <f t="shared" si="4"/>
        <v>28320</v>
      </c>
      <c r="I14" s="205">
        <f t="shared" si="4"/>
        <v>28320</v>
      </c>
      <c r="J14" s="205">
        <f t="shared" si="4"/>
        <v>28320</v>
      </c>
      <c r="K14" s="205">
        <f t="shared" si="4"/>
        <v>28320</v>
      </c>
      <c r="L14" s="205">
        <f t="shared" si="4"/>
        <v>28320</v>
      </c>
      <c r="M14" s="205">
        <f t="shared" si="4"/>
        <v>28320</v>
      </c>
      <c r="N14" s="205">
        <f t="shared" si="4"/>
        <v>28320</v>
      </c>
      <c r="O14" s="205">
        <f t="shared" si="4"/>
        <v>28320</v>
      </c>
      <c r="P14" s="205">
        <f t="shared" si="4"/>
        <v>28320</v>
      </c>
      <c r="Q14" s="205">
        <f t="shared" si="4"/>
        <v>28320</v>
      </c>
      <c r="R14" s="205">
        <f t="shared" si="4"/>
        <v>28320</v>
      </c>
      <c r="S14" s="205">
        <f t="shared" si="4"/>
        <v>28320</v>
      </c>
      <c r="T14" s="205">
        <f t="shared" si="4"/>
        <v>28320</v>
      </c>
      <c r="U14" s="205">
        <f t="shared" si="4"/>
        <v>28320</v>
      </c>
      <c r="V14" s="205">
        <f t="shared" si="6"/>
        <v>28320</v>
      </c>
      <c r="W14" s="205">
        <f t="shared" si="6"/>
        <v>28320</v>
      </c>
      <c r="X14" s="205">
        <f t="shared" si="6"/>
        <v>28320</v>
      </c>
      <c r="Y14" s="205">
        <f t="shared" si="6"/>
        <v>28320</v>
      </c>
      <c r="Z14" s="205">
        <f t="shared" si="6"/>
        <v>28320</v>
      </c>
      <c r="AA14" s="205">
        <f t="shared" si="6"/>
        <v>28320</v>
      </c>
      <c r="AB14" s="205">
        <f t="shared" si="6"/>
        <v>28320</v>
      </c>
      <c r="AC14" s="205">
        <f t="shared" si="6"/>
        <v>28320</v>
      </c>
      <c r="AD14" s="205">
        <f t="shared" si="6"/>
        <v>28320</v>
      </c>
      <c r="AE14" s="205">
        <f t="shared" si="6"/>
        <v>28320</v>
      </c>
      <c r="AF14" s="205">
        <f t="shared" si="6"/>
        <v>28320</v>
      </c>
      <c r="AG14" s="205">
        <f t="shared" si="6"/>
        <v>28320</v>
      </c>
      <c r="AH14" s="205">
        <f t="shared" si="6"/>
        <v>28320</v>
      </c>
      <c r="AI14" s="205">
        <f t="shared" si="6"/>
        <v>28320</v>
      </c>
      <c r="AJ14" s="205">
        <f t="shared" si="6"/>
        <v>28320</v>
      </c>
      <c r="AK14" s="205">
        <f t="shared" si="6"/>
        <v>28320</v>
      </c>
      <c r="AL14" s="205">
        <f t="shared" si="7"/>
        <v>28320</v>
      </c>
      <c r="AM14" s="205">
        <f t="shared" si="7"/>
        <v>28320</v>
      </c>
      <c r="AN14" s="205">
        <f t="shared" si="7"/>
        <v>28320</v>
      </c>
      <c r="AO14" s="205">
        <f t="shared" si="7"/>
        <v>28320</v>
      </c>
      <c r="AP14" s="205">
        <f t="shared" si="7"/>
        <v>28320</v>
      </c>
      <c r="AQ14" s="205">
        <f t="shared" si="7"/>
        <v>28320</v>
      </c>
      <c r="AR14" s="205">
        <f t="shared" si="7"/>
        <v>28320</v>
      </c>
      <c r="AS14" s="205">
        <f t="shared" si="7"/>
        <v>28320</v>
      </c>
      <c r="AT14" s="205">
        <f t="shared" si="7"/>
        <v>28320</v>
      </c>
      <c r="AU14" s="205">
        <f t="shared" si="7"/>
        <v>28320</v>
      </c>
      <c r="AV14" s="205">
        <f t="shared" si="7"/>
        <v>28320</v>
      </c>
      <c r="AW14" s="205">
        <f t="shared" si="7"/>
        <v>28320</v>
      </c>
      <c r="AX14" s="205">
        <f t="shared" si="7"/>
        <v>28320</v>
      </c>
      <c r="AY14" s="205">
        <f t="shared" si="7"/>
        <v>28320</v>
      </c>
      <c r="AZ14" s="205">
        <f t="shared" si="7"/>
        <v>28320</v>
      </c>
      <c r="BA14" s="205">
        <f t="shared" si="7"/>
        <v>28320</v>
      </c>
      <c r="BB14" s="205">
        <f t="shared" si="8"/>
        <v>28320</v>
      </c>
      <c r="BC14" s="205">
        <f t="shared" si="8"/>
        <v>28320</v>
      </c>
      <c r="BD14" s="205">
        <f t="shared" si="8"/>
        <v>28320</v>
      </c>
      <c r="BE14" s="205">
        <f t="shared" si="8"/>
        <v>28320</v>
      </c>
      <c r="BF14" s="205">
        <f t="shared" si="8"/>
        <v>28320</v>
      </c>
      <c r="BG14" s="205">
        <f t="shared" si="8"/>
        <v>28320</v>
      </c>
      <c r="BH14" s="205">
        <f t="shared" si="8"/>
        <v>28320</v>
      </c>
      <c r="BI14" s="205">
        <f t="shared" si="8"/>
        <v>28320</v>
      </c>
      <c r="BJ14" s="205">
        <f t="shared" si="8"/>
        <v>28320</v>
      </c>
      <c r="BK14" s="205">
        <f t="shared" si="8"/>
        <v>28320</v>
      </c>
      <c r="BL14" s="205">
        <f t="shared" si="8"/>
        <v>28320</v>
      </c>
      <c r="BM14" s="205">
        <f t="shared" si="8"/>
        <v>28320</v>
      </c>
      <c r="BN14" s="205">
        <f t="shared" si="8"/>
        <v>28320</v>
      </c>
      <c r="BO14" s="205">
        <f t="shared" si="8"/>
        <v>28320</v>
      </c>
      <c r="BP14" s="205">
        <f t="shared" si="8"/>
        <v>28320</v>
      </c>
      <c r="BQ14" s="205">
        <f t="shared" si="8"/>
        <v>28320</v>
      </c>
      <c r="BR14" s="205">
        <f t="shared" si="8"/>
        <v>28320</v>
      </c>
      <c r="BS14" s="205">
        <f t="shared" si="8"/>
        <v>28320</v>
      </c>
      <c r="BT14" s="205">
        <f t="shared" si="8"/>
        <v>28320</v>
      </c>
      <c r="BU14" s="205">
        <f t="shared" si="8"/>
        <v>28320</v>
      </c>
      <c r="BV14" s="205">
        <f t="shared" si="8"/>
        <v>28320</v>
      </c>
      <c r="BW14" s="205">
        <f t="shared" si="8"/>
        <v>28320</v>
      </c>
      <c r="BX14" s="205">
        <f t="shared" si="8"/>
        <v>8520</v>
      </c>
      <c r="BY14" s="205">
        <f t="shared" si="8"/>
        <v>8520</v>
      </c>
      <c r="BZ14" s="205">
        <f t="shared" si="8"/>
        <v>8520</v>
      </c>
      <c r="CA14" s="205">
        <f t="shared" si="2"/>
        <v>8520</v>
      </c>
      <c r="CB14" s="205">
        <f t="shared" si="2"/>
        <v>8520</v>
      </c>
      <c r="CC14" s="205">
        <f t="shared" si="2"/>
        <v>8520</v>
      </c>
      <c r="CD14" s="205">
        <f t="shared" si="2"/>
        <v>8520</v>
      </c>
      <c r="CE14" s="205">
        <f t="shared" si="2"/>
        <v>8520</v>
      </c>
      <c r="CF14" s="205">
        <f t="shared" si="2"/>
        <v>8520</v>
      </c>
      <c r="CG14" s="205">
        <f t="shared" si="2"/>
        <v>8520</v>
      </c>
      <c r="CH14" s="205">
        <f t="shared" si="2"/>
        <v>8520</v>
      </c>
      <c r="CI14" s="205">
        <f t="shared" si="2"/>
        <v>8520</v>
      </c>
      <c r="CJ14" s="205">
        <f t="shared" si="2"/>
        <v>8520</v>
      </c>
      <c r="CK14" s="205">
        <f t="shared" si="2"/>
        <v>8520</v>
      </c>
      <c r="CL14" s="205">
        <f t="shared" si="2"/>
        <v>8520</v>
      </c>
      <c r="CM14" s="205">
        <f t="shared" si="2"/>
        <v>8520</v>
      </c>
      <c r="CN14" s="205">
        <f t="shared" si="2"/>
        <v>8520</v>
      </c>
      <c r="CO14" s="205">
        <f t="shared" si="2"/>
        <v>8520</v>
      </c>
      <c r="CP14" s="205">
        <f t="shared" si="2"/>
        <v>8520</v>
      </c>
      <c r="CQ14" s="205">
        <f t="shared" si="2"/>
        <v>8520</v>
      </c>
      <c r="CR14" s="205">
        <f t="shared" si="2"/>
        <v>8520</v>
      </c>
      <c r="CS14" s="205">
        <f t="shared" si="3"/>
        <v>8520</v>
      </c>
      <c r="CT14" s="205">
        <f t="shared" si="3"/>
        <v>8520</v>
      </c>
      <c r="CU14" s="205">
        <f t="shared" si="3"/>
        <v>8520</v>
      </c>
      <c r="CV14" s="205">
        <f t="shared" si="3"/>
        <v>8520</v>
      </c>
      <c r="CW14" s="205">
        <f t="shared" si="3"/>
        <v>8520</v>
      </c>
      <c r="CX14" s="205">
        <f t="shared" si="3"/>
        <v>8520</v>
      </c>
      <c r="CY14" s="205">
        <f t="shared" si="3"/>
        <v>8520</v>
      </c>
      <c r="CZ14" s="205">
        <f t="shared" si="3"/>
        <v>8520</v>
      </c>
      <c r="DA14" s="205">
        <f t="shared" si="3"/>
        <v>8520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4400</v>
      </c>
      <c r="E15" s="204">
        <f>Income!E86</f>
        <v>12000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4400</v>
      </c>
      <c r="BY15" s="205">
        <f t="shared" si="8"/>
        <v>4400</v>
      </c>
      <c r="BZ15" s="205">
        <f t="shared" si="8"/>
        <v>4400</v>
      </c>
      <c r="CA15" s="205">
        <f t="shared" si="2"/>
        <v>4400</v>
      </c>
      <c r="CB15" s="205">
        <f t="shared" si="2"/>
        <v>4400</v>
      </c>
      <c r="CC15" s="205">
        <f t="shared" si="2"/>
        <v>4400</v>
      </c>
      <c r="CD15" s="205">
        <f t="shared" ref="CC15:CR18" si="9">IF(CD$2&lt;=($B$2+$C$2+$D$2),IF(CD$2&lt;=($B$2+$C$2),IF(CD$2&lt;=$B$2,$B15,$C15),$D15),$E15)</f>
        <v>4400</v>
      </c>
      <c r="CE15" s="205">
        <f t="shared" si="9"/>
        <v>4400</v>
      </c>
      <c r="CF15" s="205">
        <f t="shared" si="9"/>
        <v>4400</v>
      </c>
      <c r="CG15" s="205">
        <f t="shared" si="9"/>
        <v>4400</v>
      </c>
      <c r="CH15" s="205">
        <f t="shared" si="9"/>
        <v>4400</v>
      </c>
      <c r="CI15" s="205">
        <f t="shared" si="9"/>
        <v>4400</v>
      </c>
      <c r="CJ15" s="205">
        <f t="shared" si="9"/>
        <v>4400</v>
      </c>
      <c r="CK15" s="205">
        <f t="shared" si="9"/>
        <v>4400</v>
      </c>
      <c r="CL15" s="205">
        <f t="shared" si="9"/>
        <v>4400</v>
      </c>
      <c r="CM15" s="205">
        <f t="shared" si="9"/>
        <v>4400</v>
      </c>
      <c r="CN15" s="205">
        <f t="shared" si="9"/>
        <v>4400</v>
      </c>
      <c r="CO15" s="205">
        <f t="shared" si="9"/>
        <v>4400</v>
      </c>
      <c r="CP15" s="205">
        <f t="shared" si="9"/>
        <v>4400</v>
      </c>
      <c r="CQ15" s="205">
        <f t="shared" si="9"/>
        <v>4400</v>
      </c>
      <c r="CR15" s="205">
        <f t="shared" si="9"/>
        <v>12000</v>
      </c>
      <c r="CS15" s="205">
        <f t="shared" si="3"/>
        <v>12000</v>
      </c>
      <c r="CT15" s="205">
        <f t="shared" si="3"/>
        <v>12000</v>
      </c>
      <c r="CU15" s="205">
        <f t="shared" si="3"/>
        <v>12000</v>
      </c>
      <c r="CV15" s="205">
        <f t="shared" si="3"/>
        <v>12000</v>
      </c>
      <c r="CW15" s="205">
        <f t="shared" si="3"/>
        <v>12000</v>
      </c>
      <c r="CX15" s="205">
        <f t="shared" si="3"/>
        <v>12000</v>
      </c>
      <c r="CY15" s="205">
        <f t="shared" si="3"/>
        <v>12000</v>
      </c>
      <c r="CZ15" s="205">
        <f t="shared" si="3"/>
        <v>12000</v>
      </c>
      <c r="DA15" s="205">
        <f t="shared" si="3"/>
        <v>12000</v>
      </c>
      <c r="DB15" s="205"/>
    </row>
    <row r="16" spans="1:106">
      <c r="A16" s="202" t="s">
        <v>115</v>
      </c>
      <c r="B16" s="204">
        <f>Income!B88</f>
        <v>47692.630011406043</v>
      </c>
      <c r="C16" s="204">
        <f>Income!C88</f>
        <v>52908.120295788365</v>
      </c>
      <c r="D16" s="204">
        <f>Income!D88</f>
        <v>85518.170520989705</v>
      </c>
      <c r="E16" s="204">
        <f>Income!E88</f>
        <v>146135.1520345812</v>
      </c>
      <c r="F16" s="205">
        <f t="shared" si="4"/>
        <v>47692.630011406043</v>
      </c>
      <c r="G16" s="205">
        <f t="shared" si="4"/>
        <v>47692.630011406043</v>
      </c>
      <c r="H16" s="205">
        <f t="shared" si="4"/>
        <v>47692.630011406043</v>
      </c>
      <c r="I16" s="205">
        <f t="shared" si="4"/>
        <v>47692.630011406043</v>
      </c>
      <c r="J16" s="205">
        <f t="shared" si="4"/>
        <v>47692.630011406043</v>
      </c>
      <c r="K16" s="205">
        <f t="shared" si="4"/>
        <v>47692.630011406043</v>
      </c>
      <c r="L16" s="205">
        <f t="shared" si="4"/>
        <v>47692.630011406043</v>
      </c>
      <c r="M16" s="205">
        <f t="shared" si="4"/>
        <v>47692.630011406043</v>
      </c>
      <c r="N16" s="205">
        <f t="shared" si="4"/>
        <v>47692.630011406043</v>
      </c>
      <c r="O16" s="205">
        <f t="shared" si="4"/>
        <v>47692.630011406043</v>
      </c>
      <c r="P16" s="205">
        <f t="shared" si="4"/>
        <v>47692.630011406043</v>
      </c>
      <c r="Q16" s="205">
        <f t="shared" si="4"/>
        <v>47692.630011406043</v>
      </c>
      <c r="R16" s="205">
        <f t="shared" si="4"/>
        <v>47692.630011406043</v>
      </c>
      <c r="S16" s="205">
        <f t="shared" si="4"/>
        <v>47692.630011406043</v>
      </c>
      <c r="T16" s="205">
        <f t="shared" si="4"/>
        <v>47692.630011406043</v>
      </c>
      <c r="U16" s="205">
        <f t="shared" si="4"/>
        <v>47692.630011406043</v>
      </c>
      <c r="V16" s="205">
        <f t="shared" si="6"/>
        <v>47692.630011406043</v>
      </c>
      <c r="W16" s="205">
        <f t="shared" si="6"/>
        <v>47692.630011406043</v>
      </c>
      <c r="X16" s="205">
        <f t="shared" si="6"/>
        <v>47692.630011406043</v>
      </c>
      <c r="Y16" s="205">
        <f t="shared" si="6"/>
        <v>47692.630011406043</v>
      </c>
      <c r="Z16" s="205">
        <f t="shared" si="6"/>
        <v>47692.630011406043</v>
      </c>
      <c r="AA16" s="205">
        <f t="shared" si="6"/>
        <v>47692.630011406043</v>
      </c>
      <c r="AB16" s="205">
        <f t="shared" si="6"/>
        <v>47692.630011406043</v>
      </c>
      <c r="AC16" s="205">
        <f t="shared" si="6"/>
        <v>47692.630011406043</v>
      </c>
      <c r="AD16" s="205">
        <f t="shared" si="6"/>
        <v>47692.630011406043</v>
      </c>
      <c r="AE16" s="205">
        <f>IF(AE$2&lt;=($B$2+$C$2+$D$2),IF(AE$2&lt;=($B$2+$C$2),IF(AE$2&lt;=$B$2,$B16,$C16),$D16),$E16)</f>
        <v>47692.630011406043</v>
      </c>
      <c r="AF16" s="205">
        <f t="shared" si="6"/>
        <v>47692.630011406043</v>
      </c>
      <c r="AG16" s="205">
        <f t="shared" si="6"/>
        <v>47692.630011406043</v>
      </c>
      <c r="AH16" s="205">
        <f t="shared" si="6"/>
        <v>47692.630011406043</v>
      </c>
      <c r="AI16" s="205">
        <f t="shared" si="6"/>
        <v>47692.630011406043</v>
      </c>
      <c r="AJ16" s="205">
        <f t="shared" si="6"/>
        <v>47692.630011406043</v>
      </c>
      <c r="AK16" s="205">
        <f t="shared" si="6"/>
        <v>47692.630011406043</v>
      </c>
      <c r="AL16" s="205">
        <f t="shared" si="7"/>
        <v>47692.630011406043</v>
      </c>
      <c r="AM16" s="205">
        <f t="shared" si="7"/>
        <v>47692.630011406043</v>
      </c>
      <c r="AN16" s="205">
        <f t="shared" si="7"/>
        <v>47692.630011406043</v>
      </c>
      <c r="AO16" s="205">
        <f t="shared" si="7"/>
        <v>47692.630011406043</v>
      </c>
      <c r="AP16" s="205">
        <f t="shared" si="7"/>
        <v>47692.630011406043</v>
      </c>
      <c r="AQ16" s="205">
        <f t="shared" si="7"/>
        <v>52908.120295788365</v>
      </c>
      <c r="AR16" s="205">
        <f t="shared" si="7"/>
        <v>52908.120295788365</v>
      </c>
      <c r="AS16" s="205">
        <f t="shared" si="7"/>
        <v>52908.120295788365</v>
      </c>
      <c r="AT16" s="205">
        <f t="shared" si="7"/>
        <v>52908.120295788365</v>
      </c>
      <c r="AU16" s="205">
        <f t="shared" si="7"/>
        <v>52908.120295788365</v>
      </c>
      <c r="AV16" s="205">
        <f t="shared" si="7"/>
        <v>52908.120295788365</v>
      </c>
      <c r="AW16" s="205">
        <f t="shared" si="7"/>
        <v>52908.120295788365</v>
      </c>
      <c r="AX16" s="205">
        <f t="shared" si="8"/>
        <v>52908.120295788365</v>
      </c>
      <c r="AY16" s="205">
        <f t="shared" si="8"/>
        <v>52908.120295788365</v>
      </c>
      <c r="AZ16" s="205">
        <f t="shared" si="8"/>
        <v>52908.120295788365</v>
      </c>
      <c r="BA16" s="205">
        <f t="shared" si="8"/>
        <v>52908.120295788365</v>
      </c>
      <c r="BB16" s="205">
        <f t="shared" si="8"/>
        <v>52908.120295788365</v>
      </c>
      <c r="BC16" s="205">
        <f t="shared" si="8"/>
        <v>52908.120295788365</v>
      </c>
      <c r="BD16" s="205">
        <f t="shared" si="8"/>
        <v>52908.120295788365</v>
      </c>
      <c r="BE16" s="205">
        <f t="shared" si="8"/>
        <v>52908.120295788365</v>
      </c>
      <c r="BF16" s="205">
        <f t="shared" si="8"/>
        <v>52908.120295788365</v>
      </c>
      <c r="BG16" s="205">
        <f t="shared" si="8"/>
        <v>52908.120295788365</v>
      </c>
      <c r="BH16" s="205">
        <f t="shared" si="8"/>
        <v>52908.120295788365</v>
      </c>
      <c r="BI16" s="205">
        <f t="shared" si="8"/>
        <v>52908.120295788365</v>
      </c>
      <c r="BJ16" s="205">
        <f t="shared" si="8"/>
        <v>52908.120295788365</v>
      </c>
      <c r="BK16" s="205">
        <f t="shared" si="8"/>
        <v>52908.120295788365</v>
      </c>
      <c r="BL16" s="205">
        <f t="shared" si="8"/>
        <v>52908.120295788365</v>
      </c>
      <c r="BM16" s="205">
        <f t="shared" si="8"/>
        <v>52908.120295788365</v>
      </c>
      <c r="BN16" s="205">
        <f t="shared" si="8"/>
        <v>52908.120295788365</v>
      </c>
      <c r="BO16" s="205">
        <f t="shared" si="8"/>
        <v>52908.120295788365</v>
      </c>
      <c r="BP16" s="205">
        <f t="shared" si="8"/>
        <v>52908.120295788365</v>
      </c>
      <c r="BQ16" s="205">
        <f t="shared" si="8"/>
        <v>52908.120295788365</v>
      </c>
      <c r="BR16" s="205">
        <f t="shared" si="8"/>
        <v>52908.120295788365</v>
      </c>
      <c r="BS16" s="205">
        <f t="shared" si="8"/>
        <v>52908.120295788365</v>
      </c>
      <c r="BT16" s="205">
        <f t="shared" si="8"/>
        <v>52908.120295788365</v>
      </c>
      <c r="BU16" s="205">
        <f t="shared" si="8"/>
        <v>52908.120295788365</v>
      </c>
      <c r="BV16" s="205">
        <f t="shared" si="8"/>
        <v>52908.120295788365</v>
      </c>
      <c r="BW16" s="205">
        <f t="shared" si="8"/>
        <v>52908.120295788365</v>
      </c>
      <c r="BX16" s="205">
        <f t="shared" si="8"/>
        <v>85518.170520989705</v>
      </c>
      <c r="BY16" s="205">
        <f t="shared" si="8"/>
        <v>85518.170520989705</v>
      </c>
      <c r="BZ16" s="205">
        <f t="shared" si="8"/>
        <v>85518.170520989705</v>
      </c>
      <c r="CA16" s="205">
        <f t="shared" ref="CA16:CB18" si="10">IF(CA$2&lt;=($B$2+$C$2+$D$2),IF(CA$2&lt;=($B$2+$C$2),IF(CA$2&lt;=$B$2,$B16,$C16),$D16),$E16)</f>
        <v>85518.170520989705</v>
      </c>
      <c r="CB16" s="205">
        <f t="shared" si="10"/>
        <v>85518.170520989705</v>
      </c>
      <c r="CC16" s="205">
        <f t="shared" si="9"/>
        <v>85518.170520989705</v>
      </c>
      <c r="CD16" s="205">
        <f t="shared" si="9"/>
        <v>85518.170520989705</v>
      </c>
      <c r="CE16" s="205">
        <f t="shared" si="9"/>
        <v>85518.170520989705</v>
      </c>
      <c r="CF16" s="205">
        <f t="shared" si="9"/>
        <v>85518.170520989705</v>
      </c>
      <c r="CG16" s="205">
        <f t="shared" si="9"/>
        <v>85518.170520989705</v>
      </c>
      <c r="CH16" s="205">
        <f t="shared" si="9"/>
        <v>85518.170520989705</v>
      </c>
      <c r="CI16" s="205">
        <f t="shared" si="9"/>
        <v>85518.170520989705</v>
      </c>
      <c r="CJ16" s="205">
        <f t="shared" si="9"/>
        <v>85518.170520989705</v>
      </c>
      <c r="CK16" s="205">
        <f t="shared" si="9"/>
        <v>85518.170520989705</v>
      </c>
      <c r="CL16" s="205">
        <f t="shared" si="9"/>
        <v>85518.170520989705</v>
      </c>
      <c r="CM16" s="205">
        <f t="shared" si="9"/>
        <v>85518.170520989705</v>
      </c>
      <c r="CN16" s="205">
        <f t="shared" si="9"/>
        <v>85518.170520989705</v>
      </c>
      <c r="CO16" s="205">
        <f t="shared" si="9"/>
        <v>85518.170520989705</v>
      </c>
      <c r="CP16" s="205">
        <f t="shared" si="9"/>
        <v>85518.170520989705</v>
      </c>
      <c r="CQ16" s="205">
        <f t="shared" si="9"/>
        <v>85518.170520989705</v>
      </c>
      <c r="CR16" s="205">
        <f t="shared" si="9"/>
        <v>146135.1520345812</v>
      </c>
      <c r="CS16" s="205">
        <f t="shared" ref="CS16:DA18" si="11">IF(CS$2&lt;=($B$2+$C$2+$D$2),IF(CS$2&lt;=($B$2+$C$2),IF(CS$2&lt;=$B$2,$B16,$C16),$D16),$E16)</f>
        <v>146135.1520345812</v>
      </c>
      <c r="CT16" s="205">
        <f t="shared" si="11"/>
        <v>146135.1520345812</v>
      </c>
      <c r="CU16" s="205">
        <f t="shared" si="11"/>
        <v>146135.1520345812</v>
      </c>
      <c r="CV16" s="205">
        <f t="shared" si="11"/>
        <v>146135.1520345812</v>
      </c>
      <c r="CW16" s="205">
        <f t="shared" si="11"/>
        <v>146135.1520345812</v>
      </c>
      <c r="CX16" s="205">
        <f t="shared" si="11"/>
        <v>146135.1520345812</v>
      </c>
      <c r="CY16" s="205">
        <f t="shared" si="11"/>
        <v>146135.1520345812</v>
      </c>
      <c r="CZ16" s="205">
        <f t="shared" si="11"/>
        <v>146135.1520345812</v>
      </c>
      <c r="DA16" s="205">
        <f t="shared" si="11"/>
        <v>146135.1520345812</v>
      </c>
      <c r="DB16" s="205"/>
    </row>
    <row r="17" spans="1:105">
      <c r="A17" s="202" t="s">
        <v>101</v>
      </c>
      <c r="B17" s="204">
        <f>Income!B89</f>
        <v>24183.101563146225</v>
      </c>
      <c r="C17" s="204">
        <f>Income!C89</f>
        <v>24183.101563146225</v>
      </c>
      <c r="D17" s="204">
        <f>Income!D89</f>
        <v>24183.101563146229</v>
      </c>
      <c r="E17" s="204">
        <f>Income!E89</f>
        <v>24183.101563146229</v>
      </c>
      <c r="F17" s="205">
        <f t="shared" si="4"/>
        <v>24183.101563146225</v>
      </c>
      <c r="G17" s="205">
        <f t="shared" si="4"/>
        <v>24183.101563146225</v>
      </c>
      <c r="H17" s="205">
        <f t="shared" si="4"/>
        <v>24183.101563146225</v>
      </c>
      <c r="I17" s="205">
        <f t="shared" si="4"/>
        <v>24183.101563146225</v>
      </c>
      <c r="J17" s="205">
        <f t="shared" si="4"/>
        <v>24183.101563146225</v>
      </c>
      <c r="K17" s="205">
        <f t="shared" si="4"/>
        <v>24183.101563146225</v>
      </c>
      <c r="L17" s="205">
        <f t="shared" si="4"/>
        <v>24183.101563146225</v>
      </c>
      <c r="M17" s="205">
        <f t="shared" si="4"/>
        <v>24183.101563146225</v>
      </c>
      <c r="N17" s="205">
        <f t="shared" si="4"/>
        <v>24183.101563146225</v>
      </c>
      <c r="O17" s="205">
        <f t="shared" si="4"/>
        <v>24183.101563146225</v>
      </c>
      <c r="P17" s="205">
        <f t="shared" si="4"/>
        <v>24183.101563146225</v>
      </c>
      <c r="Q17" s="205">
        <f t="shared" si="4"/>
        <v>24183.101563146225</v>
      </c>
      <c r="R17" s="205">
        <f t="shared" si="4"/>
        <v>24183.101563146225</v>
      </c>
      <c r="S17" s="205">
        <f t="shared" si="4"/>
        <v>24183.101563146225</v>
      </c>
      <c r="T17" s="205">
        <f t="shared" si="4"/>
        <v>24183.101563146225</v>
      </c>
      <c r="U17" s="205">
        <f t="shared" si="4"/>
        <v>24183.101563146225</v>
      </c>
      <c r="V17" s="205">
        <f t="shared" si="6"/>
        <v>24183.101563146225</v>
      </c>
      <c r="W17" s="205">
        <f t="shared" si="6"/>
        <v>24183.101563146225</v>
      </c>
      <c r="X17" s="205">
        <f t="shared" si="6"/>
        <v>24183.101563146225</v>
      </c>
      <c r="Y17" s="205">
        <f t="shared" si="6"/>
        <v>24183.101563146225</v>
      </c>
      <c r="Z17" s="205">
        <f t="shared" si="6"/>
        <v>24183.101563146225</v>
      </c>
      <c r="AA17" s="205">
        <f t="shared" si="6"/>
        <v>24183.101563146225</v>
      </c>
      <c r="AB17" s="205">
        <f t="shared" si="6"/>
        <v>24183.101563146225</v>
      </c>
      <c r="AC17" s="205">
        <f t="shared" si="6"/>
        <v>24183.101563146225</v>
      </c>
      <c r="AD17" s="205">
        <f t="shared" si="6"/>
        <v>24183.101563146225</v>
      </c>
      <c r="AE17" s="205">
        <f t="shared" si="6"/>
        <v>24183.101563146225</v>
      </c>
      <c r="AF17" s="205">
        <f t="shared" si="6"/>
        <v>24183.101563146225</v>
      </c>
      <c r="AG17" s="205">
        <f t="shared" si="6"/>
        <v>24183.101563146225</v>
      </c>
      <c r="AH17" s="205">
        <f t="shared" si="6"/>
        <v>24183.101563146225</v>
      </c>
      <c r="AI17" s="205">
        <f t="shared" si="6"/>
        <v>24183.101563146225</v>
      </c>
      <c r="AJ17" s="205">
        <f t="shared" si="6"/>
        <v>24183.101563146225</v>
      </c>
      <c r="AK17" s="205">
        <f t="shared" si="6"/>
        <v>24183.101563146225</v>
      </c>
      <c r="AL17" s="205">
        <f t="shared" si="7"/>
        <v>24183.101563146225</v>
      </c>
      <c r="AM17" s="205">
        <f t="shared" si="7"/>
        <v>24183.101563146225</v>
      </c>
      <c r="AN17" s="205">
        <f t="shared" si="7"/>
        <v>24183.101563146225</v>
      </c>
      <c r="AO17" s="205">
        <f t="shared" si="7"/>
        <v>24183.101563146225</v>
      </c>
      <c r="AP17" s="205">
        <f t="shared" si="7"/>
        <v>24183.101563146225</v>
      </c>
      <c r="AQ17" s="205">
        <f t="shared" si="7"/>
        <v>24183.101563146225</v>
      </c>
      <c r="AR17" s="205">
        <f t="shared" si="7"/>
        <v>24183.101563146225</v>
      </c>
      <c r="AS17" s="205">
        <f t="shared" si="7"/>
        <v>24183.101563146225</v>
      </c>
      <c r="AT17" s="205">
        <f t="shared" si="7"/>
        <v>24183.101563146225</v>
      </c>
      <c r="AU17" s="205">
        <f t="shared" si="7"/>
        <v>24183.101563146225</v>
      </c>
      <c r="AV17" s="205">
        <f t="shared" si="7"/>
        <v>24183.101563146225</v>
      </c>
      <c r="AW17" s="205">
        <f t="shared" si="7"/>
        <v>24183.101563146225</v>
      </c>
      <c r="AX17" s="205">
        <f t="shared" si="8"/>
        <v>24183.101563146225</v>
      </c>
      <c r="AY17" s="205">
        <f t="shared" si="8"/>
        <v>24183.101563146225</v>
      </c>
      <c r="AZ17" s="205">
        <f t="shared" si="8"/>
        <v>24183.101563146225</v>
      </c>
      <c r="BA17" s="205">
        <f t="shared" si="8"/>
        <v>24183.101563146225</v>
      </c>
      <c r="BB17" s="205">
        <f t="shared" si="8"/>
        <v>24183.101563146225</v>
      </c>
      <c r="BC17" s="205">
        <f t="shared" si="8"/>
        <v>24183.101563146225</v>
      </c>
      <c r="BD17" s="205">
        <f t="shared" si="8"/>
        <v>24183.101563146225</v>
      </c>
      <c r="BE17" s="205">
        <f t="shared" si="8"/>
        <v>24183.101563146225</v>
      </c>
      <c r="BF17" s="205">
        <f t="shared" si="8"/>
        <v>24183.101563146225</v>
      </c>
      <c r="BG17" s="205">
        <f t="shared" si="8"/>
        <v>24183.101563146225</v>
      </c>
      <c r="BH17" s="205">
        <f t="shared" si="8"/>
        <v>24183.101563146225</v>
      </c>
      <c r="BI17" s="205">
        <f t="shared" si="8"/>
        <v>24183.101563146225</v>
      </c>
      <c r="BJ17" s="205">
        <f t="shared" si="8"/>
        <v>24183.101563146225</v>
      </c>
      <c r="BK17" s="205">
        <f t="shared" si="8"/>
        <v>24183.101563146225</v>
      </c>
      <c r="BL17" s="205">
        <f t="shared" si="8"/>
        <v>24183.101563146225</v>
      </c>
      <c r="BM17" s="205">
        <f t="shared" si="8"/>
        <v>24183.101563146225</v>
      </c>
      <c r="BN17" s="205">
        <f t="shared" si="8"/>
        <v>24183.101563146225</v>
      </c>
      <c r="BO17" s="205">
        <f t="shared" si="8"/>
        <v>24183.101563146225</v>
      </c>
      <c r="BP17" s="205">
        <f t="shared" si="8"/>
        <v>24183.101563146225</v>
      </c>
      <c r="BQ17" s="205">
        <f t="shared" si="8"/>
        <v>24183.101563146225</v>
      </c>
      <c r="BR17" s="205">
        <f t="shared" si="8"/>
        <v>24183.101563146225</v>
      </c>
      <c r="BS17" s="205">
        <f t="shared" si="8"/>
        <v>24183.101563146225</v>
      </c>
      <c r="BT17" s="205">
        <f t="shared" si="8"/>
        <v>24183.101563146225</v>
      </c>
      <c r="BU17" s="205">
        <f t="shared" si="8"/>
        <v>24183.101563146225</v>
      </c>
      <c r="BV17" s="205">
        <f t="shared" si="8"/>
        <v>24183.101563146225</v>
      </c>
      <c r="BW17" s="205">
        <f t="shared" si="8"/>
        <v>24183.101563146225</v>
      </c>
      <c r="BX17" s="205">
        <f t="shared" si="8"/>
        <v>24183.101563146229</v>
      </c>
      <c r="BY17" s="205">
        <f t="shared" si="8"/>
        <v>24183.101563146229</v>
      </c>
      <c r="BZ17" s="205">
        <f t="shared" si="8"/>
        <v>24183.101563146229</v>
      </c>
      <c r="CA17" s="205">
        <f t="shared" si="10"/>
        <v>24183.101563146229</v>
      </c>
      <c r="CB17" s="205">
        <f t="shared" si="10"/>
        <v>24183.101563146229</v>
      </c>
      <c r="CC17" s="205">
        <f t="shared" si="9"/>
        <v>24183.101563146229</v>
      </c>
      <c r="CD17" s="205">
        <f t="shared" si="9"/>
        <v>24183.101563146229</v>
      </c>
      <c r="CE17" s="205">
        <f t="shared" si="9"/>
        <v>24183.101563146229</v>
      </c>
      <c r="CF17" s="205">
        <f t="shared" si="9"/>
        <v>24183.101563146229</v>
      </c>
      <c r="CG17" s="205">
        <f t="shared" si="9"/>
        <v>24183.101563146229</v>
      </c>
      <c r="CH17" s="205">
        <f t="shared" si="9"/>
        <v>24183.101563146229</v>
      </c>
      <c r="CI17" s="205">
        <f t="shared" si="9"/>
        <v>24183.101563146229</v>
      </c>
      <c r="CJ17" s="205">
        <f t="shared" si="9"/>
        <v>24183.101563146229</v>
      </c>
      <c r="CK17" s="205">
        <f t="shared" si="9"/>
        <v>24183.101563146229</v>
      </c>
      <c r="CL17" s="205">
        <f t="shared" si="9"/>
        <v>24183.101563146229</v>
      </c>
      <c r="CM17" s="205">
        <f t="shared" si="9"/>
        <v>24183.101563146229</v>
      </c>
      <c r="CN17" s="205">
        <f t="shared" si="9"/>
        <v>24183.101563146229</v>
      </c>
      <c r="CO17" s="205">
        <f t="shared" si="9"/>
        <v>24183.101563146229</v>
      </c>
      <c r="CP17" s="205">
        <f t="shared" si="9"/>
        <v>24183.101563146229</v>
      </c>
      <c r="CQ17" s="205">
        <f t="shared" si="9"/>
        <v>24183.101563146229</v>
      </c>
      <c r="CR17" s="205">
        <f t="shared" si="9"/>
        <v>24183.101563146229</v>
      </c>
      <c r="CS17" s="205">
        <f t="shared" si="11"/>
        <v>24183.101563146229</v>
      </c>
      <c r="CT17" s="205">
        <f t="shared" si="11"/>
        <v>24183.101563146229</v>
      </c>
      <c r="CU17" s="205">
        <f t="shared" si="11"/>
        <v>24183.101563146229</v>
      </c>
      <c r="CV17" s="205">
        <f t="shared" si="11"/>
        <v>24183.101563146229</v>
      </c>
      <c r="CW17" s="205">
        <f t="shared" si="11"/>
        <v>24183.101563146229</v>
      </c>
      <c r="CX17" s="205">
        <f t="shared" si="11"/>
        <v>24183.101563146229</v>
      </c>
      <c r="CY17" s="205">
        <f t="shared" si="11"/>
        <v>24183.101563146229</v>
      </c>
      <c r="CZ17" s="205">
        <f t="shared" si="11"/>
        <v>24183.101563146229</v>
      </c>
      <c r="DA17" s="205">
        <f t="shared" si="11"/>
        <v>24183.101563146229</v>
      </c>
    </row>
    <row r="18" spans="1:105">
      <c r="A18" s="202" t="s">
        <v>85</v>
      </c>
      <c r="B18" s="204">
        <f>Income!B90</f>
        <v>40509.101563146229</v>
      </c>
      <c r="C18" s="204">
        <f>Income!C90</f>
        <v>40509.101563146229</v>
      </c>
      <c r="D18" s="204">
        <f>Income!D90</f>
        <v>40509.101563146229</v>
      </c>
      <c r="E18" s="204">
        <f>Income!E90</f>
        <v>40509.101563146236</v>
      </c>
      <c r="F18" s="205">
        <f t="shared" ref="F18:U18" si="12">IF(F$2&lt;=($B$2+$C$2+$D$2),IF(F$2&lt;=($B$2+$C$2),IF(F$2&lt;=$B$2,$B18,$C18),$D18),$E18)</f>
        <v>40509.101563146229</v>
      </c>
      <c r="G18" s="205">
        <f t="shared" si="12"/>
        <v>40509.101563146229</v>
      </c>
      <c r="H18" s="205">
        <f t="shared" si="12"/>
        <v>40509.101563146229</v>
      </c>
      <c r="I18" s="205">
        <f t="shared" si="12"/>
        <v>40509.101563146229</v>
      </c>
      <c r="J18" s="205">
        <f t="shared" si="12"/>
        <v>40509.101563146229</v>
      </c>
      <c r="K18" s="205">
        <f t="shared" si="12"/>
        <v>40509.101563146229</v>
      </c>
      <c r="L18" s="205">
        <f t="shared" si="12"/>
        <v>40509.101563146229</v>
      </c>
      <c r="M18" s="205">
        <f t="shared" si="12"/>
        <v>40509.101563146229</v>
      </c>
      <c r="N18" s="205">
        <f t="shared" si="12"/>
        <v>40509.101563146229</v>
      </c>
      <c r="O18" s="205">
        <f t="shared" si="12"/>
        <v>40509.101563146229</v>
      </c>
      <c r="P18" s="205">
        <f t="shared" si="12"/>
        <v>40509.101563146229</v>
      </c>
      <c r="Q18" s="205">
        <f t="shared" si="12"/>
        <v>40509.101563146229</v>
      </c>
      <c r="R18" s="205">
        <f t="shared" si="12"/>
        <v>40509.101563146229</v>
      </c>
      <c r="S18" s="205">
        <f t="shared" si="12"/>
        <v>40509.101563146229</v>
      </c>
      <c r="T18" s="205">
        <f t="shared" si="12"/>
        <v>40509.101563146229</v>
      </c>
      <c r="U18" s="205">
        <f t="shared" si="12"/>
        <v>40509.101563146229</v>
      </c>
      <c r="V18" s="205">
        <f t="shared" si="6"/>
        <v>40509.101563146229</v>
      </c>
      <c r="W18" s="205">
        <f t="shared" si="6"/>
        <v>40509.101563146229</v>
      </c>
      <c r="X18" s="205">
        <f t="shared" si="6"/>
        <v>40509.101563146229</v>
      </c>
      <c r="Y18" s="205">
        <f t="shared" si="6"/>
        <v>40509.101563146229</v>
      </c>
      <c r="Z18" s="205">
        <f t="shared" si="6"/>
        <v>40509.101563146229</v>
      </c>
      <c r="AA18" s="205">
        <f t="shared" si="6"/>
        <v>40509.101563146229</v>
      </c>
      <c r="AB18" s="205">
        <f t="shared" si="6"/>
        <v>40509.101563146229</v>
      </c>
      <c r="AC18" s="205">
        <f t="shared" si="6"/>
        <v>40509.101563146229</v>
      </c>
      <c r="AD18" s="205">
        <f t="shared" si="6"/>
        <v>40509.101563146229</v>
      </c>
      <c r="AE18" s="205">
        <f t="shared" si="6"/>
        <v>40509.101563146229</v>
      </c>
      <c r="AF18" s="205">
        <f t="shared" si="6"/>
        <v>40509.101563146229</v>
      </c>
      <c r="AG18" s="205">
        <f t="shared" si="6"/>
        <v>40509.101563146229</v>
      </c>
      <c r="AH18" s="205">
        <f t="shared" si="6"/>
        <v>40509.101563146229</v>
      </c>
      <c r="AI18" s="205">
        <f t="shared" si="6"/>
        <v>40509.101563146229</v>
      </c>
      <c r="AJ18" s="205">
        <f t="shared" si="6"/>
        <v>40509.101563146229</v>
      </c>
      <c r="AK18" s="205">
        <f t="shared" si="6"/>
        <v>40509.101563146229</v>
      </c>
      <c r="AL18" s="205">
        <f t="shared" si="7"/>
        <v>40509.101563146229</v>
      </c>
      <c r="AM18" s="205">
        <f t="shared" si="7"/>
        <v>40509.101563146229</v>
      </c>
      <c r="AN18" s="205">
        <f t="shared" si="7"/>
        <v>40509.101563146229</v>
      </c>
      <c r="AO18" s="205">
        <f t="shared" si="7"/>
        <v>40509.101563146229</v>
      </c>
      <c r="AP18" s="205">
        <f t="shared" si="7"/>
        <v>40509.101563146229</v>
      </c>
      <c r="AQ18" s="205">
        <f t="shared" si="7"/>
        <v>40509.101563146229</v>
      </c>
      <c r="AR18" s="205">
        <f t="shared" si="7"/>
        <v>40509.101563146229</v>
      </c>
      <c r="AS18" s="205">
        <f t="shared" si="7"/>
        <v>40509.101563146229</v>
      </c>
      <c r="AT18" s="205">
        <f t="shared" si="7"/>
        <v>40509.101563146229</v>
      </c>
      <c r="AU18" s="205">
        <f t="shared" si="7"/>
        <v>40509.101563146229</v>
      </c>
      <c r="AV18" s="205">
        <f t="shared" si="7"/>
        <v>40509.101563146229</v>
      </c>
      <c r="AW18" s="205">
        <f t="shared" si="7"/>
        <v>40509.101563146229</v>
      </c>
      <c r="AX18" s="205">
        <f t="shared" si="8"/>
        <v>40509.101563146229</v>
      </c>
      <c r="AY18" s="205">
        <f t="shared" si="8"/>
        <v>40509.101563146229</v>
      </c>
      <c r="AZ18" s="205">
        <f t="shared" si="8"/>
        <v>40509.101563146229</v>
      </c>
      <c r="BA18" s="205">
        <f t="shared" si="8"/>
        <v>40509.101563146229</v>
      </c>
      <c r="BB18" s="205">
        <f t="shared" si="8"/>
        <v>40509.101563146229</v>
      </c>
      <c r="BC18" s="205">
        <f t="shared" si="8"/>
        <v>40509.101563146229</v>
      </c>
      <c r="BD18" s="205">
        <f t="shared" si="8"/>
        <v>40509.101563146229</v>
      </c>
      <c r="BE18" s="205">
        <f t="shared" si="8"/>
        <v>40509.101563146229</v>
      </c>
      <c r="BF18" s="205">
        <f t="shared" si="8"/>
        <v>40509.101563146229</v>
      </c>
      <c r="BG18" s="205">
        <f t="shared" si="8"/>
        <v>40509.101563146229</v>
      </c>
      <c r="BH18" s="205">
        <f t="shared" si="8"/>
        <v>40509.101563146229</v>
      </c>
      <c r="BI18" s="205">
        <f t="shared" si="8"/>
        <v>40509.101563146229</v>
      </c>
      <c r="BJ18" s="205">
        <f t="shared" si="8"/>
        <v>40509.101563146229</v>
      </c>
      <c r="BK18" s="205">
        <f t="shared" si="8"/>
        <v>40509.101563146229</v>
      </c>
      <c r="BL18" s="205">
        <f t="shared" ref="BL18:BZ18" si="13">IF(BL$2&lt;=($B$2+$C$2+$D$2),IF(BL$2&lt;=($B$2+$C$2),IF(BL$2&lt;=$B$2,$B18,$C18),$D18),$E18)</f>
        <v>40509.101563146229</v>
      </c>
      <c r="BM18" s="205">
        <f t="shared" si="13"/>
        <v>40509.101563146229</v>
      </c>
      <c r="BN18" s="205">
        <f t="shared" si="13"/>
        <v>40509.101563146229</v>
      </c>
      <c r="BO18" s="205">
        <f t="shared" si="13"/>
        <v>40509.101563146229</v>
      </c>
      <c r="BP18" s="205">
        <f t="shared" si="13"/>
        <v>40509.101563146229</v>
      </c>
      <c r="BQ18" s="205">
        <f t="shared" si="13"/>
        <v>40509.101563146229</v>
      </c>
      <c r="BR18" s="205">
        <f t="shared" si="13"/>
        <v>40509.101563146229</v>
      </c>
      <c r="BS18" s="205">
        <f t="shared" si="13"/>
        <v>40509.101563146229</v>
      </c>
      <c r="BT18" s="205">
        <f t="shared" si="13"/>
        <v>40509.101563146229</v>
      </c>
      <c r="BU18" s="205">
        <f t="shared" si="13"/>
        <v>40509.101563146229</v>
      </c>
      <c r="BV18" s="205">
        <f t="shared" si="13"/>
        <v>40509.101563146229</v>
      </c>
      <c r="BW18" s="205">
        <f t="shared" si="13"/>
        <v>40509.101563146229</v>
      </c>
      <c r="BX18" s="205">
        <f t="shared" si="13"/>
        <v>40509.101563146229</v>
      </c>
      <c r="BY18" s="205">
        <f t="shared" si="13"/>
        <v>40509.101563146229</v>
      </c>
      <c r="BZ18" s="205">
        <f t="shared" si="13"/>
        <v>40509.101563146229</v>
      </c>
      <c r="CA18" s="205">
        <f t="shared" si="10"/>
        <v>40509.101563146229</v>
      </c>
      <c r="CB18" s="205">
        <f t="shared" si="10"/>
        <v>40509.101563146229</v>
      </c>
      <c r="CC18" s="205">
        <f t="shared" si="9"/>
        <v>40509.101563146229</v>
      </c>
      <c r="CD18" s="205">
        <f t="shared" si="9"/>
        <v>40509.101563146229</v>
      </c>
      <c r="CE18" s="205">
        <f t="shared" si="9"/>
        <v>40509.101563146229</v>
      </c>
      <c r="CF18" s="205">
        <f t="shared" si="9"/>
        <v>40509.101563146229</v>
      </c>
      <c r="CG18" s="205">
        <f t="shared" si="9"/>
        <v>40509.101563146229</v>
      </c>
      <c r="CH18" s="205">
        <f t="shared" si="9"/>
        <v>40509.101563146229</v>
      </c>
      <c r="CI18" s="205">
        <f t="shared" si="9"/>
        <v>40509.101563146229</v>
      </c>
      <c r="CJ18" s="205">
        <f t="shared" si="9"/>
        <v>40509.101563146229</v>
      </c>
      <c r="CK18" s="205">
        <f t="shared" si="9"/>
        <v>40509.101563146229</v>
      </c>
      <c r="CL18" s="205">
        <f t="shared" si="9"/>
        <v>40509.101563146229</v>
      </c>
      <c r="CM18" s="205">
        <f t="shared" si="9"/>
        <v>40509.101563146229</v>
      </c>
      <c r="CN18" s="205">
        <f t="shared" si="9"/>
        <v>40509.101563146229</v>
      </c>
      <c r="CO18" s="205">
        <f t="shared" si="9"/>
        <v>40509.101563146229</v>
      </c>
      <c r="CP18" s="205">
        <f t="shared" si="9"/>
        <v>40509.101563146229</v>
      </c>
      <c r="CQ18" s="205">
        <f t="shared" si="9"/>
        <v>40509.101563146229</v>
      </c>
      <c r="CR18" s="205">
        <f t="shared" si="9"/>
        <v>40509.101563146236</v>
      </c>
      <c r="CS18" s="205">
        <f t="shared" si="11"/>
        <v>40509.101563146236</v>
      </c>
      <c r="CT18" s="205">
        <f t="shared" si="11"/>
        <v>40509.101563146236</v>
      </c>
      <c r="CU18" s="205">
        <f t="shared" si="11"/>
        <v>40509.101563146236</v>
      </c>
      <c r="CV18" s="205">
        <f t="shared" si="11"/>
        <v>40509.101563146236</v>
      </c>
      <c r="CW18" s="205">
        <f t="shared" si="11"/>
        <v>40509.101563146236</v>
      </c>
      <c r="CX18" s="205">
        <f t="shared" si="11"/>
        <v>40509.101563146236</v>
      </c>
      <c r="CY18" s="205">
        <f t="shared" si="11"/>
        <v>40509.101563146236</v>
      </c>
      <c r="CZ18" s="205">
        <f t="shared" si="11"/>
        <v>40509.101563146236</v>
      </c>
      <c r="DA18" s="205">
        <f t="shared" si="11"/>
        <v>40509.101563146236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>
        <f t="shared" si="14"/>
        <v>47767.137015468645</v>
      </c>
      <c r="Z19" s="202">
        <f t="shared" si="14"/>
        <v>47916.151023593855</v>
      </c>
      <c r="AA19" s="202">
        <f t="shared" si="14"/>
        <v>48065.165031719065</v>
      </c>
      <c r="AB19" s="202">
        <f t="shared" si="14"/>
        <v>48214.179039844275</v>
      </c>
      <c r="AC19" s="202">
        <f t="shared" si="14"/>
        <v>48363.193047969486</v>
      </c>
      <c r="AD19" s="202">
        <f t="shared" si="14"/>
        <v>48512.207056094696</v>
      </c>
      <c r="AE19" s="202">
        <f t="shared" si="14"/>
        <v>48661.221064219906</v>
      </c>
      <c r="AF19" s="202">
        <f t="shared" si="14"/>
        <v>48810.235072345109</v>
      </c>
      <c r="AG19" s="202">
        <f t="shared" si="14"/>
        <v>48959.249080470319</v>
      </c>
      <c r="AH19" s="202">
        <f t="shared" si="14"/>
        <v>49108.26308859553</v>
      </c>
      <c r="AI19" s="202">
        <f t="shared" si="14"/>
        <v>49257.27709672074</v>
      </c>
      <c r="AJ19" s="202">
        <f t="shared" si="14"/>
        <v>49406.29110484595</v>
      </c>
      <c r="AK19" s="202">
        <f t="shared" si="14"/>
        <v>49555.30511297116</v>
      </c>
      <c r="AL19" s="202">
        <f t="shared" si="14"/>
        <v>49704.319121096371</v>
      </c>
      <c r="AM19" s="202">
        <f t="shared" si="14"/>
        <v>49853.333129221573</v>
      </c>
      <c r="AN19" s="202">
        <f t="shared" si="14"/>
        <v>50002.347137346784</v>
      </c>
      <c r="AO19" s="202">
        <f t="shared" si="14"/>
        <v>50151.361145471994</v>
      </c>
      <c r="AP19" s="202">
        <f t="shared" si="14"/>
        <v>50300.375153597204</v>
      </c>
      <c r="AQ19" s="202">
        <f t="shared" si="14"/>
        <v>50449.389161722414</v>
      </c>
      <c r="AR19" s="202">
        <f t="shared" si="14"/>
        <v>50598.403169847625</v>
      </c>
      <c r="AS19" s="202">
        <f t="shared" si="14"/>
        <v>50747.417177972835</v>
      </c>
      <c r="AT19" s="202">
        <f t="shared" si="14"/>
        <v>50896.431186098038</v>
      </c>
      <c r="AU19" s="202">
        <f t="shared" si="14"/>
        <v>51045.445194223248</v>
      </c>
      <c r="AV19" s="202">
        <f t="shared" si="14"/>
        <v>51194.459202348458</v>
      </c>
      <c r="AW19" s="202">
        <f t="shared" si="14"/>
        <v>51343.473210473669</v>
      </c>
      <c r="AX19" s="202">
        <f t="shared" si="14"/>
        <v>51492.487218598879</v>
      </c>
      <c r="AY19" s="202">
        <f t="shared" si="14"/>
        <v>51641.501226724089</v>
      </c>
      <c r="AZ19" s="202">
        <f t="shared" si="14"/>
        <v>51790.515234849299</v>
      </c>
      <c r="BA19" s="202">
        <f t="shared" si="14"/>
        <v>51939.529242974502</v>
      </c>
      <c r="BB19" s="202">
        <f t="shared" si="14"/>
        <v>52088.543251099713</v>
      </c>
      <c r="BC19" s="202">
        <f t="shared" si="14"/>
        <v>52237.557259224923</v>
      </c>
      <c r="BD19" s="202">
        <f t="shared" si="14"/>
        <v>52386.571267350133</v>
      </c>
      <c r="BE19" s="202">
        <f t="shared" si="14"/>
        <v>52535.585275475343</v>
      </c>
      <c r="BF19" s="202">
        <f t="shared" si="14"/>
        <v>52684.599283600553</v>
      </c>
      <c r="BG19" s="202">
        <f t="shared" si="14"/>
        <v>52833.613291725764</v>
      </c>
      <c r="BH19" s="202">
        <f t="shared" si="14"/>
        <v>53523.404262301599</v>
      </c>
      <c r="BI19" s="202">
        <f t="shared" si="14"/>
        <v>54753.97219532806</v>
      </c>
      <c r="BJ19" s="202">
        <f t="shared" si="14"/>
        <v>55984.540128354529</v>
      </c>
      <c r="BK19" s="202">
        <f t="shared" si="14"/>
        <v>57215.108061380997</v>
      </c>
      <c r="BL19" s="202">
        <f t="shared" si="14"/>
        <v>58445.675994407458</v>
      </c>
      <c r="BM19" s="202">
        <f t="shared" si="14"/>
        <v>59676.243927433927</v>
      </c>
      <c r="BN19" s="202">
        <f t="shared" si="14"/>
        <v>60906.811860460395</v>
      </c>
      <c r="BO19" s="202">
        <f t="shared" si="14"/>
        <v>62137.379793486856</v>
      </c>
      <c r="BP19" s="202">
        <f t="shared" si="14"/>
        <v>63367.947726513325</v>
      </c>
      <c r="BQ19" s="202">
        <f t="shared" si="14"/>
        <v>64598.515659539786</v>
      </c>
      <c r="BR19" s="202">
        <f t="shared" si="14"/>
        <v>65829.083592566254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67059.651525592722</v>
      </c>
      <c r="BT19" s="202">
        <f t="shared" si="15"/>
        <v>68290.219458619191</v>
      </c>
      <c r="BU19" s="202">
        <f t="shared" si="15"/>
        <v>69520.787391645659</v>
      </c>
      <c r="BV19" s="202">
        <f t="shared" si="15"/>
        <v>70751.355324672113</v>
      </c>
      <c r="BW19" s="202">
        <f t="shared" si="15"/>
        <v>71981.923257698581</v>
      </c>
      <c r="BX19" s="202">
        <f t="shared" si="15"/>
        <v>73212.49119072505</v>
      </c>
      <c r="BY19" s="202">
        <f t="shared" si="15"/>
        <v>74443.059123751518</v>
      </c>
      <c r="BZ19" s="202">
        <f t="shared" si="15"/>
        <v>75673.627056777972</v>
      </c>
      <c r="CA19" s="202">
        <f t="shared" si="15"/>
        <v>76904.19498980444</v>
      </c>
      <c r="CB19" s="202">
        <f t="shared" si="15"/>
        <v>78134.762922830909</v>
      </c>
      <c r="CC19" s="202">
        <f t="shared" si="15"/>
        <v>79365.330855857377</v>
      </c>
      <c r="CD19" s="202">
        <f t="shared" si="15"/>
        <v>80595.898788883846</v>
      </c>
      <c r="CE19" s="202">
        <f t="shared" si="15"/>
        <v>81826.466721910314</v>
      </c>
      <c r="CF19" s="202">
        <f t="shared" si="15"/>
        <v>83057.034654936782</v>
      </c>
      <c r="CG19" s="202">
        <f t="shared" si="15"/>
        <v>84287.602587963236</v>
      </c>
      <c r="CH19" s="202">
        <f t="shared" si="15"/>
        <v>85518.170520989705</v>
      </c>
      <c r="CI19" s="202">
        <f t="shared" si="15"/>
        <v>89559.302621895811</v>
      </c>
      <c r="CJ19" s="202">
        <f t="shared" si="15"/>
        <v>93600.434722801903</v>
      </c>
      <c r="CK19" s="202">
        <f t="shared" si="15"/>
        <v>97641.56682370801</v>
      </c>
      <c r="CL19" s="202">
        <f t="shared" si="15"/>
        <v>101682.6989246141</v>
      </c>
      <c r="CM19" s="202">
        <f t="shared" si="15"/>
        <v>105723.83102552021</v>
      </c>
      <c r="CN19" s="202">
        <f t="shared" si="15"/>
        <v>109764.9631264263</v>
      </c>
      <c r="CO19" s="202">
        <f t="shared" si="15"/>
        <v>113806.09522733241</v>
      </c>
      <c r="CP19" s="202">
        <f t="shared" si="15"/>
        <v>117847.2273282385</v>
      </c>
      <c r="CQ19" s="202">
        <f t="shared" si="15"/>
        <v>121888.35942914461</v>
      </c>
      <c r="CR19" s="202">
        <f t="shared" si="15"/>
        <v>125929.4915300507</v>
      </c>
      <c r="CS19" s="202">
        <f t="shared" si="15"/>
        <v>129970.6236309568</v>
      </c>
      <c r="CT19" s="202">
        <f t="shared" si="15"/>
        <v>134011.75573186291</v>
      </c>
      <c r="CU19" s="202">
        <f t="shared" si="15"/>
        <v>138052.88783276902</v>
      </c>
      <c r="CV19" s="202">
        <f t="shared" si="15"/>
        <v>142094.0199336751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37</v>
      </c>
      <c r="C22" s="206">
        <f>C2*100</f>
        <v>33</v>
      </c>
      <c r="D22" s="206">
        <f>D2*100</f>
        <v>20</v>
      </c>
      <c r="E22" s="206">
        <f>E2*100</f>
        <v>10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37</v>
      </c>
      <c r="C23" s="207">
        <f>SUM($B22:C22)</f>
        <v>70</v>
      </c>
      <c r="D23" s="207">
        <f>SUM($B22:D22)</f>
        <v>90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18.5</v>
      </c>
      <c r="C24" s="209">
        <f>B23+(C23-B23)/2</f>
        <v>53.5</v>
      </c>
      <c r="D24" s="209">
        <f>C23+(D23-C23)/2</f>
        <v>80</v>
      </c>
      <c r="E24" s="209">
        <f>D23+(E23-D23)/2</f>
        <v>95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4178.0338364140489</v>
      </c>
      <c r="C25" s="204">
        <f>Income!C72</f>
        <v>4187.0962409086806</v>
      </c>
      <c r="D25" s="204">
        <f>Income!D72</f>
        <v>3409.2514384857009</v>
      </c>
      <c r="E25" s="204">
        <f>Income!E72</f>
        <v>3954.2329520772205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4178.0338364140489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4178.0338364140489</v>
      </c>
      <c r="H25" s="211">
        <f t="shared" si="16"/>
        <v>4178.0338364140489</v>
      </c>
      <c r="I25" s="211">
        <f t="shared" si="16"/>
        <v>4178.0338364140489</v>
      </c>
      <c r="J25" s="211">
        <f t="shared" si="16"/>
        <v>4178.0338364140489</v>
      </c>
      <c r="K25" s="211">
        <f t="shared" si="16"/>
        <v>4178.0338364140489</v>
      </c>
      <c r="L25" s="211">
        <f t="shared" si="16"/>
        <v>4178.0338364140489</v>
      </c>
      <c r="M25" s="211">
        <f t="shared" si="16"/>
        <v>4178.0338364140489</v>
      </c>
      <c r="N25" s="211">
        <f t="shared" si="16"/>
        <v>4178.0338364140489</v>
      </c>
      <c r="O25" s="211">
        <f t="shared" si="16"/>
        <v>4178.0338364140489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4178.0338364140489</v>
      </c>
      <c r="Q25" s="211">
        <f t="shared" si="17"/>
        <v>4178.0338364140489</v>
      </c>
      <c r="R25" s="211">
        <f t="shared" si="17"/>
        <v>4178.0338364140489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4178.0338364140489</v>
      </c>
      <c r="T25" s="211">
        <f t="shared" si="17"/>
        <v>4178.0338364140489</v>
      </c>
      <c r="U25" s="211">
        <f t="shared" si="17"/>
        <v>4178.0338364140489</v>
      </c>
      <c r="V25" s="211">
        <f t="shared" si="17"/>
        <v>4178.0338364140489</v>
      </c>
      <c r="W25" s="211">
        <f t="shared" si="17"/>
        <v>4178.0338364140489</v>
      </c>
      <c r="X25" s="211">
        <f t="shared" si="17"/>
        <v>4178.0338364140489</v>
      </c>
      <c r="Y25" s="211">
        <f t="shared" si="17"/>
        <v>4178.1632993354006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4178.4222251781048</v>
      </c>
      <c r="AA25" s="211">
        <f t="shared" si="18"/>
        <v>4178.6811510208081</v>
      </c>
      <c r="AB25" s="211">
        <f t="shared" si="18"/>
        <v>4178.9400768635123</v>
      </c>
      <c r="AC25" s="211">
        <f t="shared" si="18"/>
        <v>4179.1990027062157</v>
      </c>
      <c r="AD25" s="211">
        <f t="shared" si="18"/>
        <v>4179.4579285489199</v>
      </c>
      <c r="AE25" s="211">
        <f t="shared" si="18"/>
        <v>4179.7168543916232</v>
      </c>
      <c r="AF25" s="211">
        <f t="shared" si="18"/>
        <v>4179.9757802343274</v>
      </c>
      <c r="AG25" s="211">
        <f t="shared" si="18"/>
        <v>4180.2347060770308</v>
      </c>
      <c r="AH25" s="211">
        <f t="shared" si="18"/>
        <v>4180.493631919735</v>
      </c>
      <c r="AI25" s="211">
        <f t="shared" si="18"/>
        <v>4180.7525577624383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4181.0114836051425</v>
      </c>
      <c r="AK25" s="211">
        <f t="shared" si="19"/>
        <v>4181.2704094478459</v>
      </c>
      <c r="AL25" s="211">
        <f t="shared" si="19"/>
        <v>4181.5293352905501</v>
      </c>
      <c r="AM25" s="211">
        <f t="shared" si="19"/>
        <v>4181.7882611332534</v>
      </c>
      <c r="AN25" s="211">
        <f t="shared" si="19"/>
        <v>4182.0471869759576</v>
      </c>
      <c r="AO25" s="211">
        <f t="shared" si="19"/>
        <v>4182.3061128186609</v>
      </c>
      <c r="AP25" s="211">
        <f t="shared" si="19"/>
        <v>4182.5650386613652</v>
      </c>
      <c r="AQ25" s="211">
        <f t="shared" si="19"/>
        <v>4182.8239645040685</v>
      </c>
      <c r="AR25" s="211">
        <f t="shared" si="19"/>
        <v>4183.0828903467718</v>
      </c>
      <c r="AS25" s="211">
        <f t="shared" si="19"/>
        <v>4183.341816189476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4183.6007420321794</v>
      </c>
      <c r="AU25" s="211">
        <f t="shared" si="20"/>
        <v>4183.8596678748836</v>
      </c>
      <c r="AV25" s="211">
        <f t="shared" si="20"/>
        <v>4184.1185937175869</v>
      </c>
      <c r="AW25" s="211">
        <f t="shared" si="20"/>
        <v>4184.3775195602911</v>
      </c>
      <c r="AX25" s="211">
        <f t="shared" si="20"/>
        <v>4184.6364454029945</v>
      </c>
      <c r="AY25" s="211">
        <f t="shared" si="20"/>
        <v>4184.8953712456987</v>
      </c>
      <c r="AZ25" s="211">
        <f t="shared" si="20"/>
        <v>4185.154297088402</v>
      </c>
      <c r="BA25" s="211">
        <f t="shared" si="20"/>
        <v>4185.4132229311062</v>
      </c>
      <c r="BB25" s="211">
        <f t="shared" si="20"/>
        <v>4185.6721487738096</v>
      </c>
      <c r="BC25" s="211">
        <f t="shared" si="20"/>
        <v>4185.9310746165138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4186.1900004592171</v>
      </c>
      <c r="BE25" s="211">
        <f t="shared" si="21"/>
        <v>4186.4489263019213</v>
      </c>
      <c r="BF25" s="211">
        <f t="shared" si="21"/>
        <v>4186.7078521446247</v>
      </c>
      <c r="BG25" s="211">
        <f t="shared" si="21"/>
        <v>4186.9667779873289</v>
      </c>
      <c r="BH25" s="211">
        <f t="shared" si="21"/>
        <v>4172.4199238818319</v>
      </c>
      <c r="BI25" s="211">
        <f t="shared" si="21"/>
        <v>4143.0672898281346</v>
      </c>
      <c r="BJ25" s="211">
        <f t="shared" si="21"/>
        <v>4113.7146557744372</v>
      </c>
      <c r="BK25" s="211">
        <f t="shared" si="21"/>
        <v>4084.3620217207399</v>
      </c>
      <c r="BL25" s="211">
        <f t="shared" si="21"/>
        <v>4055.0093876670426</v>
      </c>
      <c r="BM25" s="211">
        <f t="shared" si="21"/>
        <v>4025.6567536133452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3996.3041195596479</v>
      </c>
      <c r="BO25" s="211">
        <f t="shared" si="22"/>
        <v>3966.9514855059506</v>
      </c>
      <c r="BP25" s="211">
        <f t="shared" si="22"/>
        <v>3937.5988514522533</v>
      </c>
      <c r="BQ25" s="211">
        <f t="shared" si="22"/>
        <v>3908.2462173985559</v>
      </c>
      <c r="BR25" s="211">
        <f t="shared" si="22"/>
        <v>3878.8935833448586</v>
      </c>
      <c r="BS25" s="211">
        <f t="shared" si="22"/>
        <v>3849.5409492911613</v>
      </c>
      <c r="BT25" s="211">
        <f t="shared" si="22"/>
        <v>3820.1883152374639</v>
      </c>
      <c r="BU25" s="211">
        <f t="shared" si="22"/>
        <v>3790.8356811837662</v>
      </c>
      <c r="BV25" s="211">
        <f t="shared" si="22"/>
        <v>3761.4830471300693</v>
      </c>
      <c r="BW25" s="211">
        <f t="shared" si="22"/>
        <v>3732.1304130763715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3702.7777790226742</v>
      </c>
      <c r="BY25" s="211">
        <f t="shared" si="23"/>
        <v>3673.4251449689768</v>
      </c>
      <c r="BZ25" s="211">
        <f t="shared" si="23"/>
        <v>3644.0725109152795</v>
      </c>
      <c r="CA25" s="211">
        <f t="shared" si="23"/>
        <v>3614.7198768615822</v>
      </c>
      <c r="CB25" s="211">
        <f t="shared" si="23"/>
        <v>3585.3672428078848</v>
      </c>
      <c r="CC25" s="211">
        <f t="shared" si="23"/>
        <v>3556.0146087541875</v>
      </c>
      <c r="CD25" s="211">
        <f t="shared" si="23"/>
        <v>3526.6619747004902</v>
      </c>
      <c r="CE25" s="211">
        <f t="shared" si="23"/>
        <v>3497.3093406467929</v>
      </c>
      <c r="CF25" s="211">
        <f t="shared" si="23"/>
        <v>3467.9567065930955</v>
      </c>
      <c r="CG25" s="211">
        <f t="shared" si="23"/>
        <v>3438.6040725393982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3409.2514384857009</v>
      </c>
      <c r="CI25" s="211">
        <f t="shared" si="24"/>
        <v>3445.5835393918023</v>
      </c>
      <c r="CJ25" s="211">
        <f t="shared" si="24"/>
        <v>3481.9156402979033</v>
      </c>
      <c r="CK25" s="211">
        <f t="shared" si="24"/>
        <v>3518.2477412040048</v>
      </c>
      <c r="CL25" s="211">
        <f t="shared" si="24"/>
        <v>3554.5798421101063</v>
      </c>
      <c r="CM25" s="211">
        <f t="shared" si="24"/>
        <v>3590.9119430162073</v>
      </c>
      <c r="CN25" s="211">
        <f t="shared" si="24"/>
        <v>3627.2440439223087</v>
      </c>
      <c r="CO25" s="211">
        <f t="shared" si="24"/>
        <v>3663.5761448284102</v>
      </c>
      <c r="CP25" s="211">
        <f t="shared" si="24"/>
        <v>3699.9082457345112</v>
      </c>
      <c r="CQ25" s="211">
        <f t="shared" si="24"/>
        <v>3736.2403466406126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3772.5724475467141</v>
      </c>
      <c r="CS25" s="211">
        <f t="shared" si="25"/>
        <v>3808.9045484528151</v>
      </c>
      <c r="CT25" s="211">
        <f t="shared" si="25"/>
        <v>3845.2366493589166</v>
      </c>
      <c r="CU25" s="211">
        <f t="shared" si="25"/>
        <v>3881.568750265018</v>
      </c>
      <c r="CV25" s="211">
        <f t="shared" si="25"/>
        <v>3917.900851171119</v>
      </c>
      <c r="CW25" s="211">
        <f t="shared" si="25"/>
        <v>3954.2329520772205</v>
      </c>
      <c r="CX25" s="211">
        <f t="shared" si="25"/>
        <v>3954.2329520772205</v>
      </c>
      <c r="CY25" s="211">
        <f t="shared" si="25"/>
        <v>3954.2329520772205</v>
      </c>
      <c r="CZ25" s="211">
        <f t="shared" si="25"/>
        <v>3954.2329520772205</v>
      </c>
      <c r="DA25" s="211">
        <f t="shared" si="25"/>
        <v>3954.2329520772205</v>
      </c>
    </row>
    <row r="26" spans="1:105">
      <c r="A26" s="202" t="str">
        <f>Income!A73</f>
        <v>Own crops sold</v>
      </c>
      <c r="B26" s="204">
        <f>Income!B73</f>
        <v>1250</v>
      </c>
      <c r="C26" s="204">
        <f>Income!C73</f>
        <v>2000</v>
      </c>
      <c r="D26" s="204">
        <f>Income!D73</f>
        <v>31895.000000000007</v>
      </c>
      <c r="E26" s="204">
        <f>Income!E73</f>
        <v>44350</v>
      </c>
      <c r="F26" s="211">
        <f t="shared" si="16"/>
        <v>1250</v>
      </c>
      <c r="G26" s="211">
        <f t="shared" si="16"/>
        <v>1250</v>
      </c>
      <c r="H26" s="211">
        <f t="shared" si="16"/>
        <v>1250</v>
      </c>
      <c r="I26" s="211">
        <f t="shared" si="16"/>
        <v>1250</v>
      </c>
      <c r="J26" s="211">
        <f t="shared" si="16"/>
        <v>1250</v>
      </c>
      <c r="K26" s="211">
        <f t="shared" si="16"/>
        <v>1250</v>
      </c>
      <c r="L26" s="211">
        <f t="shared" si="16"/>
        <v>1250</v>
      </c>
      <c r="M26" s="211">
        <f t="shared" si="16"/>
        <v>1250</v>
      </c>
      <c r="N26" s="211">
        <f t="shared" si="16"/>
        <v>1250</v>
      </c>
      <c r="O26" s="211">
        <f t="shared" si="16"/>
        <v>1250</v>
      </c>
      <c r="P26" s="211">
        <f t="shared" si="17"/>
        <v>1250</v>
      </c>
      <c r="Q26" s="211">
        <f t="shared" si="17"/>
        <v>1250</v>
      </c>
      <c r="R26" s="211">
        <f t="shared" si="17"/>
        <v>1250</v>
      </c>
      <c r="S26" s="211">
        <f t="shared" si="17"/>
        <v>1250</v>
      </c>
      <c r="T26" s="211">
        <f t="shared" si="17"/>
        <v>1250</v>
      </c>
      <c r="U26" s="211">
        <f t="shared" si="17"/>
        <v>1250</v>
      </c>
      <c r="V26" s="211">
        <f t="shared" si="17"/>
        <v>1250</v>
      </c>
      <c r="W26" s="211">
        <f t="shared" si="17"/>
        <v>1250</v>
      </c>
      <c r="X26" s="211">
        <f t="shared" si="17"/>
        <v>1250</v>
      </c>
      <c r="Y26" s="211">
        <f t="shared" si="17"/>
        <v>1260.7142857142858</v>
      </c>
      <c r="Z26" s="211">
        <f t="shared" si="18"/>
        <v>1282.1428571428571</v>
      </c>
      <c r="AA26" s="211">
        <f t="shared" si="18"/>
        <v>1303.5714285714287</v>
      </c>
      <c r="AB26" s="211">
        <f t="shared" si="18"/>
        <v>1325</v>
      </c>
      <c r="AC26" s="211">
        <f t="shared" si="18"/>
        <v>1346.4285714285713</v>
      </c>
      <c r="AD26" s="211">
        <f t="shared" si="18"/>
        <v>1367.8571428571429</v>
      </c>
      <c r="AE26" s="211">
        <f t="shared" si="18"/>
        <v>1389.2857142857142</v>
      </c>
      <c r="AF26" s="211">
        <f t="shared" si="18"/>
        <v>1410.7142857142858</v>
      </c>
      <c r="AG26" s="211">
        <f t="shared" si="18"/>
        <v>1432.1428571428571</v>
      </c>
      <c r="AH26" s="211">
        <f t="shared" si="18"/>
        <v>1453.5714285714287</v>
      </c>
      <c r="AI26" s="211">
        <f t="shared" si="18"/>
        <v>1475</v>
      </c>
      <c r="AJ26" s="211">
        <f t="shared" si="19"/>
        <v>1496.4285714285713</v>
      </c>
      <c r="AK26" s="211">
        <f t="shared" si="19"/>
        <v>1517.8571428571429</v>
      </c>
      <c r="AL26" s="211">
        <f t="shared" si="19"/>
        <v>1539.2857142857142</v>
      </c>
      <c r="AM26" s="211">
        <f t="shared" si="19"/>
        <v>1560.7142857142858</v>
      </c>
      <c r="AN26" s="211">
        <f t="shared" si="19"/>
        <v>1582.1428571428571</v>
      </c>
      <c r="AO26" s="211">
        <f t="shared" si="19"/>
        <v>1603.5714285714284</v>
      </c>
      <c r="AP26" s="211">
        <f t="shared" si="19"/>
        <v>1625</v>
      </c>
      <c r="AQ26" s="211">
        <f t="shared" si="19"/>
        <v>1646.4285714285716</v>
      </c>
      <c r="AR26" s="211">
        <f t="shared" si="19"/>
        <v>1667.8571428571429</v>
      </c>
      <c r="AS26" s="211">
        <f t="shared" si="19"/>
        <v>1689.2857142857142</v>
      </c>
      <c r="AT26" s="211">
        <f t="shared" si="20"/>
        <v>1710.7142857142858</v>
      </c>
      <c r="AU26" s="211">
        <f t="shared" si="20"/>
        <v>1732.1428571428571</v>
      </c>
      <c r="AV26" s="211">
        <f t="shared" si="20"/>
        <v>1753.5714285714284</v>
      </c>
      <c r="AW26" s="211">
        <f t="shared" si="20"/>
        <v>1775</v>
      </c>
      <c r="AX26" s="211">
        <f t="shared" si="20"/>
        <v>1796.4285714285716</v>
      </c>
      <c r="AY26" s="211">
        <f t="shared" si="20"/>
        <v>1817.8571428571429</v>
      </c>
      <c r="AZ26" s="211">
        <f t="shared" si="20"/>
        <v>1839.2857142857142</v>
      </c>
      <c r="BA26" s="211">
        <f t="shared" si="20"/>
        <v>1860.7142857142858</v>
      </c>
      <c r="BB26" s="211">
        <f t="shared" si="20"/>
        <v>1882.1428571428571</v>
      </c>
      <c r="BC26" s="211">
        <f t="shared" si="20"/>
        <v>1903.5714285714284</v>
      </c>
      <c r="BD26" s="211">
        <f t="shared" si="21"/>
        <v>1925</v>
      </c>
      <c r="BE26" s="211">
        <f t="shared" si="21"/>
        <v>1946.4285714285716</v>
      </c>
      <c r="BF26" s="211">
        <f t="shared" si="21"/>
        <v>1967.8571428571429</v>
      </c>
      <c r="BG26" s="211">
        <f t="shared" si="21"/>
        <v>1989.2857142857142</v>
      </c>
      <c r="BH26" s="211">
        <f t="shared" si="21"/>
        <v>2564.0566037735853</v>
      </c>
      <c r="BI26" s="211">
        <f t="shared" si="21"/>
        <v>3692.1698113207553</v>
      </c>
      <c r="BJ26" s="211">
        <f t="shared" si="21"/>
        <v>4820.2830188679254</v>
      </c>
      <c r="BK26" s="211">
        <f t="shared" si="21"/>
        <v>5948.396226415096</v>
      </c>
      <c r="BL26" s="211">
        <f t="shared" si="21"/>
        <v>7076.5094339622656</v>
      </c>
      <c r="BM26" s="211">
        <f t="shared" si="21"/>
        <v>8204.6226415094352</v>
      </c>
      <c r="BN26" s="211">
        <f t="shared" si="22"/>
        <v>9332.7358490566057</v>
      </c>
      <c r="BO26" s="211">
        <f t="shared" si="22"/>
        <v>10460.849056603776</v>
      </c>
      <c r="BP26" s="211">
        <f t="shared" si="22"/>
        <v>11588.962264150945</v>
      </c>
      <c r="BQ26" s="211">
        <f t="shared" si="22"/>
        <v>12717.075471698116</v>
      </c>
      <c r="BR26" s="211">
        <f t="shared" si="22"/>
        <v>13845.188679245286</v>
      </c>
      <c r="BS26" s="211">
        <f t="shared" si="22"/>
        <v>14973.301886792455</v>
      </c>
      <c r="BT26" s="211">
        <f t="shared" si="22"/>
        <v>16101.415094339627</v>
      </c>
      <c r="BU26" s="211">
        <f t="shared" si="22"/>
        <v>17229.528301886799</v>
      </c>
      <c r="BV26" s="211">
        <f t="shared" si="22"/>
        <v>18357.641509433968</v>
      </c>
      <c r="BW26" s="211">
        <f t="shared" si="22"/>
        <v>19485.754716981137</v>
      </c>
      <c r="BX26" s="211">
        <f t="shared" si="23"/>
        <v>20613.867924528306</v>
      </c>
      <c r="BY26" s="211">
        <f t="shared" si="23"/>
        <v>21741.981132075474</v>
      </c>
      <c r="BZ26" s="211">
        <f t="shared" si="23"/>
        <v>22870.094339622647</v>
      </c>
      <c r="CA26" s="211">
        <f t="shared" si="23"/>
        <v>23998.207547169815</v>
      </c>
      <c r="CB26" s="211">
        <f t="shared" si="23"/>
        <v>25126.320754716984</v>
      </c>
      <c r="CC26" s="211">
        <f t="shared" si="23"/>
        <v>26254.433962264156</v>
      </c>
      <c r="CD26" s="211">
        <f t="shared" si="23"/>
        <v>27382.547169811325</v>
      </c>
      <c r="CE26" s="211">
        <f t="shared" si="23"/>
        <v>28510.660377358494</v>
      </c>
      <c r="CF26" s="211">
        <f t="shared" si="23"/>
        <v>29638.77358490567</v>
      </c>
      <c r="CG26" s="211">
        <f t="shared" si="23"/>
        <v>30766.886792452839</v>
      </c>
      <c r="CH26" s="211">
        <f t="shared" si="24"/>
        <v>31895.000000000007</v>
      </c>
      <c r="CI26" s="211">
        <f t="shared" si="24"/>
        <v>32725.333333333339</v>
      </c>
      <c r="CJ26" s="211">
        <f t="shared" si="24"/>
        <v>33555.666666666672</v>
      </c>
      <c r="CK26" s="211">
        <f t="shared" si="24"/>
        <v>34386.000000000007</v>
      </c>
      <c r="CL26" s="211">
        <f t="shared" si="24"/>
        <v>35216.333333333336</v>
      </c>
      <c r="CM26" s="211">
        <f t="shared" si="24"/>
        <v>36046.666666666672</v>
      </c>
      <c r="CN26" s="211">
        <f t="shared" si="24"/>
        <v>36877.000000000007</v>
      </c>
      <c r="CO26" s="211">
        <f t="shared" si="24"/>
        <v>37707.333333333336</v>
      </c>
      <c r="CP26" s="211">
        <f t="shared" si="24"/>
        <v>38537.666666666672</v>
      </c>
      <c r="CQ26" s="211">
        <f t="shared" si="24"/>
        <v>39368</v>
      </c>
      <c r="CR26" s="211">
        <f t="shared" si="25"/>
        <v>40198.333333333336</v>
      </c>
      <c r="CS26" s="211">
        <f t="shared" si="25"/>
        <v>41028.666666666672</v>
      </c>
      <c r="CT26" s="211">
        <f t="shared" si="25"/>
        <v>41859</v>
      </c>
      <c r="CU26" s="211">
        <f t="shared" si="25"/>
        <v>42689.333333333336</v>
      </c>
      <c r="CV26" s="211">
        <f t="shared" si="25"/>
        <v>43519.666666666664</v>
      </c>
      <c r="CW26" s="211">
        <f t="shared" si="25"/>
        <v>44350</v>
      </c>
      <c r="CX26" s="211">
        <f t="shared" si="25"/>
        <v>44350</v>
      </c>
      <c r="CY26" s="211">
        <f t="shared" si="25"/>
        <v>44350</v>
      </c>
      <c r="CZ26" s="211">
        <f t="shared" si="25"/>
        <v>44350</v>
      </c>
      <c r="DA26" s="211">
        <f t="shared" si="25"/>
        <v>44350</v>
      </c>
    </row>
    <row r="27" spans="1:105">
      <c r="A27" s="202" t="str">
        <f>Income!A74</f>
        <v>Animal products consumed</v>
      </c>
      <c r="B27" s="204">
        <f>Income!B74</f>
        <v>1647.1682113794104</v>
      </c>
      <c r="C27" s="204">
        <f>Income!C74</f>
        <v>2782.596091267108</v>
      </c>
      <c r="D27" s="204">
        <f>Income!D74</f>
        <v>2706.4911188914175</v>
      </c>
      <c r="E27" s="204">
        <f>Income!E74</f>
        <v>2706.4911188914175</v>
      </c>
      <c r="F27" s="211">
        <f t="shared" si="16"/>
        <v>1647.1682113794104</v>
      </c>
      <c r="G27" s="211">
        <f t="shared" si="16"/>
        <v>1647.1682113794104</v>
      </c>
      <c r="H27" s="211">
        <f t="shared" si="16"/>
        <v>1647.1682113794104</v>
      </c>
      <c r="I27" s="211">
        <f t="shared" si="16"/>
        <v>1647.1682113794104</v>
      </c>
      <c r="J27" s="211">
        <f t="shared" si="16"/>
        <v>1647.1682113794104</v>
      </c>
      <c r="K27" s="211">
        <f t="shared" si="16"/>
        <v>1647.1682113794104</v>
      </c>
      <c r="L27" s="211">
        <f t="shared" si="16"/>
        <v>1647.1682113794104</v>
      </c>
      <c r="M27" s="211">
        <f t="shared" si="16"/>
        <v>1647.1682113794104</v>
      </c>
      <c r="N27" s="211">
        <f t="shared" si="16"/>
        <v>1647.1682113794104</v>
      </c>
      <c r="O27" s="211">
        <f t="shared" si="16"/>
        <v>1647.1682113794104</v>
      </c>
      <c r="P27" s="211">
        <f t="shared" si="17"/>
        <v>1647.1682113794104</v>
      </c>
      <c r="Q27" s="211">
        <f t="shared" si="17"/>
        <v>1647.1682113794104</v>
      </c>
      <c r="R27" s="211">
        <f t="shared" si="17"/>
        <v>1647.1682113794104</v>
      </c>
      <c r="S27" s="211">
        <f t="shared" si="17"/>
        <v>1647.1682113794104</v>
      </c>
      <c r="T27" s="211">
        <f t="shared" si="17"/>
        <v>1647.1682113794104</v>
      </c>
      <c r="U27" s="211">
        <f t="shared" si="17"/>
        <v>1647.1682113794104</v>
      </c>
      <c r="V27" s="211">
        <f t="shared" si="17"/>
        <v>1647.1682113794104</v>
      </c>
      <c r="W27" s="211">
        <f t="shared" si="17"/>
        <v>1647.1682113794104</v>
      </c>
      <c r="X27" s="211">
        <f t="shared" si="17"/>
        <v>1647.1682113794104</v>
      </c>
      <c r="Y27" s="211">
        <f t="shared" si="17"/>
        <v>1663.3886096635204</v>
      </c>
      <c r="Z27" s="211">
        <f t="shared" si="18"/>
        <v>1695.8294062317402</v>
      </c>
      <c r="AA27" s="211">
        <f t="shared" si="18"/>
        <v>1728.2702027999603</v>
      </c>
      <c r="AB27" s="211">
        <f t="shared" si="18"/>
        <v>1760.7109993681802</v>
      </c>
      <c r="AC27" s="211">
        <f t="shared" si="18"/>
        <v>1793.1517959364</v>
      </c>
      <c r="AD27" s="211">
        <f t="shared" si="18"/>
        <v>1825.5925925046199</v>
      </c>
      <c r="AE27" s="211">
        <f t="shared" si="18"/>
        <v>1858.03338907284</v>
      </c>
      <c r="AF27" s="211">
        <f t="shared" si="18"/>
        <v>1890.4741856410599</v>
      </c>
      <c r="AG27" s="211">
        <f t="shared" si="18"/>
        <v>1922.91498220928</v>
      </c>
      <c r="AH27" s="211">
        <f t="shared" si="18"/>
        <v>1955.3557787774998</v>
      </c>
      <c r="AI27" s="211">
        <f t="shared" si="18"/>
        <v>1987.7965753457197</v>
      </c>
      <c r="AJ27" s="211">
        <f t="shared" si="19"/>
        <v>2020.2373719139396</v>
      </c>
      <c r="AK27" s="211">
        <f t="shared" si="19"/>
        <v>2052.6781684821594</v>
      </c>
      <c r="AL27" s="211">
        <f t="shared" si="19"/>
        <v>2085.1189650503793</v>
      </c>
      <c r="AM27" s="211">
        <f t="shared" si="19"/>
        <v>2117.5597616185996</v>
      </c>
      <c r="AN27" s="211">
        <f t="shared" si="19"/>
        <v>2150.0005581868195</v>
      </c>
      <c r="AO27" s="211">
        <f t="shared" si="19"/>
        <v>2182.4413547550394</v>
      </c>
      <c r="AP27" s="211">
        <f t="shared" si="19"/>
        <v>2214.8821513232592</v>
      </c>
      <c r="AQ27" s="211">
        <f t="shared" si="19"/>
        <v>2247.3229478914791</v>
      </c>
      <c r="AR27" s="211">
        <f t="shared" si="19"/>
        <v>2279.763744459699</v>
      </c>
      <c r="AS27" s="211">
        <f t="shared" si="19"/>
        <v>2312.2045410279188</v>
      </c>
      <c r="AT27" s="211">
        <f t="shared" si="20"/>
        <v>2344.6453375961391</v>
      </c>
      <c r="AU27" s="211">
        <f t="shared" si="20"/>
        <v>2377.086134164359</v>
      </c>
      <c r="AV27" s="211">
        <f t="shared" si="20"/>
        <v>2409.5269307325789</v>
      </c>
      <c r="AW27" s="211">
        <f t="shared" si="20"/>
        <v>2441.9677273007987</v>
      </c>
      <c r="AX27" s="211">
        <f t="shared" si="20"/>
        <v>2474.4085238690186</v>
      </c>
      <c r="AY27" s="211">
        <f t="shared" si="20"/>
        <v>2506.8493204372385</v>
      </c>
      <c r="AZ27" s="211">
        <f t="shared" si="20"/>
        <v>2539.2901170054583</v>
      </c>
      <c r="BA27" s="211">
        <f t="shared" si="20"/>
        <v>2571.7309135736787</v>
      </c>
      <c r="BB27" s="211">
        <f t="shared" si="20"/>
        <v>2604.1717101418985</v>
      </c>
      <c r="BC27" s="211">
        <f t="shared" si="20"/>
        <v>2636.6125067101184</v>
      </c>
      <c r="BD27" s="211">
        <f t="shared" si="21"/>
        <v>2669.0533032783383</v>
      </c>
      <c r="BE27" s="211">
        <f t="shared" si="21"/>
        <v>2701.4940998465581</v>
      </c>
      <c r="BF27" s="211">
        <f t="shared" si="21"/>
        <v>2733.934896414778</v>
      </c>
      <c r="BG27" s="211">
        <f t="shared" si="21"/>
        <v>2766.3756929829979</v>
      </c>
      <c r="BH27" s="211">
        <f t="shared" si="21"/>
        <v>2781.1601483920949</v>
      </c>
      <c r="BI27" s="211">
        <f t="shared" si="21"/>
        <v>2778.2882626420687</v>
      </c>
      <c r="BJ27" s="211">
        <f t="shared" si="21"/>
        <v>2775.416376892043</v>
      </c>
      <c r="BK27" s="211">
        <f t="shared" si="21"/>
        <v>2772.5444911420168</v>
      </c>
      <c r="BL27" s="211">
        <f t="shared" si="21"/>
        <v>2769.6726053919906</v>
      </c>
      <c r="BM27" s="211">
        <f t="shared" si="21"/>
        <v>2766.8007196419649</v>
      </c>
      <c r="BN27" s="211">
        <f t="shared" si="22"/>
        <v>2763.9288338919387</v>
      </c>
      <c r="BO27" s="211">
        <f t="shared" si="22"/>
        <v>2761.0569481419125</v>
      </c>
      <c r="BP27" s="211">
        <f t="shared" si="22"/>
        <v>2758.1850623918867</v>
      </c>
      <c r="BQ27" s="211">
        <f t="shared" si="22"/>
        <v>2755.3131766418605</v>
      </c>
      <c r="BR27" s="211">
        <f t="shared" si="22"/>
        <v>2752.4412908918343</v>
      </c>
      <c r="BS27" s="211">
        <f t="shared" si="22"/>
        <v>2749.5694051418081</v>
      </c>
      <c r="BT27" s="211">
        <f t="shared" si="22"/>
        <v>2746.6975193917824</v>
      </c>
      <c r="BU27" s="211">
        <f t="shared" si="22"/>
        <v>2743.8256336417562</v>
      </c>
      <c r="BV27" s="211">
        <f t="shared" si="22"/>
        <v>2740.95374789173</v>
      </c>
      <c r="BW27" s="211">
        <f t="shared" si="22"/>
        <v>2738.0818621417043</v>
      </c>
      <c r="BX27" s="211">
        <f t="shared" si="23"/>
        <v>2735.2099763916781</v>
      </c>
      <c r="BY27" s="211">
        <f t="shared" si="23"/>
        <v>2732.3380906416519</v>
      </c>
      <c r="BZ27" s="211">
        <f t="shared" si="23"/>
        <v>2729.4662048916261</v>
      </c>
      <c r="CA27" s="211">
        <f t="shared" si="23"/>
        <v>2726.5943191416</v>
      </c>
      <c r="CB27" s="211">
        <f t="shared" si="23"/>
        <v>2723.7224333915738</v>
      </c>
      <c r="CC27" s="211">
        <f t="shared" si="23"/>
        <v>2720.8505476415476</v>
      </c>
      <c r="CD27" s="211">
        <f t="shared" si="23"/>
        <v>2717.9786618915218</v>
      </c>
      <c r="CE27" s="211">
        <f t="shared" si="23"/>
        <v>2715.1067761414956</v>
      </c>
      <c r="CF27" s="211">
        <f t="shared" si="23"/>
        <v>2712.2348903914694</v>
      </c>
      <c r="CG27" s="211">
        <f t="shared" si="23"/>
        <v>2709.3630046414437</v>
      </c>
      <c r="CH27" s="211">
        <f t="shared" si="24"/>
        <v>2706.4911188914175</v>
      </c>
      <c r="CI27" s="211">
        <f t="shared" si="24"/>
        <v>2706.4911188914175</v>
      </c>
      <c r="CJ27" s="211">
        <f t="shared" si="24"/>
        <v>2706.4911188914175</v>
      </c>
      <c r="CK27" s="211">
        <f t="shared" si="24"/>
        <v>2706.4911188914175</v>
      </c>
      <c r="CL27" s="211">
        <f t="shared" si="24"/>
        <v>2706.4911188914175</v>
      </c>
      <c r="CM27" s="211">
        <f t="shared" si="24"/>
        <v>2706.4911188914175</v>
      </c>
      <c r="CN27" s="211">
        <f t="shared" si="24"/>
        <v>2706.4911188914175</v>
      </c>
      <c r="CO27" s="211">
        <f t="shared" si="24"/>
        <v>2706.4911188914175</v>
      </c>
      <c r="CP27" s="211">
        <f t="shared" si="24"/>
        <v>2706.4911188914175</v>
      </c>
      <c r="CQ27" s="211">
        <f t="shared" si="24"/>
        <v>2706.4911188914175</v>
      </c>
      <c r="CR27" s="211">
        <f t="shared" si="25"/>
        <v>2706.4911188914175</v>
      </c>
      <c r="CS27" s="211">
        <f t="shared" si="25"/>
        <v>2706.4911188914175</v>
      </c>
      <c r="CT27" s="211">
        <f t="shared" si="25"/>
        <v>2706.4911188914175</v>
      </c>
      <c r="CU27" s="211">
        <f t="shared" si="25"/>
        <v>2706.4911188914175</v>
      </c>
      <c r="CV27" s="211">
        <f t="shared" si="25"/>
        <v>2706.4911188914175</v>
      </c>
      <c r="CW27" s="211">
        <f t="shared" si="25"/>
        <v>2706.4911188914175</v>
      </c>
      <c r="CX27" s="211">
        <f t="shared" si="25"/>
        <v>2706.4911188914175</v>
      </c>
      <c r="CY27" s="211">
        <f t="shared" si="25"/>
        <v>2706.4911188914175</v>
      </c>
      <c r="CZ27" s="211">
        <f t="shared" si="25"/>
        <v>2706.4911188914175</v>
      </c>
      <c r="DA27" s="211">
        <f t="shared" si="25"/>
        <v>2706.4911188914175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6061</v>
      </c>
      <c r="D29" s="204">
        <f>Income!D76</f>
        <v>14369.999999999998</v>
      </c>
      <c r="E29" s="204">
        <f>Income!E76</f>
        <v>20475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86.585714285714289</v>
      </c>
      <c r="Z29" s="211">
        <f t="shared" si="18"/>
        <v>259.75714285714287</v>
      </c>
      <c r="AA29" s="211">
        <f t="shared" si="18"/>
        <v>432.92857142857144</v>
      </c>
      <c r="AB29" s="211">
        <f t="shared" si="18"/>
        <v>606.1</v>
      </c>
      <c r="AC29" s="211">
        <f t="shared" si="18"/>
        <v>779.2714285714286</v>
      </c>
      <c r="AD29" s="211">
        <f t="shared" si="18"/>
        <v>952.44285714285718</v>
      </c>
      <c r="AE29" s="211">
        <f t="shared" si="18"/>
        <v>1125.6142857142856</v>
      </c>
      <c r="AF29" s="211">
        <f t="shared" si="18"/>
        <v>1298.7857142857142</v>
      </c>
      <c r="AG29" s="211">
        <f t="shared" si="18"/>
        <v>1471.9571428571428</v>
      </c>
      <c r="AH29" s="211">
        <f t="shared" si="18"/>
        <v>1645.1285714285714</v>
      </c>
      <c r="AI29" s="211">
        <f t="shared" si="18"/>
        <v>1818.3</v>
      </c>
      <c r="AJ29" s="211">
        <f t="shared" si="19"/>
        <v>1991.4714285714285</v>
      </c>
      <c r="AK29" s="211">
        <f t="shared" si="19"/>
        <v>2164.6428571428573</v>
      </c>
      <c r="AL29" s="211">
        <f t="shared" si="19"/>
        <v>2337.8142857142857</v>
      </c>
      <c r="AM29" s="211">
        <f t="shared" si="19"/>
        <v>2510.9857142857145</v>
      </c>
      <c r="AN29" s="211">
        <f t="shared" si="19"/>
        <v>2684.1571428571428</v>
      </c>
      <c r="AO29" s="211">
        <f t="shared" si="19"/>
        <v>2857.3285714285716</v>
      </c>
      <c r="AP29" s="211">
        <f t="shared" si="19"/>
        <v>3030.5</v>
      </c>
      <c r="AQ29" s="211">
        <f t="shared" si="19"/>
        <v>3203.6714285714284</v>
      </c>
      <c r="AR29" s="211">
        <f t="shared" si="19"/>
        <v>3376.8428571428572</v>
      </c>
      <c r="AS29" s="211">
        <f t="shared" si="19"/>
        <v>3550.0142857142855</v>
      </c>
      <c r="AT29" s="211">
        <f t="shared" si="20"/>
        <v>3723.1857142857143</v>
      </c>
      <c r="AU29" s="211">
        <f t="shared" si="20"/>
        <v>3896.3571428571427</v>
      </c>
      <c r="AV29" s="211">
        <f t="shared" si="20"/>
        <v>4069.5285714285715</v>
      </c>
      <c r="AW29" s="211">
        <f t="shared" si="20"/>
        <v>4242.7</v>
      </c>
      <c r="AX29" s="211">
        <f t="shared" si="20"/>
        <v>4415.8714285714286</v>
      </c>
      <c r="AY29" s="211">
        <f t="shared" si="20"/>
        <v>4589.0428571428574</v>
      </c>
      <c r="AZ29" s="211">
        <f t="shared" si="20"/>
        <v>4762.2142857142853</v>
      </c>
      <c r="BA29" s="211">
        <f t="shared" si="20"/>
        <v>4935.3857142857141</v>
      </c>
      <c r="BB29" s="211">
        <f t="shared" si="20"/>
        <v>5108.5571428571429</v>
      </c>
      <c r="BC29" s="211">
        <f t="shared" si="20"/>
        <v>5281.7285714285717</v>
      </c>
      <c r="BD29" s="211">
        <f t="shared" si="21"/>
        <v>5454.9</v>
      </c>
      <c r="BE29" s="211">
        <f t="shared" si="21"/>
        <v>5628.0714285714284</v>
      </c>
      <c r="BF29" s="211">
        <f t="shared" si="21"/>
        <v>5801.2428571428572</v>
      </c>
      <c r="BG29" s="211">
        <f t="shared" si="21"/>
        <v>5974.4142857142861</v>
      </c>
      <c r="BH29" s="211">
        <f t="shared" si="21"/>
        <v>6217.7735849056608</v>
      </c>
      <c r="BI29" s="211">
        <f t="shared" si="21"/>
        <v>6531.3207547169814</v>
      </c>
      <c r="BJ29" s="211">
        <f t="shared" si="21"/>
        <v>6844.867924528302</v>
      </c>
      <c r="BK29" s="211">
        <f t="shared" si="21"/>
        <v>7158.4150943396226</v>
      </c>
      <c r="BL29" s="211">
        <f t="shared" si="21"/>
        <v>7471.9622641509432</v>
      </c>
      <c r="BM29" s="211">
        <f t="shared" si="21"/>
        <v>7785.5094339622638</v>
      </c>
      <c r="BN29" s="211">
        <f t="shared" si="22"/>
        <v>8099.0566037735844</v>
      </c>
      <c r="BO29" s="211">
        <f t="shared" si="22"/>
        <v>8412.6037735849059</v>
      </c>
      <c r="BP29" s="211">
        <f t="shared" si="22"/>
        <v>8726.1509433962256</v>
      </c>
      <c r="BQ29" s="211">
        <f t="shared" si="22"/>
        <v>9039.6981132075471</v>
      </c>
      <c r="BR29" s="211">
        <f t="shared" si="22"/>
        <v>9353.2452830188668</v>
      </c>
      <c r="BS29" s="211">
        <f t="shared" si="22"/>
        <v>9666.7924528301883</v>
      </c>
      <c r="BT29" s="211">
        <f t="shared" si="22"/>
        <v>9980.339622641508</v>
      </c>
      <c r="BU29" s="211">
        <f t="shared" si="22"/>
        <v>10293.886792452829</v>
      </c>
      <c r="BV29" s="211">
        <f t="shared" si="22"/>
        <v>10607.433962264149</v>
      </c>
      <c r="BW29" s="211">
        <f t="shared" si="22"/>
        <v>10920.981132075471</v>
      </c>
      <c r="BX29" s="211">
        <f t="shared" si="23"/>
        <v>11234.528301886792</v>
      </c>
      <c r="BY29" s="211">
        <f t="shared" si="23"/>
        <v>11548.075471698112</v>
      </c>
      <c r="BZ29" s="211">
        <f t="shared" si="23"/>
        <v>11861.622641509432</v>
      </c>
      <c r="CA29" s="211">
        <f t="shared" si="23"/>
        <v>12175.169811320753</v>
      </c>
      <c r="CB29" s="211">
        <f t="shared" si="23"/>
        <v>12488.716981132075</v>
      </c>
      <c r="CC29" s="211">
        <f t="shared" si="23"/>
        <v>12802.264150943396</v>
      </c>
      <c r="CD29" s="211">
        <f t="shared" si="23"/>
        <v>13115.811320754716</v>
      </c>
      <c r="CE29" s="211">
        <f t="shared" si="23"/>
        <v>13429.358490566035</v>
      </c>
      <c r="CF29" s="211">
        <f t="shared" si="23"/>
        <v>13742.905660377357</v>
      </c>
      <c r="CG29" s="211">
        <f t="shared" si="23"/>
        <v>14056.452830188677</v>
      </c>
      <c r="CH29" s="211">
        <f t="shared" si="24"/>
        <v>14369.999999999998</v>
      </c>
      <c r="CI29" s="211">
        <f t="shared" si="24"/>
        <v>14776.999999999998</v>
      </c>
      <c r="CJ29" s="211">
        <f t="shared" si="24"/>
        <v>15183.999999999998</v>
      </c>
      <c r="CK29" s="211">
        <f t="shared" si="24"/>
        <v>15590.999999999998</v>
      </c>
      <c r="CL29" s="211">
        <f t="shared" si="24"/>
        <v>15997.999999999998</v>
      </c>
      <c r="CM29" s="211">
        <f t="shared" si="24"/>
        <v>16405</v>
      </c>
      <c r="CN29" s="211">
        <f t="shared" si="24"/>
        <v>16812</v>
      </c>
      <c r="CO29" s="211">
        <f t="shared" si="24"/>
        <v>17219</v>
      </c>
      <c r="CP29" s="211">
        <f t="shared" si="24"/>
        <v>17626</v>
      </c>
      <c r="CQ29" s="211">
        <f t="shared" si="24"/>
        <v>18033</v>
      </c>
      <c r="CR29" s="211">
        <f t="shared" si="25"/>
        <v>18440</v>
      </c>
      <c r="CS29" s="211">
        <f t="shared" si="25"/>
        <v>18847</v>
      </c>
      <c r="CT29" s="211">
        <f t="shared" si="25"/>
        <v>19254</v>
      </c>
      <c r="CU29" s="211">
        <f t="shared" si="25"/>
        <v>19661</v>
      </c>
      <c r="CV29" s="211">
        <f t="shared" si="25"/>
        <v>20068</v>
      </c>
      <c r="CW29" s="211">
        <f t="shared" si="25"/>
        <v>20475</v>
      </c>
      <c r="CX29" s="211">
        <f t="shared" si="25"/>
        <v>20475</v>
      </c>
      <c r="CY29" s="211">
        <f t="shared" si="25"/>
        <v>20475</v>
      </c>
      <c r="CZ29" s="211">
        <f t="shared" si="25"/>
        <v>20475</v>
      </c>
      <c r="DA29" s="211">
        <f t="shared" si="25"/>
        <v>20475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0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1500</v>
      </c>
      <c r="E32" s="204">
        <f>Income!E79</f>
        <v>24000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28.30188679245283</v>
      </c>
      <c r="BI32" s="211">
        <f t="shared" si="21"/>
        <v>84.905660377358487</v>
      </c>
      <c r="BJ32" s="211">
        <f t="shared" si="21"/>
        <v>141.50943396226415</v>
      </c>
      <c r="BK32" s="211">
        <f t="shared" si="21"/>
        <v>198.11320754716982</v>
      </c>
      <c r="BL32" s="211">
        <f t="shared" si="21"/>
        <v>254.71698113207546</v>
      </c>
      <c r="BM32" s="211">
        <f t="shared" si="21"/>
        <v>311.32075471698113</v>
      </c>
      <c r="BN32" s="211">
        <f t="shared" si="22"/>
        <v>367.92452830188677</v>
      </c>
      <c r="BO32" s="211">
        <f t="shared" si="22"/>
        <v>424.52830188679246</v>
      </c>
      <c r="BP32" s="211">
        <f t="shared" si="22"/>
        <v>481.1320754716981</v>
      </c>
      <c r="BQ32" s="211">
        <f t="shared" si="22"/>
        <v>537.7358490566038</v>
      </c>
      <c r="BR32" s="211">
        <f t="shared" si="22"/>
        <v>594.33962264150944</v>
      </c>
      <c r="BS32" s="211">
        <f t="shared" si="22"/>
        <v>650.94339622641508</v>
      </c>
      <c r="BT32" s="211">
        <f t="shared" si="22"/>
        <v>707.54716981132071</v>
      </c>
      <c r="BU32" s="211">
        <f t="shared" si="22"/>
        <v>764.15094339622647</v>
      </c>
      <c r="BV32" s="211">
        <f t="shared" si="22"/>
        <v>820.75471698113211</v>
      </c>
      <c r="BW32" s="211">
        <f t="shared" si="22"/>
        <v>877.35849056603774</v>
      </c>
      <c r="BX32" s="211">
        <f t="shared" si="23"/>
        <v>933.96226415094338</v>
      </c>
      <c r="BY32" s="211">
        <f t="shared" si="23"/>
        <v>990.56603773584902</v>
      </c>
      <c r="BZ32" s="211">
        <f t="shared" si="23"/>
        <v>1047.1698113207547</v>
      </c>
      <c r="CA32" s="211">
        <f t="shared" si="23"/>
        <v>1103.7735849056603</v>
      </c>
      <c r="CB32" s="211">
        <f t="shared" si="23"/>
        <v>1160.3773584905659</v>
      </c>
      <c r="CC32" s="211">
        <f t="shared" si="23"/>
        <v>1216.9811320754718</v>
      </c>
      <c r="CD32" s="211">
        <f t="shared" si="23"/>
        <v>1273.5849056603774</v>
      </c>
      <c r="CE32" s="211">
        <f t="shared" si="23"/>
        <v>1330.1886792452831</v>
      </c>
      <c r="CF32" s="211">
        <f t="shared" si="23"/>
        <v>1386.7924528301887</v>
      </c>
      <c r="CG32" s="211">
        <f t="shared" si="23"/>
        <v>1443.3962264150944</v>
      </c>
      <c r="CH32" s="211">
        <f t="shared" si="24"/>
        <v>1500</v>
      </c>
      <c r="CI32" s="211">
        <f t="shared" si="24"/>
        <v>3000</v>
      </c>
      <c r="CJ32" s="211">
        <f t="shared" si="24"/>
        <v>4500</v>
      </c>
      <c r="CK32" s="211">
        <f t="shared" si="24"/>
        <v>6000</v>
      </c>
      <c r="CL32" s="211">
        <f t="shared" si="24"/>
        <v>7500</v>
      </c>
      <c r="CM32" s="211">
        <f t="shared" si="24"/>
        <v>9000</v>
      </c>
      <c r="CN32" s="211">
        <f t="shared" si="24"/>
        <v>10500</v>
      </c>
      <c r="CO32" s="211">
        <f t="shared" si="24"/>
        <v>12000</v>
      </c>
      <c r="CP32" s="211">
        <f t="shared" si="24"/>
        <v>13500</v>
      </c>
      <c r="CQ32" s="211">
        <f t="shared" si="24"/>
        <v>15000</v>
      </c>
      <c r="CR32" s="211">
        <f t="shared" si="25"/>
        <v>16500</v>
      </c>
      <c r="CS32" s="211">
        <f t="shared" si="25"/>
        <v>18000</v>
      </c>
      <c r="CT32" s="211">
        <f t="shared" si="25"/>
        <v>19500</v>
      </c>
      <c r="CU32" s="211">
        <f t="shared" si="25"/>
        <v>21000</v>
      </c>
      <c r="CV32" s="211">
        <f t="shared" si="25"/>
        <v>22500</v>
      </c>
      <c r="CW32" s="211">
        <f t="shared" si="25"/>
        <v>24000</v>
      </c>
      <c r="CX32" s="211">
        <f t="shared" si="25"/>
        <v>24000</v>
      </c>
      <c r="CY32" s="211">
        <f t="shared" si="25"/>
        <v>24000</v>
      </c>
      <c r="CZ32" s="211">
        <f t="shared" si="25"/>
        <v>24000</v>
      </c>
      <c r="DA32" s="211">
        <f t="shared" si="25"/>
        <v>24000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4400</v>
      </c>
      <c r="E34" s="204">
        <f>Income!E82</f>
        <v>21732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83.018867924528308</v>
      </c>
      <c r="BI34" s="211">
        <f t="shared" si="21"/>
        <v>249.0566037735849</v>
      </c>
      <c r="BJ34" s="211">
        <f t="shared" si="21"/>
        <v>415.09433962264148</v>
      </c>
      <c r="BK34" s="211">
        <f t="shared" si="21"/>
        <v>581.13207547169816</v>
      </c>
      <c r="BL34" s="211">
        <f t="shared" si="21"/>
        <v>747.16981132075466</v>
      </c>
      <c r="BM34" s="211">
        <f t="shared" si="21"/>
        <v>913.20754716981128</v>
      </c>
      <c r="BN34" s="211">
        <f t="shared" si="22"/>
        <v>1079.2452830188679</v>
      </c>
      <c r="BO34" s="211">
        <f t="shared" si="22"/>
        <v>1245.2830188679245</v>
      </c>
      <c r="BP34" s="211">
        <f t="shared" si="22"/>
        <v>1411.3207547169811</v>
      </c>
      <c r="BQ34" s="211">
        <f t="shared" si="22"/>
        <v>1577.3584905660377</v>
      </c>
      <c r="BR34" s="211">
        <f t="shared" si="22"/>
        <v>1743.3962264150944</v>
      </c>
      <c r="BS34" s="211">
        <f t="shared" si="22"/>
        <v>1909.433962264151</v>
      </c>
      <c r="BT34" s="211">
        <f t="shared" si="22"/>
        <v>2075.4716981132074</v>
      </c>
      <c r="BU34" s="211">
        <f t="shared" si="22"/>
        <v>2241.5094339622642</v>
      </c>
      <c r="BV34" s="211">
        <f t="shared" si="22"/>
        <v>2407.5471698113206</v>
      </c>
      <c r="BW34" s="211">
        <f t="shared" si="22"/>
        <v>2573.5849056603774</v>
      </c>
      <c r="BX34" s="211">
        <f t="shared" si="23"/>
        <v>2739.6226415094338</v>
      </c>
      <c r="BY34" s="211">
        <f t="shared" si="23"/>
        <v>2905.6603773584907</v>
      </c>
      <c r="BZ34" s="211">
        <f t="shared" si="23"/>
        <v>3071.6981132075471</v>
      </c>
      <c r="CA34" s="211">
        <f t="shared" si="23"/>
        <v>3237.7358490566039</v>
      </c>
      <c r="CB34" s="211">
        <f t="shared" si="23"/>
        <v>3403.7735849056603</v>
      </c>
      <c r="CC34" s="211">
        <f t="shared" si="23"/>
        <v>3569.8113207547171</v>
      </c>
      <c r="CD34" s="211">
        <f t="shared" si="23"/>
        <v>3735.8490566037735</v>
      </c>
      <c r="CE34" s="211">
        <f t="shared" si="23"/>
        <v>3901.8867924528304</v>
      </c>
      <c r="CF34" s="211">
        <f t="shared" si="23"/>
        <v>4067.9245283018868</v>
      </c>
      <c r="CG34" s="211">
        <f t="shared" si="23"/>
        <v>4233.9622641509432</v>
      </c>
      <c r="CH34" s="211">
        <f t="shared" si="24"/>
        <v>4400</v>
      </c>
      <c r="CI34" s="211">
        <f t="shared" si="24"/>
        <v>5555.4666666666672</v>
      </c>
      <c r="CJ34" s="211">
        <f t="shared" si="24"/>
        <v>6710.9333333333334</v>
      </c>
      <c r="CK34" s="211">
        <f t="shared" si="24"/>
        <v>7866.4</v>
      </c>
      <c r="CL34" s="211">
        <f t="shared" si="24"/>
        <v>9021.8666666666668</v>
      </c>
      <c r="CM34" s="211">
        <f t="shared" si="24"/>
        <v>10177.333333333332</v>
      </c>
      <c r="CN34" s="211">
        <f t="shared" si="24"/>
        <v>11332.8</v>
      </c>
      <c r="CO34" s="211">
        <f t="shared" si="24"/>
        <v>12488.266666666666</v>
      </c>
      <c r="CP34" s="211">
        <f t="shared" si="24"/>
        <v>13643.733333333334</v>
      </c>
      <c r="CQ34" s="211">
        <f t="shared" si="24"/>
        <v>14799.2</v>
      </c>
      <c r="CR34" s="211">
        <f t="shared" si="25"/>
        <v>15954.666666666666</v>
      </c>
      <c r="CS34" s="211">
        <f t="shared" si="25"/>
        <v>17110.133333333331</v>
      </c>
      <c r="CT34" s="211">
        <f t="shared" si="25"/>
        <v>18265.599999999999</v>
      </c>
      <c r="CU34" s="211">
        <f t="shared" si="25"/>
        <v>19421.066666666666</v>
      </c>
      <c r="CV34" s="211">
        <f t="shared" si="25"/>
        <v>20576.533333333333</v>
      </c>
      <c r="CW34" s="211">
        <f t="shared" si="25"/>
        <v>21732</v>
      </c>
      <c r="CX34" s="211">
        <f t="shared" si="25"/>
        <v>21732</v>
      </c>
      <c r="CY34" s="211">
        <f t="shared" si="25"/>
        <v>21732</v>
      </c>
      <c r="CZ34" s="211">
        <f t="shared" si="25"/>
        <v>21732</v>
      </c>
      <c r="DA34" s="211">
        <f t="shared" si="25"/>
        <v>21732</v>
      </c>
    </row>
    <row r="35" spans="1:105">
      <c r="A35" s="202" t="str">
        <f>Income!A83</f>
        <v>Food transfer - official</v>
      </c>
      <c r="B35" s="204">
        <f>Income!B83</f>
        <v>1917.4279636125789</v>
      </c>
      <c r="C35" s="204">
        <f>Income!C83</f>
        <v>1917.4279636125789</v>
      </c>
      <c r="D35" s="204">
        <f>Income!D83</f>
        <v>1917.4279636125789</v>
      </c>
      <c r="E35" s="204">
        <f>Income!E83</f>
        <v>1917.4279636125789</v>
      </c>
      <c r="F35" s="211">
        <f t="shared" si="16"/>
        <v>1917.4279636125789</v>
      </c>
      <c r="G35" s="211">
        <f t="shared" si="16"/>
        <v>1917.4279636125789</v>
      </c>
      <c r="H35" s="211">
        <f t="shared" si="16"/>
        <v>1917.4279636125789</v>
      </c>
      <c r="I35" s="211">
        <f t="shared" si="16"/>
        <v>1917.4279636125789</v>
      </c>
      <c r="J35" s="211">
        <f t="shared" si="16"/>
        <v>1917.4279636125789</v>
      </c>
      <c r="K35" s="211">
        <f t="shared" si="16"/>
        <v>1917.4279636125789</v>
      </c>
      <c r="L35" s="211">
        <f t="shared" si="16"/>
        <v>1917.4279636125789</v>
      </c>
      <c r="M35" s="211">
        <f t="shared" si="16"/>
        <v>1917.4279636125789</v>
      </c>
      <c r="N35" s="211">
        <f t="shared" si="16"/>
        <v>1917.4279636125789</v>
      </c>
      <c r="O35" s="211">
        <f t="shared" si="16"/>
        <v>1917.4279636125789</v>
      </c>
      <c r="P35" s="211">
        <f t="shared" si="17"/>
        <v>1917.4279636125789</v>
      </c>
      <c r="Q35" s="211">
        <f t="shared" si="17"/>
        <v>1917.4279636125789</v>
      </c>
      <c r="R35" s="211">
        <f t="shared" si="17"/>
        <v>1917.4279636125789</v>
      </c>
      <c r="S35" s="211">
        <f t="shared" si="17"/>
        <v>1917.4279636125789</v>
      </c>
      <c r="T35" s="211">
        <f t="shared" si="17"/>
        <v>1917.4279636125789</v>
      </c>
      <c r="U35" s="211">
        <f t="shared" si="17"/>
        <v>1917.4279636125789</v>
      </c>
      <c r="V35" s="211">
        <f t="shared" si="17"/>
        <v>1917.4279636125789</v>
      </c>
      <c r="W35" s="211">
        <f t="shared" si="17"/>
        <v>1917.4279636125789</v>
      </c>
      <c r="X35" s="211">
        <f t="shared" si="17"/>
        <v>1917.4279636125789</v>
      </c>
      <c r="Y35" s="211">
        <f t="shared" si="17"/>
        <v>1917.4279636125789</v>
      </c>
      <c r="Z35" s="211">
        <f t="shared" si="18"/>
        <v>1917.4279636125789</v>
      </c>
      <c r="AA35" s="211">
        <f t="shared" si="18"/>
        <v>1917.4279636125789</v>
      </c>
      <c r="AB35" s="211">
        <f t="shared" si="18"/>
        <v>1917.4279636125789</v>
      </c>
      <c r="AC35" s="211">
        <f t="shared" si="18"/>
        <v>1917.4279636125789</v>
      </c>
      <c r="AD35" s="211">
        <f t="shared" si="18"/>
        <v>1917.4279636125789</v>
      </c>
      <c r="AE35" s="211">
        <f t="shared" si="18"/>
        <v>1917.4279636125789</v>
      </c>
      <c r="AF35" s="211">
        <f t="shared" si="18"/>
        <v>1917.4279636125789</v>
      </c>
      <c r="AG35" s="211">
        <f t="shared" si="18"/>
        <v>1917.4279636125789</v>
      </c>
      <c r="AH35" s="211">
        <f t="shared" si="18"/>
        <v>1917.4279636125789</v>
      </c>
      <c r="AI35" s="211">
        <f t="shared" si="18"/>
        <v>1917.4279636125789</v>
      </c>
      <c r="AJ35" s="211">
        <f t="shared" si="19"/>
        <v>1917.4279636125789</v>
      </c>
      <c r="AK35" s="211">
        <f t="shared" si="19"/>
        <v>1917.4279636125789</v>
      </c>
      <c r="AL35" s="211">
        <f t="shared" si="19"/>
        <v>1917.4279636125789</v>
      </c>
      <c r="AM35" s="211">
        <f t="shared" si="19"/>
        <v>1917.4279636125789</v>
      </c>
      <c r="AN35" s="211">
        <f t="shared" si="19"/>
        <v>1917.4279636125789</v>
      </c>
      <c r="AO35" s="211">
        <f t="shared" si="19"/>
        <v>1917.4279636125789</v>
      </c>
      <c r="AP35" s="211">
        <f t="shared" si="19"/>
        <v>1917.4279636125789</v>
      </c>
      <c r="AQ35" s="211">
        <f t="shared" si="19"/>
        <v>1917.4279636125789</v>
      </c>
      <c r="AR35" s="211">
        <f t="shared" si="19"/>
        <v>1917.4279636125789</v>
      </c>
      <c r="AS35" s="211">
        <f t="shared" si="19"/>
        <v>1917.4279636125789</v>
      </c>
      <c r="AT35" s="211">
        <f t="shared" si="20"/>
        <v>1917.4279636125789</v>
      </c>
      <c r="AU35" s="211">
        <f t="shared" si="20"/>
        <v>1917.4279636125789</v>
      </c>
      <c r="AV35" s="211">
        <f t="shared" si="20"/>
        <v>1917.4279636125789</v>
      </c>
      <c r="AW35" s="211">
        <f t="shared" si="20"/>
        <v>1917.4279636125789</v>
      </c>
      <c r="AX35" s="211">
        <f t="shared" si="20"/>
        <v>1917.4279636125789</v>
      </c>
      <c r="AY35" s="211">
        <f t="shared" si="20"/>
        <v>1917.4279636125789</v>
      </c>
      <c r="AZ35" s="211">
        <f t="shared" si="20"/>
        <v>1917.4279636125789</v>
      </c>
      <c r="BA35" s="211">
        <f t="shared" si="20"/>
        <v>1917.4279636125789</v>
      </c>
      <c r="BB35" s="211">
        <f t="shared" si="20"/>
        <v>1917.4279636125789</v>
      </c>
      <c r="BC35" s="211">
        <f t="shared" si="20"/>
        <v>1917.4279636125789</v>
      </c>
      <c r="BD35" s="211">
        <f t="shared" si="21"/>
        <v>1917.4279636125789</v>
      </c>
      <c r="BE35" s="211">
        <f t="shared" si="21"/>
        <v>1917.4279636125789</v>
      </c>
      <c r="BF35" s="211">
        <f t="shared" si="21"/>
        <v>1917.4279636125789</v>
      </c>
      <c r="BG35" s="211">
        <f t="shared" si="21"/>
        <v>1917.4279636125789</v>
      </c>
      <c r="BH35" s="211">
        <f t="shared" si="21"/>
        <v>1917.4279636125789</v>
      </c>
      <c r="BI35" s="211">
        <f t="shared" si="21"/>
        <v>1917.4279636125789</v>
      </c>
      <c r="BJ35" s="211">
        <f t="shared" si="21"/>
        <v>1917.4279636125789</v>
      </c>
      <c r="BK35" s="211">
        <f t="shared" si="21"/>
        <v>1917.4279636125789</v>
      </c>
      <c r="BL35" s="211">
        <f t="shared" si="21"/>
        <v>1917.4279636125789</v>
      </c>
      <c r="BM35" s="211">
        <f t="shared" si="21"/>
        <v>1917.4279636125789</v>
      </c>
      <c r="BN35" s="211">
        <f t="shared" si="22"/>
        <v>1917.4279636125789</v>
      </c>
      <c r="BO35" s="211">
        <f t="shared" si="22"/>
        <v>1917.4279636125789</v>
      </c>
      <c r="BP35" s="211">
        <f t="shared" si="22"/>
        <v>1917.4279636125789</v>
      </c>
      <c r="BQ35" s="211">
        <f t="shared" si="22"/>
        <v>1917.4279636125789</v>
      </c>
      <c r="BR35" s="211">
        <f t="shared" si="22"/>
        <v>1917.4279636125789</v>
      </c>
      <c r="BS35" s="211">
        <f t="shared" si="22"/>
        <v>1917.4279636125789</v>
      </c>
      <c r="BT35" s="211">
        <f t="shared" si="22"/>
        <v>1917.4279636125789</v>
      </c>
      <c r="BU35" s="211">
        <f t="shared" si="22"/>
        <v>1917.4279636125789</v>
      </c>
      <c r="BV35" s="211">
        <f t="shared" si="22"/>
        <v>1917.4279636125789</v>
      </c>
      <c r="BW35" s="211">
        <f t="shared" si="22"/>
        <v>1917.4279636125789</v>
      </c>
      <c r="BX35" s="211">
        <f t="shared" si="23"/>
        <v>1917.4279636125789</v>
      </c>
      <c r="BY35" s="211">
        <f t="shared" si="23"/>
        <v>1917.4279636125789</v>
      </c>
      <c r="BZ35" s="211">
        <f t="shared" si="23"/>
        <v>1917.4279636125789</v>
      </c>
      <c r="CA35" s="211">
        <f t="shared" si="23"/>
        <v>1917.4279636125789</v>
      </c>
      <c r="CB35" s="211">
        <f t="shared" si="23"/>
        <v>1917.4279636125789</v>
      </c>
      <c r="CC35" s="211">
        <f t="shared" si="23"/>
        <v>1917.4279636125789</v>
      </c>
      <c r="CD35" s="211">
        <f t="shared" si="23"/>
        <v>1917.4279636125789</v>
      </c>
      <c r="CE35" s="211">
        <f t="shared" si="23"/>
        <v>1917.4279636125789</v>
      </c>
      <c r="CF35" s="211">
        <f t="shared" si="23"/>
        <v>1917.4279636125789</v>
      </c>
      <c r="CG35" s="211">
        <f t="shared" si="23"/>
        <v>1917.4279636125789</v>
      </c>
      <c r="CH35" s="211">
        <f t="shared" si="24"/>
        <v>1917.4279636125789</v>
      </c>
      <c r="CI35" s="211">
        <f t="shared" si="24"/>
        <v>1917.4279636125789</v>
      </c>
      <c r="CJ35" s="211">
        <f t="shared" si="24"/>
        <v>1917.4279636125789</v>
      </c>
      <c r="CK35" s="211">
        <f t="shared" si="24"/>
        <v>1917.4279636125789</v>
      </c>
      <c r="CL35" s="211">
        <f t="shared" si="24"/>
        <v>1917.4279636125789</v>
      </c>
      <c r="CM35" s="211">
        <f t="shared" si="24"/>
        <v>1917.4279636125789</v>
      </c>
      <c r="CN35" s="211">
        <f t="shared" si="24"/>
        <v>1917.4279636125789</v>
      </c>
      <c r="CO35" s="211">
        <f t="shared" si="24"/>
        <v>1917.4279636125789</v>
      </c>
      <c r="CP35" s="211">
        <f t="shared" si="24"/>
        <v>1917.4279636125789</v>
      </c>
      <c r="CQ35" s="211">
        <f t="shared" si="24"/>
        <v>1917.4279636125789</v>
      </c>
      <c r="CR35" s="211">
        <f t="shared" si="25"/>
        <v>1917.4279636125789</v>
      </c>
      <c r="CS35" s="211">
        <f t="shared" si="25"/>
        <v>1917.4279636125789</v>
      </c>
      <c r="CT35" s="211">
        <f t="shared" si="25"/>
        <v>1917.4279636125789</v>
      </c>
      <c r="CU35" s="211">
        <f t="shared" si="25"/>
        <v>1917.4279636125789</v>
      </c>
      <c r="CV35" s="211">
        <f t="shared" si="25"/>
        <v>1917.4279636125789</v>
      </c>
      <c r="CW35" s="211">
        <f t="shared" si="25"/>
        <v>1917.4279636125789</v>
      </c>
      <c r="CX35" s="211">
        <f t="shared" si="25"/>
        <v>1917.4279636125789</v>
      </c>
      <c r="CY35" s="211">
        <f t="shared" si="25"/>
        <v>1917.4279636125789</v>
      </c>
      <c r="CZ35" s="211">
        <f t="shared" si="25"/>
        <v>1917.4279636125789</v>
      </c>
      <c r="DA35" s="211">
        <f t="shared" si="25"/>
        <v>1917.4279636125789</v>
      </c>
    </row>
    <row r="36" spans="1:105">
      <c r="A36" s="202" t="str">
        <f>Income!A85</f>
        <v>Cash transfer - official</v>
      </c>
      <c r="B36" s="204">
        <f>Income!B85</f>
        <v>28320</v>
      </c>
      <c r="C36" s="204">
        <f>Income!C85</f>
        <v>28320</v>
      </c>
      <c r="D36" s="204">
        <f>Income!D85</f>
        <v>8520</v>
      </c>
      <c r="E36" s="204">
        <f>Income!E85</f>
        <v>8520</v>
      </c>
      <c r="F36" s="211">
        <f t="shared" si="16"/>
        <v>28320</v>
      </c>
      <c r="G36" s="211">
        <f t="shared" si="16"/>
        <v>28320</v>
      </c>
      <c r="H36" s="211">
        <f t="shared" si="16"/>
        <v>28320</v>
      </c>
      <c r="I36" s="211">
        <f t="shared" si="16"/>
        <v>28320</v>
      </c>
      <c r="J36" s="211">
        <f t="shared" si="16"/>
        <v>28320</v>
      </c>
      <c r="K36" s="211">
        <f t="shared" si="16"/>
        <v>28320</v>
      </c>
      <c r="L36" s="211">
        <f t="shared" si="16"/>
        <v>28320</v>
      </c>
      <c r="M36" s="211">
        <f t="shared" si="16"/>
        <v>28320</v>
      </c>
      <c r="N36" s="211">
        <f t="shared" si="16"/>
        <v>28320</v>
      </c>
      <c r="O36" s="211">
        <f t="shared" si="16"/>
        <v>28320</v>
      </c>
      <c r="P36" s="211">
        <f t="shared" si="16"/>
        <v>28320</v>
      </c>
      <c r="Q36" s="211">
        <f t="shared" si="16"/>
        <v>28320</v>
      </c>
      <c r="R36" s="211">
        <f t="shared" si="16"/>
        <v>28320</v>
      </c>
      <c r="S36" s="211">
        <f t="shared" si="16"/>
        <v>28320</v>
      </c>
      <c r="T36" s="211">
        <f t="shared" si="16"/>
        <v>28320</v>
      </c>
      <c r="U36" s="211">
        <f t="shared" si="16"/>
        <v>28320</v>
      </c>
      <c r="V36" s="211">
        <f t="shared" si="17"/>
        <v>28320</v>
      </c>
      <c r="W36" s="211">
        <f t="shared" si="17"/>
        <v>28320</v>
      </c>
      <c r="X36" s="211">
        <f t="shared" si="17"/>
        <v>28320</v>
      </c>
      <c r="Y36" s="211">
        <f t="shared" si="17"/>
        <v>28320</v>
      </c>
      <c r="Z36" s="211">
        <f t="shared" si="17"/>
        <v>28320</v>
      </c>
      <c r="AA36" s="211">
        <f t="shared" si="17"/>
        <v>28320</v>
      </c>
      <c r="AB36" s="211">
        <f t="shared" si="17"/>
        <v>28320</v>
      </c>
      <c r="AC36" s="211">
        <f t="shared" si="17"/>
        <v>28320</v>
      </c>
      <c r="AD36" s="211">
        <f t="shared" si="17"/>
        <v>28320</v>
      </c>
      <c r="AE36" s="211">
        <f t="shared" si="17"/>
        <v>28320</v>
      </c>
      <c r="AF36" s="211">
        <f t="shared" si="18"/>
        <v>28320</v>
      </c>
      <c r="AG36" s="211">
        <f t="shared" si="18"/>
        <v>28320</v>
      </c>
      <c r="AH36" s="211">
        <f t="shared" si="18"/>
        <v>28320</v>
      </c>
      <c r="AI36" s="211">
        <f t="shared" si="18"/>
        <v>28320</v>
      </c>
      <c r="AJ36" s="211">
        <f t="shared" si="18"/>
        <v>28320</v>
      </c>
      <c r="AK36" s="211">
        <f t="shared" si="18"/>
        <v>28320</v>
      </c>
      <c r="AL36" s="211">
        <f t="shared" si="18"/>
        <v>28320</v>
      </c>
      <c r="AM36" s="211">
        <f t="shared" si="18"/>
        <v>28320</v>
      </c>
      <c r="AN36" s="211">
        <f t="shared" si="18"/>
        <v>28320</v>
      </c>
      <c r="AO36" s="211">
        <f t="shared" si="18"/>
        <v>28320</v>
      </c>
      <c r="AP36" s="211">
        <f t="shared" si="19"/>
        <v>28320</v>
      </c>
      <c r="AQ36" s="211">
        <f t="shared" si="19"/>
        <v>28320</v>
      </c>
      <c r="AR36" s="211">
        <f t="shared" si="19"/>
        <v>28320</v>
      </c>
      <c r="AS36" s="211">
        <f t="shared" si="19"/>
        <v>28320</v>
      </c>
      <c r="AT36" s="211">
        <f t="shared" si="19"/>
        <v>28320</v>
      </c>
      <c r="AU36" s="211">
        <f t="shared" si="19"/>
        <v>28320</v>
      </c>
      <c r="AV36" s="211">
        <f t="shared" si="19"/>
        <v>28320</v>
      </c>
      <c r="AW36" s="211">
        <f t="shared" si="19"/>
        <v>28320</v>
      </c>
      <c r="AX36" s="211">
        <f t="shared" si="19"/>
        <v>28320</v>
      </c>
      <c r="AY36" s="211">
        <f t="shared" si="19"/>
        <v>28320</v>
      </c>
      <c r="AZ36" s="211">
        <f t="shared" si="20"/>
        <v>28320</v>
      </c>
      <c r="BA36" s="211">
        <f t="shared" si="20"/>
        <v>28320</v>
      </c>
      <c r="BB36" s="211">
        <f t="shared" si="20"/>
        <v>28320</v>
      </c>
      <c r="BC36" s="211">
        <f t="shared" si="20"/>
        <v>28320</v>
      </c>
      <c r="BD36" s="211">
        <f t="shared" si="20"/>
        <v>28320</v>
      </c>
      <c r="BE36" s="211">
        <f t="shared" si="20"/>
        <v>28320</v>
      </c>
      <c r="BF36" s="211">
        <f t="shared" si="20"/>
        <v>28320</v>
      </c>
      <c r="BG36" s="211">
        <f t="shared" si="20"/>
        <v>28320</v>
      </c>
      <c r="BH36" s="211">
        <f t="shared" si="20"/>
        <v>27946.415094339623</v>
      </c>
      <c r="BI36" s="211">
        <f t="shared" si="20"/>
        <v>27199.245283018867</v>
      </c>
      <c r="BJ36" s="211">
        <f t="shared" si="21"/>
        <v>26452.075471698114</v>
      </c>
      <c r="BK36" s="211">
        <f t="shared" si="21"/>
        <v>25704.905660377357</v>
      </c>
      <c r="BL36" s="211">
        <f t="shared" si="21"/>
        <v>24957.735849056604</v>
      </c>
      <c r="BM36" s="211">
        <f t="shared" si="21"/>
        <v>24210.566037735851</v>
      </c>
      <c r="BN36" s="211">
        <f t="shared" si="21"/>
        <v>23463.396226415094</v>
      </c>
      <c r="BO36" s="211">
        <f t="shared" si="21"/>
        <v>22716.226415094337</v>
      </c>
      <c r="BP36" s="211">
        <f t="shared" si="21"/>
        <v>21969.056603773584</v>
      </c>
      <c r="BQ36" s="211">
        <f t="shared" si="21"/>
        <v>21221.886792452831</v>
      </c>
      <c r="BR36" s="211">
        <f t="shared" si="21"/>
        <v>20474.716981132075</v>
      </c>
      <c r="BS36" s="211">
        <f t="shared" si="21"/>
        <v>19727.547169811322</v>
      </c>
      <c r="BT36" s="211">
        <f t="shared" si="22"/>
        <v>18980.377358490565</v>
      </c>
      <c r="BU36" s="211">
        <f t="shared" si="22"/>
        <v>18233.207547169812</v>
      </c>
      <c r="BV36" s="211">
        <f t="shared" si="22"/>
        <v>17486.037735849059</v>
      </c>
      <c r="BW36" s="211">
        <f t="shared" si="22"/>
        <v>16738.867924528302</v>
      </c>
      <c r="BX36" s="211">
        <f t="shared" si="22"/>
        <v>15991.698113207547</v>
      </c>
      <c r="BY36" s="211">
        <f t="shared" si="22"/>
        <v>15244.528301886792</v>
      </c>
      <c r="BZ36" s="211">
        <f t="shared" si="22"/>
        <v>14497.358490566037</v>
      </c>
      <c r="CA36" s="211">
        <f t="shared" si="22"/>
        <v>13750.188679245282</v>
      </c>
      <c r="CB36" s="211">
        <f t="shared" si="22"/>
        <v>13003.018867924528</v>
      </c>
      <c r="CC36" s="211">
        <f t="shared" si="22"/>
        <v>12255.849056603774</v>
      </c>
      <c r="CD36" s="211">
        <f t="shared" si="23"/>
        <v>11508.67924528302</v>
      </c>
      <c r="CE36" s="211">
        <f t="shared" si="23"/>
        <v>10761.509433962263</v>
      </c>
      <c r="CF36" s="211">
        <f t="shared" si="23"/>
        <v>10014.33962264151</v>
      </c>
      <c r="CG36" s="211">
        <f t="shared" si="23"/>
        <v>9267.1698113207531</v>
      </c>
      <c r="CH36" s="211">
        <f t="shared" si="23"/>
        <v>8520</v>
      </c>
      <c r="CI36" s="211">
        <f t="shared" si="23"/>
        <v>8520</v>
      </c>
      <c r="CJ36" s="211">
        <f t="shared" si="23"/>
        <v>8520</v>
      </c>
      <c r="CK36" s="211">
        <f t="shared" si="23"/>
        <v>8520</v>
      </c>
      <c r="CL36" s="211">
        <f t="shared" si="23"/>
        <v>8520</v>
      </c>
      <c r="CM36" s="211">
        <f t="shared" si="23"/>
        <v>8520</v>
      </c>
      <c r="CN36" s="211">
        <f t="shared" si="24"/>
        <v>8520</v>
      </c>
      <c r="CO36" s="211">
        <f t="shared" si="24"/>
        <v>8520</v>
      </c>
      <c r="CP36" s="211">
        <f t="shared" si="24"/>
        <v>8520</v>
      </c>
      <c r="CQ36" s="211">
        <f t="shared" si="24"/>
        <v>8520</v>
      </c>
      <c r="CR36" s="211">
        <f t="shared" si="24"/>
        <v>8520</v>
      </c>
      <c r="CS36" s="211">
        <f t="shared" si="24"/>
        <v>8520</v>
      </c>
      <c r="CT36" s="211">
        <f t="shared" si="24"/>
        <v>8520</v>
      </c>
      <c r="CU36" s="211">
        <f t="shared" si="24"/>
        <v>8520</v>
      </c>
      <c r="CV36" s="211">
        <f t="shared" si="24"/>
        <v>8520</v>
      </c>
      <c r="CW36" s="211">
        <f t="shared" si="24"/>
        <v>8520</v>
      </c>
      <c r="CX36" s="211">
        <f t="shared" si="25"/>
        <v>8520</v>
      </c>
      <c r="CY36" s="211">
        <f t="shared" si="25"/>
        <v>8520</v>
      </c>
      <c r="CZ36" s="211">
        <f t="shared" si="25"/>
        <v>8520</v>
      </c>
      <c r="DA36" s="211">
        <f t="shared" si="25"/>
        <v>8520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4400</v>
      </c>
      <c r="E37" s="204">
        <f>Income!E86</f>
        <v>12000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83.018867924528308</v>
      </c>
      <c r="BI37" s="211">
        <f t="shared" si="21"/>
        <v>249.0566037735849</v>
      </c>
      <c r="BJ37" s="211">
        <f t="shared" si="21"/>
        <v>415.09433962264148</v>
      </c>
      <c r="BK37" s="211">
        <f t="shared" si="21"/>
        <v>581.13207547169816</v>
      </c>
      <c r="BL37" s="211">
        <f t="shared" si="21"/>
        <v>747.16981132075466</v>
      </c>
      <c r="BM37" s="211">
        <f t="shared" si="21"/>
        <v>913.20754716981128</v>
      </c>
      <c r="BN37" s="211">
        <f t="shared" si="22"/>
        <v>1079.2452830188679</v>
      </c>
      <c r="BO37" s="211">
        <f t="shared" si="22"/>
        <v>1245.2830188679245</v>
      </c>
      <c r="BP37" s="211">
        <f t="shared" si="22"/>
        <v>1411.3207547169811</v>
      </c>
      <c r="BQ37" s="211">
        <f t="shared" si="22"/>
        <v>1577.3584905660377</v>
      </c>
      <c r="BR37" s="211">
        <f t="shared" si="22"/>
        <v>1743.3962264150944</v>
      </c>
      <c r="BS37" s="211">
        <f t="shared" si="22"/>
        <v>1909.433962264151</v>
      </c>
      <c r="BT37" s="211">
        <f t="shared" si="22"/>
        <v>2075.4716981132074</v>
      </c>
      <c r="BU37" s="211">
        <f t="shared" si="22"/>
        <v>2241.5094339622642</v>
      </c>
      <c r="BV37" s="211">
        <f t="shared" si="22"/>
        <v>2407.5471698113206</v>
      </c>
      <c r="BW37" s="211">
        <f t="shared" si="22"/>
        <v>2573.5849056603774</v>
      </c>
      <c r="BX37" s="211">
        <f t="shared" si="23"/>
        <v>2739.6226415094338</v>
      </c>
      <c r="BY37" s="211">
        <f t="shared" si="23"/>
        <v>2905.6603773584907</v>
      </c>
      <c r="BZ37" s="211">
        <f t="shared" si="23"/>
        <v>3071.6981132075471</v>
      </c>
      <c r="CA37" s="211">
        <f t="shared" si="23"/>
        <v>3237.7358490566039</v>
      </c>
      <c r="CB37" s="211">
        <f t="shared" si="23"/>
        <v>3403.7735849056603</v>
      </c>
      <c r="CC37" s="211">
        <f t="shared" si="23"/>
        <v>3569.8113207547171</v>
      </c>
      <c r="CD37" s="211">
        <f t="shared" si="23"/>
        <v>3735.8490566037735</v>
      </c>
      <c r="CE37" s="211">
        <f t="shared" si="23"/>
        <v>3901.8867924528304</v>
      </c>
      <c r="CF37" s="211">
        <f t="shared" si="23"/>
        <v>4067.9245283018868</v>
      </c>
      <c r="CG37" s="211">
        <f t="shared" si="23"/>
        <v>4233.9622641509432</v>
      </c>
      <c r="CH37" s="211">
        <f t="shared" si="24"/>
        <v>4400</v>
      </c>
      <c r="CI37" s="211">
        <f t="shared" si="24"/>
        <v>4906.666666666667</v>
      </c>
      <c r="CJ37" s="211">
        <f t="shared" si="24"/>
        <v>5413.333333333333</v>
      </c>
      <c r="CK37" s="211">
        <f t="shared" si="24"/>
        <v>5920</v>
      </c>
      <c r="CL37" s="211">
        <f t="shared" si="24"/>
        <v>6426.666666666667</v>
      </c>
      <c r="CM37" s="211">
        <f t="shared" si="24"/>
        <v>6933.3333333333339</v>
      </c>
      <c r="CN37" s="211">
        <f t="shared" si="24"/>
        <v>7440</v>
      </c>
      <c r="CO37" s="211">
        <f t="shared" si="24"/>
        <v>7946.6666666666661</v>
      </c>
      <c r="CP37" s="211">
        <f t="shared" si="24"/>
        <v>8453.3333333333339</v>
      </c>
      <c r="CQ37" s="211">
        <f t="shared" si="24"/>
        <v>8960</v>
      </c>
      <c r="CR37" s="211">
        <f t="shared" si="25"/>
        <v>9466.6666666666679</v>
      </c>
      <c r="CS37" s="211">
        <f t="shared" si="25"/>
        <v>9973.3333333333321</v>
      </c>
      <c r="CT37" s="211">
        <f t="shared" si="25"/>
        <v>10480</v>
      </c>
      <c r="CU37" s="211">
        <f t="shared" si="25"/>
        <v>10986.666666666668</v>
      </c>
      <c r="CV37" s="211">
        <f t="shared" si="25"/>
        <v>11493.333333333332</v>
      </c>
      <c r="CW37" s="211">
        <f t="shared" si="25"/>
        <v>12000</v>
      </c>
      <c r="CX37" s="211">
        <f t="shared" si="25"/>
        <v>12000</v>
      </c>
      <c r="CY37" s="211">
        <f t="shared" si="25"/>
        <v>12000</v>
      </c>
      <c r="CZ37" s="211">
        <f t="shared" si="25"/>
        <v>12000</v>
      </c>
      <c r="DA37" s="211">
        <f t="shared" si="25"/>
        <v>12000</v>
      </c>
    </row>
    <row r="38" spans="1:105">
      <c r="A38" s="202" t="str">
        <f>Income!A88</f>
        <v>TOTAL</v>
      </c>
      <c r="B38" s="204">
        <f>Income!B88</f>
        <v>47692.630011406043</v>
      </c>
      <c r="C38" s="204">
        <f>Income!C88</f>
        <v>52908.120295788365</v>
      </c>
      <c r="D38" s="204">
        <f>Income!D88</f>
        <v>85518.170520989705</v>
      </c>
      <c r="E38" s="204">
        <f>Income!E88</f>
        <v>146135.1520345812</v>
      </c>
      <c r="F38" s="205">
        <f t="shared" ref="F38:AK38" si="26">SUM(F25:F37)</f>
        <v>37312.630011406036</v>
      </c>
      <c r="G38" s="205">
        <f t="shared" si="26"/>
        <v>37312.630011406036</v>
      </c>
      <c r="H38" s="205">
        <f t="shared" si="26"/>
        <v>37312.630011406036</v>
      </c>
      <c r="I38" s="205">
        <f t="shared" si="26"/>
        <v>37312.630011406036</v>
      </c>
      <c r="J38" s="205">
        <f t="shared" si="26"/>
        <v>37312.630011406036</v>
      </c>
      <c r="K38" s="205">
        <f t="shared" si="26"/>
        <v>37312.630011406036</v>
      </c>
      <c r="L38" s="205">
        <f t="shared" si="26"/>
        <v>37312.630011406036</v>
      </c>
      <c r="M38" s="205">
        <f t="shared" si="26"/>
        <v>37312.630011406036</v>
      </c>
      <c r="N38" s="205">
        <f t="shared" si="26"/>
        <v>37312.630011406036</v>
      </c>
      <c r="O38" s="205">
        <f t="shared" si="26"/>
        <v>37312.630011406036</v>
      </c>
      <c r="P38" s="205">
        <f t="shared" si="26"/>
        <v>37312.630011406036</v>
      </c>
      <c r="Q38" s="205">
        <f t="shared" si="26"/>
        <v>37312.630011406036</v>
      </c>
      <c r="R38" s="205">
        <f t="shared" si="26"/>
        <v>37312.630011406036</v>
      </c>
      <c r="S38" s="205">
        <f t="shared" si="26"/>
        <v>37312.630011406036</v>
      </c>
      <c r="T38" s="205">
        <f t="shared" si="26"/>
        <v>37312.630011406036</v>
      </c>
      <c r="U38" s="205">
        <f t="shared" si="26"/>
        <v>37312.630011406036</v>
      </c>
      <c r="V38" s="205">
        <f t="shared" si="26"/>
        <v>37312.630011406036</v>
      </c>
      <c r="W38" s="205">
        <f t="shared" si="26"/>
        <v>37312.630011406036</v>
      </c>
      <c r="X38" s="205">
        <f t="shared" si="26"/>
        <v>37312.630011406036</v>
      </c>
      <c r="Y38" s="205">
        <f t="shared" si="26"/>
        <v>37426.2798726115</v>
      </c>
      <c r="Z38" s="205">
        <f t="shared" si="26"/>
        <v>37653.579595022427</v>
      </c>
      <c r="AA38" s="205">
        <f t="shared" si="26"/>
        <v>37880.879317433348</v>
      </c>
      <c r="AB38" s="205">
        <f t="shared" si="26"/>
        <v>38108.179039844268</v>
      </c>
      <c r="AC38" s="205">
        <f t="shared" si="26"/>
        <v>38335.478762255196</v>
      </c>
      <c r="AD38" s="205">
        <f t="shared" si="26"/>
        <v>38562.778484666123</v>
      </c>
      <c r="AE38" s="205">
        <f t="shared" si="26"/>
        <v>38790.078207077044</v>
      </c>
      <c r="AF38" s="205">
        <f t="shared" si="26"/>
        <v>39017.377929487964</v>
      </c>
      <c r="AG38" s="205">
        <f t="shared" si="26"/>
        <v>39244.677651898892</v>
      </c>
      <c r="AH38" s="205">
        <f t="shared" si="26"/>
        <v>39471.977374309812</v>
      </c>
      <c r="AI38" s="205">
        <f t="shared" si="26"/>
        <v>39699.277096720733</v>
      </c>
      <c r="AJ38" s="205">
        <f t="shared" si="26"/>
        <v>39926.57681913166</v>
      </c>
      <c r="AK38" s="205">
        <f t="shared" si="26"/>
        <v>40153.876541542588</v>
      </c>
      <c r="AL38" s="205">
        <f t="shared" ref="AL38:BQ38" si="27">SUM(AL25:AL37)</f>
        <v>40381.176263953508</v>
      </c>
      <c r="AM38" s="205">
        <f t="shared" si="27"/>
        <v>40608.475986364429</v>
      </c>
      <c r="AN38" s="205">
        <f t="shared" si="27"/>
        <v>40835.775708775356</v>
      </c>
      <c r="AO38" s="205">
        <f t="shared" si="27"/>
        <v>41063.075431186284</v>
      </c>
      <c r="AP38" s="205">
        <f t="shared" si="27"/>
        <v>41290.375153597204</v>
      </c>
      <c r="AQ38" s="205">
        <f t="shared" si="27"/>
        <v>41517.674876008125</v>
      </c>
      <c r="AR38" s="205">
        <f t="shared" si="27"/>
        <v>41744.974598419052</v>
      </c>
      <c r="AS38" s="205">
        <f t="shared" si="27"/>
        <v>41972.274320829973</v>
      </c>
      <c r="AT38" s="205">
        <f t="shared" si="27"/>
        <v>42199.574043240893</v>
      </c>
      <c r="AU38" s="205">
        <f t="shared" si="27"/>
        <v>42426.873765651821</v>
      </c>
      <c r="AV38" s="205">
        <f t="shared" si="27"/>
        <v>42654.173488062748</v>
      </c>
      <c r="AW38" s="205">
        <f t="shared" si="27"/>
        <v>42881.473210473669</v>
      </c>
      <c r="AX38" s="205">
        <f t="shared" si="27"/>
        <v>43108.772932884589</v>
      </c>
      <c r="AY38" s="205">
        <f t="shared" si="27"/>
        <v>43336.072655295517</v>
      </c>
      <c r="AZ38" s="205">
        <f t="shared" si="27"/>
        <v>43563.372377706444</v>
      </c>
      <c r="BA38" s="205">
        <f t="shared" si="27"/>
        <v>43790.672100117365</v>
      </c>
      <c r="BB38" s="205">
        <f t="shared" si="27"/>
        <v>44017.971822528285</v>
      </c>
      <c r="BC38" s="205">
        <f t="shared" si="27"/>
        <v>44245.271544939213</v>
      </c>
      <c r="BD38" s="205">
        <f t="shared" si="27"/>
        <v>44472.571267350133</v>
      </c>
      <c r="BE38" s="205">
        <f t="shared" si="27"/>
        <v>44699.870989761053</v>
      </c>
      <c r="BF38" s="205">
        <f t="shared" si="27"/>
        <v>44927.170712171981</v>
      </c>
      <c r="BG38" s="205">
        <f t="shared" si="27"/>
        <v>45154.470434582909</v>
      </c>
      <c r="BH38" s="205">
        <f t="shared" si="27"/>
        <v>45793.592941546878</v>
      </c>
      <c r="BI38" s="205">
        <f t="shared" si="27"/>
        <v>46844.538233063911</v>
      </c>
      <c r="BJ38" s="205">
        <f t="shared" si="27"/>
        <v>47895.483524580952</v>
      </c>
      <c r="BK38" s="205">
        <f t="shared" si="27"/>
        <v>48946.428816097978</v>
      </c>
      <c r="BL38" s="205">
        <f t="shared" si="27"/>
        <v>49997.374107615004</v>
      </c>
      <c r="BM38" s="205">
        <f t="shared" si="27"/>
        <v>51048.319399132037</v>
      </c>
      <c r="BN38" s="205">
        <f t="shared" si="27"/>
        <v>52099.26469064907</v>
      </c>
      <c r="BO38" s="205">
        <f t="shared" si="27"/>
        <v>53150.209982166096</v>
      </c>
      <c r="BP38" s="205">
        <f t="shared" si="27"/>
        <v>54201.155273683129</v>
      </c>
      <c r="BQ38" s="205">
        <f t="shared" si="27"/>
        <v>55252.10056520017</v>
      </c>
      <c r="BR38" s="205">
        <f t="shared" ref="BR38:CW38" si="28">SUM(BR25:BR37)</f>
        <v>56303.045856717195</v>
      </c>
      <c r="BS38" s="205">
        <f t="shared" si="28"/>
        <v>57353.991148234221</v>
      </c>
      <c r="BT38" s="205">
        <f t="shared" si="28"/>
        <v>58404.936439751262</v>
      </c>
      <c r="BU38" s="205">
        <f t="shared" si="28"/>
        <v>59455.881731268302</v>
      </c>
      <c r="BV38" s="205">
        <f t="shared" si="28"/>
        <v>60506.827022785321</v>
      </c>
      <c r="BW38" s="205">
        <f t="shared" si="28"/>
        <v>61557.772314302361</v>
      </c>
      <c r="BX38" s="205">
        <f t="shared" si="28"/>
        <v>62608.717605819387</v>
      </c>
      <c r="BY38" s="205">
        <f t="shared" si="28"/>
        <v>63659.662897336428</v>
      </c>
      <c r="BZ38" s="205">
        <f t="shared" si="28"/>
        <v>64710.608188853446</v>
      </c>
      <c r="CA38" s="205">
        <f t="shared" si="28"/>
        <v>65761.553480370494</v>
      </c>
      <c r="CB38" s="205">
        <f t="shared" si="28"/>
        <v>66812.498771887505</v>
      </c>
      <c r="CC38" s="205">
        <f t="shared" si="28"/>
        <v>67863.444063404546</v>
      </c>
      <c r="CD38" s="205">
        <f t="shared" si="28"/>
        <v>68914.389354921572</v>
      </c>
      <c r="CE38" s="205">
        <f t="shared" si="28"/>
        <v>69965.334646438612</v>
      </c>
      <c r="CF38" s="205">
        <f t="shared" si="28"/>
        <v>71016.279937955638</v>
      </c>
      <c r="CG38" s="205">
        <f t="shared" si="28"/>
        <v>72067.225229472664</v>
      </c>
      <c r="CH38" s="205">
        <f t="shared" si="28"/>
        <v>73118.170520989705</v>
      </c>
      <c r="CI38" s="205">
        <f t="shared" si="28"/>
        <v>77553.969288562468</v>
      </c>
      <c r="CJ38" s="205">
        <f t="shared" si="28"/>
        <v>81989.768056135232</v>
      </c>
      <c r="CK38" s="205">
        <f t="shared" si="28"/>
        <v>86425.566823707995</v>
      </c>
      <c r="CL38" s="205">
        <f t="shared" si="28"/>
        <v>90861.365591280774</v>
      </c>
      <c r="CM38" s="205">
        <f t="shared" si="28"/>
        <v>95297.164358853537</v>
      </c>
      <c r="CN38" s="205">
        <f t="shared" si="28"/>
        <v>99732.963126426315</v>
      </c>
      <c r="CO38" s="205">
        <f t="shared" si="28"/>
        <v>104168.76189399908</v>
      </c>
      <c r="CP38" s="205">
        <f t="shared" si="28"/>
        <v>108604.56066157184</v>
      </c>
      <c r="CQ38" s="205">
        <f t="shared" si="28"/>
        <v>113040.35942914461</v>
      </c>
      <c r="CR38" s="205">
        <f t="shared" si="28"/>
        <v>117476.15819671738</v>
      </c>
      <c r="CS38" s="205">
        <f t="shared" si="28"/>
        <v>121911.95696429013</v>
      </c>
      <c r="CT38" s="205">
        <f t="shared" si="28"/>
        <v>126347.75573186291</v>
      </c>
      <c r="CU38" s="205">
        <f t="shared" si="28"/>
        <v>130783.55449943568</v>
      </c>
      <c r="CV38" s="205">
        <f t="shared" si="28"/>
        <v>135219.35326700844</v>
      </c>
      <c r="CW38" s="205">
        <f t="shared" si="28"/>
        <v>139655.1520345812</v>
      </c>
      <c r="CX38" s="205">
        <f>SUM(CX25:CX37)</f>
        <v>139655.1520345812</v>
      </c>
      <c r="CY38" s="205">
        <f>SUM(CY25:CY37)</f>
        <v>139655.1520345812</v>
      </c>
      <c r="CZ38" s="205">
        <f>SUM(CZ25:CZ37)</f>
        <v>139655.1520345812</v>
      </c>
      <c r="DA38" s="205">
        <f>SUM(DA25:DA37)</f>
        <v>139655.1520345812</v>
      </c>
    </row>
    <row r="39" spans="1:105">
      <c r="A39" s="202" t="str">
        <f>Income!A89</f>
        <v>Food Poverty line</v>
      </c>
      <c r="B39" s="204">
        <f>Income!B89</f>
        <v>24183.101563146225</v>
      </c>
      <c r="C39" s="204">
        <f>Income!C89</f>
        <v>24183.101563146225</v>
      </c>
      <c r="D39" s="204">
        <f>Income!D89</f>
        <v>24183.101563146229</v>
      </c>
      <c r="E39" s="204">
        <f>Income!E89</f>
        <v>24183.101563146229</v>
      </c>
      <c r="F39" s="205">
        <f t="shared" ref="F39:U39" si="29">IF(F$2&lt;=($B$2+$C$2+$D$2),IF(F$2&lt;=($B$2+$C$2),IF(F$2&lt;=$B$2,$B39,$C39),$D39),$E39)</f>
        <v>24183.101563146225</v>
      </c>
      <c r="G39" s="205">
        <f t="shared" si="29"/>
        <v>24183.101563146225</v>
      </c>
      <c r="H39" s="205">
        <f t="shared" si="29"/>
        <v>24183.101563146225</v>
      </c>
      <c r="I39" s="205">
        <f t="shared" si="29"/>
        <v>24183.101563146225</v>
      </c>
      <c r="J39" s="205">
        <f t="shared" si="29"/>
        <v>24183.101563146225</v>
      </c>
      <c r="K39" s="205">
        <f t="shared" si="29"/>
        <v>24183.101563146225</v>
      </c>
      <c r="L39" s="205">
        <f t="shared" si="29"/>
        <v>24183.101563146225</v>
      </c>
      <c r="M39" s="205">
        <f t="shared" si="29"/>
        <v>24183.101563146225</v>
      </c>
      <c r="N39" s="205">
        <f t="shared" si="29"/>
        <v>24183.101563146225</v>
      </c>
      <c r="O39" s="205">
        <f t="shared" si="29"/>
        <v>24183.101563146225</v>
      </c>
      <c r="P39" s="205">
        <f t="shared" si="29"/>
        <v>24183.101563146225</v>
      </c>
      <c r="Q39" s="205">
        <f t="shared" si="29"/>
        <v>24183.101563146225</v>
      </c>
      <c r="R39" s="205">
        <f t="shared" si="29"/>
        <v>24183.101563146225</v>
      </c>
      <c r="S39" s="205">
        <f t="shared" si="29"/>
        <v>24183.101563146225</v>
      </c>
      <c r="T39" s="205">
        <f t="shared" si="29"/>
        <v>24183.101563146225</v>
      </c>
      <c r="U39" s="205">
        <f t="shared" si="29"/>
        <v>24183.101563146225</v>
      </c>
      <c r="V39" s="205">
        <f t="shared" ref="V39:AK40" si="30">IF(V$2&lt;=($B$2+$C$2+$D$2),IF(V$2&lt;=($B$2+$C$2),IF(V$2&lt;=$B$2,$B39,$C39),$D39),$E39)</f>
        <v>24183.101563146225</v>
      </c>
      <c r="W39" s="205">
        <f t="shared" si="30"/>
        <v>24183.101563146225</v>
      </c>
      <c r="X39" s="205">
        <f t="shared" si="30"/>
        <v>24183.101563146225</v>
      </c>
      <c r="Y39" s="205">
        <f t="shared" si="30"/>
        <v>24183.101563146225</v>
      </c>
      <c r="Z39" s="205">
        <f t="shared" si="30"/>
        <v>24183.101563146225</v>
      </c>
      <c r="AA39" s="205">
        <f t="shared" si="30"/>
        <v>24183.101563146225</v>
      </c>
      <c r="AB39" s="205">
        <f t="shared" si="30"/>
        <v>24183.101563146225</v>
      </c>
      <c r="AC39" s="205">
        <f t="shared" si="30"/>
        <v>24183.101563146225</v>
      </c>
      <c r="AD39" s="205">
        <f t="shared" si="30"/>
        <v>24183.101563146225</v>
      </c>
      <c r="AE39" s="205">
        <f t="shared" si="30"/>
        <v>24183.101563146225</v>
      </c>
      <c r="AF39" s="205">
        <f t="shared" si="30"/>
        <v>24183.101563146225</v>
      </c>
      <c r="AG39" s="205">
        <f t="shared" si="30"/>
        <v>24183.101563146225</v>
      </c>
      <c r="AH39" s="205">
        <f t="shared" si="30"/>
        <v>24183.101563146225</v>
      </c>
      <c r="AI39" s="205">
        <f t="shared" si="30"/>
        <v>24183.101563146225</v>
      </c>
      <c r="AJ39" s="205">
        <f t="shared" si="30"/>
        <v>24183.101563146225</v>
      </c>
      <c r="AK39" s="205">
        <f t="shared" si="30"/>
        <v>24183.101563146225</v>
      </c>
      <c r="AL39" s="205">
        <f t="shared" ref="AL39:BA40" si="31">IF(AL$2&lt;=($B$2+$C$2+$D$2),IF(AL$2&lt;=($B$2+$C$2),IF(AL$2&lt;=$B$2,$B39,$C39),$D39),$E39)</f>
        <v>24183.101563146225</v>
      </c>
      <c r="AM39" s="205">
        <f t="shared" si="31"/>
        <v>24183.101563146225</v>
      </c>
      <c r="AN39" s="205">
        <f t="shared" si="31"/>
        <v>24183.101563146225</v>
      </c>
      <c r="AO39" s="205">
        <f t="shared" si="31"/>
        <v>24183.101563146225</v>
      </c>
      <c r="AP39" s="205">
        <f t="shared" si="31"/>
        <v>24183.101563146225</v>
      </c>
      <c r="AQ39" s="205">
        <f t="shared" si="31"/>
        <v>24183.101563146225</v>
      </c>
      <c r="AR39" s="205">
        <f t="shared" si="31"/>
        <v>24183.101563146225</v>
      </c>
      <c r="AS39" s="205">
        <f t="shared" si="31"/>
        <v>24183.101563146225</v>
      </c>
      <c r="AT39" s="205">
        <f t="shared" si="31"/>
        <v>24183.101563146225</v>
      </c>
      <c r="AU39" s="205">
        <f t="shared" si="31"/>
        <v>24183.101563146225</v>
      </c>
      <c r="AV39" s="205">
        <f t="shared" si="31"/>
        <v>24183.101563146225</v>
      </c>
      <c r="AW39" s="205">
        <f t="shared" si="31"/>
        <v>24183.101563146225</v>
      </c>
      <c r="AX39" s="205">
        <f t="shared" si="31"/>
        <v>24183.101563146225</v>
      </c>
      <c r="AY39" s="205">
        <f t="shared" si="31"/>
        <v>24183.101563146225</v>
      </c>
      <c r="AZ39" s="205">
        <f t="shared" si="31"/>
        <v>24183.101563146225</v>
      </c>
      <c r="BA39" s="205">
        <f t="shared" si="31"/>
        <v>24183.101563146225</v>
      </c>
      <c r="BB39" s="205">
        <f t="shared" ref="BB39:CD40" si="32">IF(BB$2&lt;=($B$2+$C$2+$D$2),IF(BB$2&lt;=($B$2+$C$2),IF(BB$2&lt;=$B$2,$B39,$C39),$D39),$E39)</f>
        <v>24183.101563146225</v>
      </c>
      <c r="BC39" s="205">
        <f t="shared" si="32"/>
        <v>24183.101563146225</v>
      </c>
      <c r="BD39" s="205">
        <f t="shared" si="32"/>
        <v>24183.101563146225</v>
      </c>
      <c r="BE39" s="205">
        <f t="shared" si="32"/>
        <v>24183.101563146225</v>
      </c>
      <c r="BF39" s="205">
        <f t="shared" si="32"/>
        <v>24183.101563146225</v>
      </c>
      <c r="BG39" s="205">
        <f t="shared" si="32"/>
        <v>24183.101563146225</v>
      </c>
      <c r="BH39" s="205">
        <f t="shared" si="32"/>
        <v>24183.101563146225</v>
      </c>
      <c r="BI39" s="205">
        <f t="shared" si="32"/>
        <v>24183.101563146225</v>
      </c>
      <c r="BJ39" s="205">
        <f t="shared" si="32"/>
        <v>24183.101563146225</v>
      </c>
      <c r="BK39" s="205">
        <f t="shared" si="32"/>
        <v>24183.101563146225</v>
      </c>
      <c r="BL39" s="205">
        <f t="shared" si="32"/>
        <v>24183.101563146225</v>
      </c>
      <c r="BM39" s="205">
        <f t="shared" si="32"/>
        <v>24183.101563146225</v>
      </c>
      <c r="BN39" s="205">
        <f t="shared" si="32"/>
        <v>24183.101563146225</v>
      </c>
      <c r="BO39" s="205">
        <f t="shared" si="32"/>
        <v>24183.101563146225</v>
      </c>
      <c r="BP39" s="205">
        <f t="shared" si="32"/>
        <v>24183.101563146225</v>
      </c>
      <c r="BQ39" s="205">
        <f t="shared" si="32"/>
        <v>24183.101563146225</v>
      </c>
      <c r="BR39" s="205">
        <f t="shared" si="32"/>
        <v>24183.101563146225</v>
      </c>
      <c r="BS39" s="205">
        <f t="shared" si="32"/>
        <v>24183.101563146225</v>
      </c>
      <c r="BT39" s="205">
        <f t="shared" si="32"/>
        <v>24183.101563146225</v>
      </c>
      <c r="BU39" s="205">
        <f t="shared" si="32"/>
        <v>24183.101563146225</v>
      </c>
      <c r="BV39" s="205">
        <f t="shared" si="32"/>
        <v>24183.101563146225</v>
      </c>
      <c r="BW39" s="205">
        <f t="shared" si="32"/>
        <v>24183.101563146225</v>
      </c>
      <c r="BX39" s="205">
        <f t="shared" si="32"/>
        <v>24183.101563146229</v>
      </c>
      <c r="BY39" s="205">
        <f t="shared" si="32"/>
        <v>24183.101563146229</v>
      </c>
      <c r="BZ39" s="205">
        <f t="shared" si="32"/>
        <v>24183.101563146229</v>
      </c>
      <c r="CA39" s="205">
        <f t="shared" si="32"/>
        <v>24183.101563146229</v>
      </c>
      <c r="CB39" s="205">
        <f t="shared" si="32"/>
        <v>24183.101563146229</v>
      </c>
      <c r="CC39" s="205">
        <f t="shared" si="32"/>
        <v>24183.101563146229</v>
      </c>
      <c r="CD39" s="205">
        <f t="shared" si="32"/>
        <v>24183.101563146229</v>
      </c>
      <c r="CE39" s="205">
        <f t="shared" ref="CE39:CR40" si="33">IF(CE$2&lt;=($B$2+$C$2+$D$2),IF(CE$2&lt;=($B$2+$C$2),IF(CE$2&lt;=$B$2,$B39,$C39),$D39),$E39)</f>
        <v>24183.101563146229</v>
      </c>
      <c r="CF39" s="205">
        <f t="shared" si="33"/>
        <v>24183.101563146229</v>
      </c>
      <c r="CG39" s="205">
        <f t="shared" si="33"/>
        <v>24183.101563146229</v>
      </c>
      <c r="CH39" s="205">
        <f t="shared" si="33"/>
        <v>24183.101563146229</v>
      </c>
      <c r="CI39" s="205">
        <f t="shared" si="33"/>
        <v>24183.101563146229</v>
      </c>
      <c r="CJ39" s="205">
        <f t="shared" si="33"/>
        <v>24183.101563146229</v>
      </c>
      <c r="CK39" s="205">
        <f t="shared" si="33"/>
        <v>24183.101563146229</v>
      </c>
      <c r="CL39" s="205">
        <f t="shared" si="33"/>
        <v>24183.101563146229</v>
      </c>
      <c r="CM39" s="205">
        <f t="shared" si="33"/>
        <v>24183.101563146229</v>
      </c>
      <c r="CN39" s="205">
        <f t="shared" si="33"/>
        <v>24183.101563146229</v>
      </c>
      <c r="CO39" s="205">
        <f t="shared" si="33"/>
        <v>24183.101563146229</v>
      </c>
      <c r="CP39" s="205">
        <f t="shared" si="33"/>
        <v>24183.101563146229</v>
      </c>
      <c r="CQ39" s="205">
        <f t="shared" si="33"/>
        <v>24183.101563146229</v>
      </c>
      <c r="CR39" s="205">
        <f t="shared" si="33"/>
        <v>24183.101563146229</v>
      </c>
      <c r="CS39" s="205">
        <f t="shared" ref="CS39:DA40" si="34">IF(CS$2&lt;=($B$2+$C$2+$D$2),IF(CS$2&lt;=($B$2+$C$2),IF(CS$2&lt;=$B$2,$B39,$C39),$D39),$E39)</f>
        <v>24183.101563146229</v>
      </c>
      <c r="CT39" s="205">
        <f t="shared" si="34"/>
        <v>24183.101563146229</v>
      </c>
      <c r="CU39" s="205">
        <f t="shared" si="34"/>
        <v>24183.101563146229</v>
      </c>
      <c r="CV39" s="205">
        <f t="shared" si="34"/>
        <v>24183.101563146229</v>
      </c>
      <c r="CW39" s="205">
        <f t="shared" si="34"/>
        <v>24183.101563146229</v>
      </c>
      <c r="CX39" s="205">
        <f t="shared" si="34"/>
        <v>24183.101563146229</v>
      </c>
      <c r="CY39" s="205">
        <f t="shared" si="34"/>
        <v>24183.101563146229</v>
      </c>
      <c r="CZ39" s="205">
        <f t="shared" si="34"/>
        <v>24183.101563146229</v>
      </c>
      <c r="DA39" s="205">
        <f t="shared" si="34"/>
        <v>24183.101563146229</v>
      </c>
    </row>
    <row r="40" spans="1:105">
      <c r="A40" s="202" t="str">
        <f>Income!A90</f>
        <v>Lower Bound Poverty line</v>
      </c>
      <c r="B40" s="204">
        <f>Income!B90</f>
        <v>40509.101563146229</v>
      </c>
      <c r="C40" s="204">
        <f>Income!C90</f>
        <v>40509.101563146229</v>
      </c>
      <c r="D40" s="204">
        <f>Income!D90</f>
        <v>40509.101563146229</v>
      </c>
      <c r="E40" s="204">
        <f>Income!E90</f>
        <v>40509.101563146236</v>
      </c>
      <c r="F40" s="205">
        <f t="shared" ref="F40:U40" si="35">IF(F$2&lt;=($B$2+$C$2+$D$2),IF(F$2&lt;=($B$2+$C$2),IF(F$2&lt;=$B$2,$B40,$C40),$D40),$E40)</f>
        <v>40509.101563146229</v>
      </c>
      <c r="G40" s="205">
        <f t="shared" si="35"/>
        <v>40509.101563146229</v>
      </c>
      <c r="H40" s="205">
        <f t="shared" si="35"/>
        <v>40509.101563146229</v>
      </c>
      <c r="I40" s="205">
        <f t="shared" si="35"/>
        <v>40509.101563146229</v>
      </c>
      <c r="J40" s="205">
        <f t="shared" si="35"/>
        <v>40509.101563146229</v>
      </c>
      <c r="K40" s="205">
        <f t="shared" si="35"/>
        <v>40509.101563146229</v>
      </c>
      <c r="L40" s="205">
        <f t="shared" si="35"/>
        <v>40509.101563146229</v>
      </c>
      <c r="M40" s="205">
        <f t="shared" si="35"/>
        <v>40509.101563146229</v>
      </c>
      <c r="N40" s="205">
        <f t="shared" si="35"/>
        <v>40509.101563146229</v>
      </c>
      <c r="O40" s="205">
        <f t="shared" si="35"/>
        <v>40509.101563146229</v>
      </c>
      <c r="P40" s="205">
        <f t="shared" si="35"/>
        <v>40509.101563146229</v>
      </c>
      <c r="Q40" s="205">
        <f t="shared" si="35"/>
        <v>40509.101563146229</v>
      </c>
      <c r="R40" s="205">
        <f t="shared" si="35"/>
        <v>40509.101563146229</v>
      </c>
      <c r="S40" s="205">
        <f t="shared" si="35"/>
        <v>40509.101563146229</v>
      </c>
      <c r="T40" s="205">
        <f t="shared" si="35"/>
        <v>40509.101563146229</v>
      </c>
      <c r="U40" s="205">
        <f t="shared" si="35"/>
        <v>40509.101563146229</v>
      </c>
      <c r="V40" s="205">
        <f t="shared" si="30"/>
        <v>40509.101563146229</v>
      </c>
      <c r="W40" s="205">
        <f t="shared" si="30"/>
        <v>40509.101563146229</v>
      </c>
      <c r="X40" s="205">
        <f t="shared" si="30"/>
        <v>40509.101563146229</v>
      </c>
      <c r="Y40" s="205">
        <f t="shared" si="30"/>
        <v>40509.101563146229</v>
      </c>
      <c r="Z40" s="205">
        <f t="shared" si="30"/>
        <v>40509.101563146229</v>
      </c>
      <c r="AA40" s="205">
        <f t="shared" si="30"/>
        <v>40509.101563146229</v>
      </c>
      <c r="AB40" s="205">
        <f t="shared" si="30"/>
        <v>40509.101563146229</v>
      </c>
      <c r="AC40" s="205">
        <f t="shared" si="30"/>
        <v>40509.101563146229</v>
      </c>
      <c r="AD40" s="205">
        <f t="shared" si="30"/>
        <v>40509.101563146229</v>
      </c>
      <c r="AE40" s="205">
        <f t="shared" si="30"/>
        <v>40509.101563146229</v>
      </c>
      <c r="AF40" s="205">
        <f t="shared" si="30"/>
        <v>40509.101563146229</v>
      </c>
      <c r="AG40" s="205">
        <f t="shared" si="30"/>
        <v>40509.101563146229</v>
      </c>
      <c r="AH40" s="205">
        <f t="shared" si="30"/>
        <v>40509.101563146229</v>
      </c>
      <c r="AI40" s="205">
        <f t="shared" si="30"/>
        <v>40509.101563146229</v>
      </c>
      <c r="AJ40" s="205">
        <f t="shared" si="30"/>
        <v>40509.101563146229</v>
      </c>
      <c r="AK40" s="205">
        <f t="shared" si="30"/>
        <v>40509.101563146229</v>
      </c>
      <c r="AL40" s="205">
        <f t="shared" si="31"/>
        <v>40509.101563146229</v>
      </c>
      <c r="AM40" s="205">
        <f t="shared" si="31"/>
        <v>40509.101563146229</v>
      </c>
      <c r="AN40" s="205">
        <f t="shared" si="31"/>
        <v>40509.101563146229</v>
      </c>
      <c r="AO40" s="205">
        <f t="shared" si="31"/>
        <v>40509.101563146229</v>
      </c>
      <c r="AP40" s="205">
        <f t="shared" si="31"/>
        <v>40509.101563146229</v>
      </c>
      <c r="AQ40" s="205">
        <f t="shared" si="31"/>
        <v>40509.101563146229</v>
      </c>
      <c r="AR40" s="205">
        <f t="shared" si="31"/>
        <v>40509.101563146229</v>
      </c>
      <c r="AS40" s="205">
        <f t="shared" si="31"/>
        <v>40509.101563146229</v>
      </c>
      <c r="AT40" s="205">
        <f t="shared" si="31"/>
        <v>40509.101563146229</v>
      </c>
      <c r="AU40" s="205">
        <f t="shared" si="31"/>
        <v>40509.101563146229</v>
      </c>
      <c r="AV40" s="205">
        <f t="shared" si="31"/>
        <v>40509.101563146229</v>
      </c>
      <c r="AW40" s="205">
        <f t="shared" si="31"/>
        <v>40509.101563146229</v>
      </c>
      <c r="AX40" s="205">
        <f t="shared" si="31"/>
        <v>40509.101563146229</v>
      </c>
      <c r="AY40" s="205">
        <f t="shared" si="31"/>
        <v>40509.101563146229</v>
      </c>
      <c r="AZ40" s="205">
        <f t="shared" si="31"/>
        <v>40509.101563146229</v>
      </c>
      <c r="BA40" s="205">
        <f t="shared" si="31"/>
        <v>40509.101563146229</v>
      </c>
      <c r="BB40" s="205">
        <f t="shared" si="32"/>
        <v>40509.101563146229</v>
      </c>
      <c r="BC40" s="205">
        <f t="shared" si="32"/>
        <v>40509.101563146229</v>
      </c>
      <c r="BD40" s="205">
        <f t="shared" si="32"/>
        <v>40509.101563146229</v>
      </c>
      <c r="BE40" s="205">
        <f t="shared" si="32"/>
        <v>40509.101563146229</v>
      </c>
      <c r="BF40" s="205">
        <f t="shared" si="32"/>
        <v>40509.101563146229</v>
      </c>
      <c r="BG40" s="205">
        <f t="shared" si="32"/>
        <v>40509.101563146229</v>
      </c>
      <c r="BH40" s="205">
        <f t="shared" si="32"/>
        <v>40509.101563146229</v>
      </c>
      <c r="BI40" s="205">
        <f t="shared" si="32"/>
        <v>40509.101563146229</v>
      </c>
      <c r="BJ40" s="205">
        <f t="shared" si="32"/>
        <v>40509.101563146229</v>
      </c>
      <c r="BK40" s="205">
        <f t="shared" si="32"/>
        <v>40509.101563146229</v>
      </c>
      <c r="BL40" s="205">
        <f t="shared" si="32"/>
        <v>40509.101563146229</v>
      </c>
      <c r="BM40" s="205">
        <f t="shared" si="32"/>
        <v>40509.101563146229</v>
      </c>
      <c r="BN40" s="205">
        <f t="shared" si="32"/>
        <v>40509.101563146229</v>
      </c>
      <c r="BO40" s="205">
        <f t="shared" si="32"/>
        <v>40509.101563146229</v>
      </c>
      <c r="BP40" s="205">
        <f t="shared" si="32"/>
        <v>40509.101563146229</v>
      </c>
      <c r="BQ40" s="205">
        <f t="shared" si="32"/>
        <v>40509.101563146229</v>
      </c>
      <c r="BR40" s="205">
        <f t="shared" si="32"/>
        <v>40509.101563146229</v>
      </c>
      <c r="BS40" s="205">
        <f t="shared" si="32"/>
        <v>40509.101563146229</v>
      </c>
      <c r="BT40" s="205">
        <f t="shared" si="32"/>
        <v>40509.101563146229</v>
      </c>
      <c r="BU40" s="205">
        <f t="shared" si="32"/>
        <v>40509.101563146229</v>
      </c>
      <c r="BV40" s="205">
        <f t="shared" si="32"/>
        <v>40509.101563146229</v>
      </c>
      <c r="BW40" s="205">
        <f t="shared" si="32"/>
        <v>40509.101563146229</v>
      </c>
      <c r="BX40" s="205">
        <f t="shared" si="32"/>
        <v>40509.101563146229</v>
      </c>
      <c r="BY40" s="205">
        <f t="shared" si="32"/>
        <v>40509.101563146229</v>
      </c>
      <c r="BZ40" s="205">
        <f t="shared" si="32"/>
        <v>40509.101563146229</v>
      </c>
      <c r="CA40" s="205">
        <f t="shared" si="32"/>
        <v>40509.101563146229</v>
      </c>
      <c r="CB40" s="205">
        <f t="shared" si="32"/>
        <v>40509.101563146229</v>
      </c>
      <c r="CC40" s="205">
        <f t="shared" si="32"/>
        <v>40509.101563146229</v>
      </c>
      <c r="CD40" s="205">
        <f t="shared" si="32"/>
        <v>40509.101563146229</v>
      </c>
      <c r="CE40" s="205">
        <f t="shared" si="33"/>
        <v>40509.101563146229</v>
      </c>
      <c r="CF40" s="205">
        <f t="shared" si="33"/>
        <v>40509.101563146229</v>
      </c>
      <c r="CG40" s="205">
        <f t="shared" si="33"/>
        <v>40509.101563146229</v>
      </c>
      <c r="CH40" s="205">
        <f t="shared" si="33"/>
        <v>40509.101563146229</v>
      </c>
      <c r="CI40" s="205">
        <f t="shared" si="33"/>
        <v>40509.101563146229</v>
      </c>
      <c r="CJ40" s="205">
        <f t="shared" si="33"/>
        <v>40509.101563146229</v>
      </c>
      <c r="CK40" s="205">
        <f t="shared" si="33"/>
        <v>40509.101563146229</v>
      </c>
      <c r="CL40" s="205">
        <f t="shared" si="33"/>
        <v>40509.101563146229</v>
      </c>
      <c r="CM40" s="205">
        <f t="shared" si="33"/>
        <v>40509.101563146229</v>
      </c>
      <c r="CN40" s="205">
        <f t="shared" si="33"/>
        <v>40509.101563146229</v>
      </c>
      <c r="CO40" s="205">
        <f t="shared" si="33"/>
        <v>40509.101563146229</v>
      </c>
      <c r="CP40" s="205">
        <f t="shared" si="33"/>
        <v>40509.101563146229</v>
      </c>
      <c r="CQ40" s="205">
        <f t="shared" si="33"/>
        <v>40509.101563146229</v>
      </c>
      <c r="CR40" s="205">
        <f t="shared" si="33"/>
        <v>40509.101563146236</v>
      </c>
      <c r="CS40" s="205">
        <f t="shared" si="34"/>
        <v>40509.101563146236</v>
      </c>
      <c r="CT40" s="205">
        <f t="shared" si="34"/>
        <v>40509.101563146236</v>
      </c>
      <c r="CU40" s="205">
        <f t="shared" si="34"/>
        <v>40509.101563146236</v>
      </c>
      <c r="CV40" s="205">
        <f t="shared" si="34"/>
        <v>40509.101563146236</v>
      </c>
      <c r="CW40" s="205">
        <f t="shared" si="34"/>
        <v>40509.101563146236</v>
      </c>
      <c r="CX40" s="205">
        <f t="shared" si="34"/>
        <v>40509.101563146236</v>
      </c>
      <c r="CY40" s="205">
        <f t="shared" si="34"/>
        <v>40509.101563146236</v>
      </c>
      <c r="CZ40" s="205">
        <f t="shared" si="34"/>
        <v>40509.101563146236</v>
      </c>
      <c r="DA40" s="205">
        <f t="shared" si="34"/>
        <v>40509.101563146236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0.25892584270376184</v>
      </c>
      <c r="Z42" s="211">
        <f t="shared" si="36"/>
        <v>0.25892584270376184</v>
      </c>
      <c r="AA42" s="211">
        <f t="shared" si="36"/>
        <v>0.25892584270376184</v>
      </c>
      <c r="AB42" s="211">
        <f t="shared" si="36"/>
        <v>0.25892584270376184</v>
      </c>
      <c r="AC42" s="211">
        <f t="shared" si="36"/>
        <v>0.25892584270376184</v>
      </c>
      <c r="AD42" s="211">
        <f t="shared" si="36"/>
        <v>0.25892584270376184</v>
      </c>
      <c r="AE42" s="211">
        <f t="shared" si="36"/>
        <v>0.25892584270376184</v>
      </c>
      <c r="AF42" s="211">
        <f t="shared" si="36"/>
        <v>0.25892584270376184</v>
      </c>
      <c r="AG42" s="211">
        <f t="shared" si="36"/>
        <v>0.25892584270376184</v>
      </c>
      <c r="AH42" s="211">
        <f t="shared" si="36"/>
        <v>0.25892584270376184</v>
      </c>
      <c r="AI42" s="211">
        <f t="shared" si="36"/>
        <v>0.25892584270376184</v>
      </c>
      <c r="AJ42" s="211">
        <f t="shared" si="36"/>
        <v>0.25892584270376184</v>
      </c>
      <c r="AK42" s="211">
        <f t="shared" si="36"/>
        <v>0.25892584270376184</v>
      </c>
      <c r="AL42" s="211">
        <f t="shared" ref="AL42:BQ42" si="37">IF(AL$22&lt;=$E$24,IF(AL$22&lt;=$D$24,IF(AL$22&lt;=$C$24,IF(AL$22&lt;=$B$24,$B108,($C25-$B25)/($C$24-$B$24)),($D25-$C25)/($D$24-$C$24)),($E25-$D25)/($E$24-$D$24)),$F108)</f>
        <v>0.25892584270376184</v>
      </c>
      <c r="AM42" s="211">
        <f t="shared" si="37"/>
        <v>0.25892584270376184</v>
      </c>
      <c r="AN42" s="211">
        <f t="shared" si="37"/>
        <v>0.25892584270376184</v>
      </c>
      <c r="AO42" s="211">
        <f t="shared" si="37"/>
        <v>0.25892584270376184</v>
      </c>
      <c r="AP42" s="211">
        <f t="shared" si="37"/>
        <v>0.25892584270376184</v>
      </c>
      <c r="AQ42" s="211">
        <f t="shared" si="37"/>
        <v>0.25892584270376184</v>
      </c>
      <c r="AR42" s="211">
        <f t="shared" si="37"/>
        <v>0.25892584270376184</v>
      </c>
      <c r="AS42" s="211">
        <f t="shared" si="37"/>
        <v>0.25892584270376184</v>
      </c>
      <c r="AT42" s="211">
        <f t="shared" si="37"/>
        <v>0.25892584270376184</v>
      </c>
      <c r="AU42" s="211">
        <f t="shared" si="37"/>
        <v>0.25892584270376184</v>
      </c>
      <c r="AV42" s="211">
        <f t="shared" si="37"/>
        <v>0.25892584270376184</v>
      </c>
      <c r="AW42" s="211">
        <f t="shared" si="37"/>
        <v>0.25892584270376184</v>
      </c>
      <c r="AX42" s="211">
        <f t="shared" si="37"/>
        <v>0.25892584270376184</v>
      </c>
      <c r="AY42" s="211">
        <f t="shared" si="37"/>
        <v>0.25892584270376184</v>
      </c>
      <c r="AZ42" s="211">
        <f t="shared" si="37"/>
        <v>0.25892584270376184</v>
      </c>
      <c r="BA42" s="211">
        <f t="shared" si="37"/>
        <v>0.25892584270376184</v>
      </c>
      <c r="BB42" s="211">
        <f t="shared" si="37"/>
        <v>0.25892584270376184</v>
      </c>
      <c r="BC42" s="211">
        <f t="shared" si="37"/>
        <v>0.25892584270376184</v>
      </c>
      <c r="BD42" s="211">
        <f t="shared" si="37"/>
        <v>0.25892584270376184</v>
      </c>
      <c r="BE42" s="211">
        <f t="shared" si="37"/>
        <v>0.25892584270376184</v>
      </c>
      <c r="BF42" s="211">
        <f t="shared" si="37"/>
        <v>0.25892584270376184</v>
      </c>
      <c r="BG42" s="211">
        <f t="shared" si="37"/>
        <v>0.25892584270376184</v>
      </c>
      <c r="BH42" s="211">
        <f t="shared" si="37"/>
        <v>-29.352634053697347</v>
      </c>
      <c r="BI42" s="211">
        <f t="shared" si="37"/>
        <v>-29.352634053697347</v>
      </c>
      <c r="BJ42" s="211">
        <f t="shared" si="37"/>
        <v>-29.352634053697347</v>
      </c>
      <c r="BK42" s="211">
        <f t="shared" si="37"/>
        <v>-29.352634053697347</v>
      </c>
      <c r="BL42" s="211">
        <f t="shared" si="37"/>
        <v>-29.352634053697347</v>
      </c>
      <c r="BM42" s="211">
        <f t="shared" si="37"/>
        <v>-29.352634053697347</v>
      </c>
      <c r="BN42" s="211">
        <f t="shared" si="37"/>
        <v>-29.352634053697347</v>
      </c>
      <c r="BO42" s="211">
        <f t="shared" si="37"/>
        <v>-29.352634053697347</v>
      </c>
      <c r="BP42" s="211">
        <f t="shared" si="37"/>
        <v>-29.352634053697347</v>
      </c>
      <c r="BQ42" s="211">
        <f t="shared" si="37"/>
        <v>-29.352634053697347</v>
      </c>
      <c r="BR42" s="211">
        <f t="shared" ref="BR42:DA42" si="38">IF(BR$22&lt;=$E$24,IF(BR$22&lt;=$D$24,IF(BR$22&lt;=$C$24,IF(BR$22&lt;=$B$24,$B108,($C25-$B25)/($C$24-$B$24)),($D25-$C25)/($D$24-$C$24)),($E25-$D25)/($E$24-$D$24)),$F108)</f>
        <v>-29.352634053697347</v>
      </c>
      <c r="BS42" s="211">
        <f t="shared" si="38"/>
        <v>-29.352634053697347</v>
      </c>
      <c r="BT42" s="211">
        <f t="shared" si="38"/>
        <v>-29.352634053697347</v>
      </c>
      <c r="BU42" s="211">
        <f t="shared" si="38"/>
        <v>-29.352634053697347</v>
      </c>
      <c r="BV42" s="211">
        <f t="shared" si="38"/>
        <v>-29.352634053697347</v>
      </c>
      <c r="BW42" s="211">
        <f t="shared" si="38"/>
        <v>-29.352634053697347</v>
      </c>
      <c r="BX42" s="211">
        <f t="shared" si="38"/>
        <v>-29.352634053697347</v>
      </c>
      <c r="BY42" s="211">
        <f t="shared" si="38"/>
        <v>-29.352634053697347</v>
      </c>
      <c r="BZ42" s="211">
        <f t="shared" si="38"/>
        <v>-29.352634053697347</v>
      </c>
      <c r="CA42" s="211">
        <f t="shared" si="38"/>
        <v>-29.352634053697347</v>
      </c>
      <c r="CB42" s="211">
        <f t="shared" si="38"/>
        <v>-29.352634053697347</v>
      </c>
      <c r="CC42" s="211">
        <f t="shared" si="38"/>
        <v>-29.352634053697347</v>
      </c>
      <c r="CD42" s="211">
        <f t="shared" si="38"/>
        <v>-29.352634053697347</v>
      </c>
      <c r="CE42" s="211">
        <f t="shared" si="38"/>
        <v>-29.352634053697347</v>
      </c>
      <c r="CF42" s="211">
        <f t="shared" si="38"/>
        <v>-29.352634053697347</v>
      </c>
      <c r="CG42" s="211">
        <f t="shared" si="38"/>
        <v>-29.352634053697347</v>
      </c>
      <c r="CH42" s="211">
        <f t="shared" si="38"/>
        <v>-29.352634053697347</v>
      </c>
      <c r="CI42" s="211">
        <f t="shared" si="38"/>
        <v>36.33210090610131</v>
      </c>
      <c r="CJ42" s="211">
        <f t="shared" si="38"/>
        <v>36.33210090610131</v>
      </c>
      <c r="CK42" s="211">
        <f t="shared" si="38"/>
        <v>36.33210090610131</v>
      </c>
      <c r="CL42" s="211">
        <f t="shared" si="38"/>
        <v>36.33210090610131</v>
      </c>
      <c r="CM42" s="211">
        <f t="shared" si="38"/>
        <v>36.33210090610131</v>
      </c>
      <c r="CN42" s="211">
        <f t="shared" si="38"/>
        <v>36.33210090610131</v>
      </c>
      <c r="CO42" s="211">
        <f t="shared" si="38"/>
        <v>36.33210090610131</v>
      </c>
      <c r="CP42" s="211">
        <f t="shared" si="38"/>
        <v>36.33210090610131</v>
      </c>
      <c r="CQ42" s="211">
        <f t="shared" si="38"/>
        <v>36.33210090610131</v>
      </c>
      <c r="CR42" s="211">
        <f t="shared" si="38"/>
        <v>36.33210090610131</v>
      </c>
      <c r="CS42" s="211">
        <f t="shared" si="38"/>
        <v>36.33210090610131</v>
      </c>
      <c r="CT42" s="211">
        <f t="shared" si="38"/>
        <v>36.33210090610131</v>
      </c>
      <c r="CU42" s="211">
        <f t="shared" si="38"/>
        <v>36.33210090610131</v>
      </c>
      <c r="CV42" s="211">
        <f t="shared" si="38"/>
        <v>36.33210090610131</v>
      </c>
      <c r="CW42" s="211">
        <f t="shared" si="38"/>
        <v>36.33210090610131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21.428571428571427</v>
      </c>
      <c r="Z43" s="211">
        <f t="shared" si="39"/>
        <v>21.428571428571427</v>
      </c>
      <c r="AA43" s="211">
        <f t="shared" si="39"/>
        <v>21.428571428571427</v>
      </c>
      <c r="AB43" s="211">
        <f t="shared" si="39"/>
        <v>21.428571428571427</v>
      </c>
      <c r="AC43" s="211">
        <f t="shared" si="39"/>
        <v>21.428571428571427</v>
      </c>
      <c r="AD43" s="211">
        <f t="shared" si="39"/>
        <v>21.428571428571427</v>
      </c>
      <c r="AE43" s="211">
        <f t="shared" si="39"/>
        <v>21.428571428571427</v>
      </c>
      <c r="AF43" s="211">
        <f t="shared" si="39"/>
        <v>21.428571428571427</v>
      </c>
      <c r="AG43" s="211">
        <f t="shared" si="39"/>
        <v>21.428571428571427</v>
      </c>
      <c r="AH43" s="211">
        <f t="shared" si="39"/>
        <v>21.428571428571427</v>
      </c>
      <c r="AI43" s="211">
        <f t="shared" si="39"/>
        <v>21.428571428571427</v>
      </c>
      <c r="AJ43" s="211">
        <f t="shared" si="39"/>
        <v>21.428571428571427</v>
      </c>
      <c r="AK43" s="211">
        <f t="shared" si="39"/>
        <v>21.428571428571427</v>
      </c>
      <c r="AL43" s="211">
        <f t="shared" ref="AL43:BQ43" si="40">IF(AL$22&lt;=$E$24,IF(AL$22&lt;=$D$24,IF(AL$22&lt;=$C$24,IF(AL$22&lt;=$B$24,$B109,($C26-$B26)/($C$24-$B$24)),($D26-$C26)/($D$24-$C$24)),($E26-$D26)/($E$24-$D$24)),$F109)</f>
        <v>21.428571428571427</v>
      </c>
      <c r="AM43" s="211">
        <f t="shared" si="40"/>
        <v>21.428571428571427</v>
      </c>
      <c r="AN43" s="211">
        <f t="shared" si="40"/>
        <v>21.428571428571427</v>
      </c>
      <c r="AO43" s="211">
        <f t="shared" si="40"/>
        <v>21.428571428571427</v>
      </c>
      <c r="AP43" s="211">
        <f t="shared" si="40"/>
        <v>21.428571428571427</v>
      </c>
      <c r="AQ43" s="211">
        <f t="shared" si="40"/>
        <v>21.428571428571427</v>
      </c>
      <c r="AR43" s="211">
        <f t="shared" si="40"/>
        <v>21.428571428571427</v>
      </c>
      <c r="AS43" s="211">
        <f t="shared" si="40"/>
        <v>21.428571428571427</v>
      </c>
      <c r="AT43" s="211">
        <f t="shared" si="40"/>
        <v>21.428571428571427</v>
      </c>
      <c r="AU43" s="211">
        <f t="shared" si="40"/>
        <v>21.428571428571427</v>
      </c>
      <c r="AV43" s="211">
        <f t="shared" si="40"/>
        <v>21.428571428571427</v>
      </c>
      <c r="AW43" s="211">
        <f t="shared" si="40"/>
        <v>21.428571428571427</v>
      </c>
      <c r="AX43" s="211">
        <f t="shared" si="40"/>
        <v>21.428571428571427</v>
      </c>
      <c r="AY43" s="211">
        <f t="shared" si="40"/>
        <v>21.428571428571427</v>
      </c>
      <c r="AZ43" s="211">
        <f t="shared" si="40"/>
        <v>21.428571428571427</v>
      </c>
      <c r="BA43" s="211">
        <f t="shared" si="40"/>
        <v>21.428571428571427</v>
      </c>
      <c r="BB43" s="211">
        <f t="shared" si="40"/>
        <v>21.428571428571427</v>
      </c>
      <c r="BC43" s="211">
        <f t="shared" si="40"/>
        <v>21.428571428571427</v>
      </c>
      <c r="BD43" s="211">
        <f t="shared" si="40"/>
        <v>21.428571428571427</v>
      </c>
      <c r="BE43" s="211">
        <f t="shared" si="40"/>
        <v>21.428571428571427</v>
      </c>
      <c r="BF43" s="211">
        <f t="shared" si="40"/>
        <v>21.428571428571427</v>
      </c>
      <c r="BG43" s="211">
        <f t="shared" si="40"/>
        <v>21.428571428571427</v>
      </c>
      <c r="BH43" s="211">
        <f t="shared" si="40"/>
        <v>1128.1132075471701</v>
      </c>
      <c r="BI43" s="211">
        <f t="shared" si="40"/>
        <v>1128.1132075471701</v>
      </c>
      <c r="BJ43" s="211">
        <f t="shared" si="40"/>
        <v>1128.1132075471701</v>
      </c>
      <c r="BK43" s="211">
        <f t="shared" si="40"/>
        <v>1128.1132075471701</v>
      </c>
      <c r="BL43" s="211">
        <f t="shared" si="40"/>
        <v>1128.1132075471701</v>
      </c>
      <c r="BM43" s="211">
        <f t="shared" si="40"/>
        <v>1128.1132075471701</v>
      </c>
      <c r="BN43" s="211">
        <f t="shared" si="40"/>
        <v>1128.1132075471701</v>
      </c>
      <c r="BO43" s="211">
        <f t="shared" si="40"/>
        <v>1128.1132075471701</v>
      </c>
      <c r="BP43" s="211">
        <f t="shared" si="40"/>
        <v>1128.1132075471701</v>
      </c>
      <c r="BQ43" s="211">
        <f t="shared" si="40"/>
        <v>1128.1132075471701</v>
      </c>
      <c r="BR43" s="211">
        <f t="shared" ref="BR43:DA43" si="41">IF(BR$22&lt;=$E$24,IF(BR$22&lt;=$D$24,IF(BR$22&lt;=$C$24,IF(BR$22&lt;=$B$24,$B109,($C26-$B26)/($C$24-$B$24)),($D26-$C26)/($D$24-$C$24)),($E26-$D26)/($E$24-$D$24)),$F109)</f>
        <v>1128.1132075471701</v>
      </c>
      <c r="BS43" s="211">
        <f t="shared" si="41"/>
        <v>1128.1132075471701</v>
      </c>
      <c r="BT43" s="211">
        <f t="shared" si="41"/>
        <v>1128.1132075471701</v>
      </c>
      <c r="BU43" s="211">
        <f t="shared" si="41"/>
        <v>1128.1132075471701</v>
      </c>
      <c r="BV43" s="211">
        <f t="shared" si="41"/>
        <v>1128.1132075471701</v>
      </c>
      <c r="BW43" s="211">
        <f t="shared" si="41"/>
        <v>1128.1132075471701</v>
      </c>
      <c r="BX43" s="211">
        <f t="shared" si="41"/>
        <v>1128.1132075471701</v>
      </c>
      <c r="BY43" s="211">
        <f t="shared" si="41"/>
        <v>1128.1132075471701</v>
      </c>
      <c r="BZ43" s="211">
        <f t="shared" si="41"/>
        <v>1128.1132075471701</v>
      </c>
      <c r="CA43" s="211">
        <f t="shared" si="41"/>
        <v>1128.1132075471701</v>
      </c>
      <c r="CB43" s="211">
        <f t="shared" si="41"/>
        <v>1128.1132075471701</v>
      </c>
      <c r="CC43" s="211">
        <f t="shared" si="41"/>
        <v>1128.1132075471701</v>
      </c>
      <c r="CD43" s="211">
        <f t="shared" si="41"/>
        <v>1128.1132075471701</v>
      </c>
      <c r="CE43" s="211">
        <f t="shared" si="41"/>
        <v>1128.1132075471701</v>
      </c>
      <c r="CF43" s="211">
        <f t="shared" si="41"/>
        <v>1128.1132075471701</v>
      </c>
      <c r="CG43" s="211">
        <f t="shared" si="41"/>
        <v>1128.1132075471701</v>
      </c>
      <c r="CH43" s="211">
        <f t="shared" si="41"/>
        <v>1128.1132075471701</v>
      </c>
      <c r="CI43" s="211">
        <f t="shared" si="41"/>
        <v>830.3333333333328</v>
      </c>
      <c r="CJ43" s="211">
        <f t="shared" si="41"/>
        <v>830.3333333333328</v>
      </c>
      <c r="CK43" s="211">
        <f t="shared" si="41"/>
        <v>830.3333333333328</v>
      </c>
      <c r="CL43" s="211">
        <f t="shared" si="41"/>
        <v>830.3333333333328</v>
      </c>
      <c r="CM43" s="211">
        <f t="shared" si="41"/>
        <v>830.3333333333328</v>
      </c>
      <c r="CN43" s="211">
        <f t="shared" si="41"/>
        <v>830.3333333333328</v>
      </c>
      <c r="CO43" s="211">
        <f t="shared" si="41"/>
        <v>830.3333333333328</v>
      </c>
      <c r="CP43" s="211">
        <f t="shared" si="41"/>
        <v>830.3333333333328</v>
      </c>
      <c r="CQ43" s="211">
        <f t="shared" si="41"/>
        <v>830.3333333333328</v>
      </c>
      <c r="CR43" s="211">
        <f t="shared" si="41"/>
        <v>830.3333333333328</v>
      </c>
      <c r="CS43" s="211">
        <f t="shared" si="41"/>
        <v>830.3333333333328</v>
      </c>
      <c r="CT43" s="211">
        <f t="shared" si="41"/>
        <v>830.3333333333328</v>
      </c>
      <c r="CU43" s="211">
        <f t="shared" si="41"/>
        <v>830.3333333333328</v>
      </c>
      <c r="CV43" s="211">
        <f t="shared" si="41"/>
        <v>830.3333333333328</v>
      </c>
      <c r="CW43" s="211">
        <f t="shared" si="41"/>
        <v>830.3333333333328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32.44079656821993</v>
      </c>
      <c r="Z44" s="211">
        <f t="shared" si="42"/>
        <v>32.44079656821993</v>
      </c>
      <c r="AA44" s="211">
        <f t="shared" si="42"/>
        <v>32.44079656821993</v>
      </c>
      <c r="AB44" s="211">
        <f t="shared" si="42"/>
        <v>32.44079656821993</v>
      </c>
      <c r="AC44" s="211">
        <f t="shared" si="42"/>
        <v>32.44079656821993</v>
      </c>
      <c r="AD44" s="211">
        <f t="shared" si="42"/>
        <v>32.44079656821993</v>
      </c>
      <c r="AE44" s="211">
        <f t="shared" si="42"/>
        <v>32.44079656821993</v>
      </c>
      <c r="AF44" s="211">
        <f t="shared" si="42"/>
        <v>32.44079656821993</v>
      </c>
      <c r="AG44" s="211">
        <f t="shared" si="42"/>
        <v>32.44079656821993</v>
      </c>
      <c r="AH44" s="211">
        <f t="shared" si="42"/>
        <v>32.44079656821993</v>
      </c>
      <c r="AI44" s="211">
        <f t="shared" si="42"/>
        <v>32.44079656821993</v>
      </c>
      <c r="AJ44" s="211">
        <f t="shared" si="42"/>
        <v>32.44079656821993</v>
      </c>
      <c r="AK44" s="211">
        <f t="shared" si="42"/>
        <v>32.44079656821993</v>
      </c>
      <c r="AL44" s="211">
        <f t="shared" ref="AL44:BQ44" si="43">IF(AL$22&lt;=$E$24,IF(AL$22&lt;=$D$24,IF(AL$22&lt;=$C$24,IF(AL$22&lt;=$B$24,$B110,($C27-$B27)/($C$24-$B$24)),($D27-$C27)/($D$24-$C$24)),($E27-$D27)/($E$24-$D$24)),$F110)</f>
        <v>32.44079656821993</v>
      </c>
      <c r="AM44" s="211">
        <f t="shared" si="43"/>
        <v>32.44079656821993</v>
      </c>
      <c r="AN44" s="211">
        <f t="shared" si="43"/>
        <v>32.44079656821993</v>
      </c>
      <c r="AO44" s="211">
        <f t="shared" si="43"/>
        <v>32.44079656821993</v>
      </c>
      <c r="AP44" s="211">
        <f t="shared" si="43"/>
        <v>32.44079656821993</v>
      </c>
      <c r="AQ44" s="211">
        <f t="shared" si="43"/>
        <v>32.44079656821993</v>
      </c>
      <c r="AR44" s="211">
        <f t="shared" si="43"/>
        <v>32.44079656821993</v>
      </c>
      <c r="AS44" s="211">
        <f t="shared" si="43"/>
        <v>32.44079656821993</v>
      </c>
      <c r="AT44" s="211">
        <f t="shared" si="43"/>
        <v>32.44079656821993</v>
      </c>
      <c r="AU44" s="211">
        <f t="shared" si="43"/>
        <v>32.44079656821993</v>
      </c>
      <c r="AV44" s="211">
        <f t="shared" si="43"/>
        <v>32.44079656821993</v>
      </c>
      <c r="AW44" s="211">
        <f t="shared" si="43"/>
        <v>32.44079656821993</v>
      </c>
      <c r="AX44" s="211">
        <f t="shared" si="43"/>
        <v>32.44079656821993</v>
      </c>
      <c r="AY44" s="211">
        <f t="shared" si="43"/>
        <v>32.44079656821993</v>
      </c>
      <c r="AZ44" s="211">
        <f t="shared" si="43"/>
        <v>32.44079656821993</v>
      </c>
      <c r="BA44" s="211">
        <f t="shared" si="43"/>
        <v>32.44079656821993</v>
      </c>
      <c r="BB44" s="211">
        <f t="shared" si="43"/>
        <v>32.44079656821993</v>
      </c>
      <c r="BC44" s="211">
        <f t="shared" si="43"/>
        <v>32.44079656821993</v>
      </c>
      <c r="BD44" s="211">
        <f t="shared" si="43"/>
        <v>32.44079656821993</v>
      </c>
      <c r="BE44" s="211">
        <f t="shared" si="43"/>
        <v>32.44079656821993</v>
      </c>
      <c r="BF44" s="211">
        <f t="shared" si="43"/>
        <v>32.44079656821993</v>
      </c>
      <c r="BG44" s="211">
        <f t="shared" si="43"/>
        <v>32.44079656821993</v>
      </c>
      <c r="BH44" s="211">
        <f t="shared" si="43"/>
        <v>-2.8718857500260575</v>
      </c>
      <c r="BI44" s="211">
        <f t="shared" si="43"/>
        <v>-2.8718857500260575</v>
      </c>
      <c r="BJ44" s="211">
        <f t="shared" si="43"/>
        <v>-2.8718857500260575</v>
      </c>
      <c r="BK44" s="211">
        <f t="shared" si="43"/>
        <v>-2.8718857500260575</v>
      </c>
      <c r="BL44" s="211">
        <f t="shared" si="43"/>
        <v>-2.8718857500260575</v>
      </c>
      <c r="BM44" s="211">
        <f t="shared" si="43"/>
        <v>-2.8718857500260575</v>
      </c>
      <c r="BN44" s="211">
        <f t="shared" si="43"/>
        <v>-2.8718857500260575</v>
      </c>
      <c r="BO44" s="211">
        <f t="shared" si="43"/>
        <v>-2.8718857500260575</v>
      </c>
      <c r="BP44" s="211">
        <f t="shared" si="43"/>
        <v>-2.8718857500260575</v>
      </c>
      <c r="BQ44" s="211">
        <f t="shared" si="43"/>
        <v>-2.8718857500260575</v>
      </c>
      <c r="BR44" s="211">
        <f t="shared" ref="BR44:DA44" si="44">IF(BR$22&lt;=$E$24,IF(BR$22&lt;=$D$24,IF(BR$22&lt;=$C$24,IF(BR$22&lt;=$B$24,$B110,($C27-$B27)/($C$24-$B$24)),($D27-$C27)/($D$24-$C$24)),($E27-$D27)/($E$24-$D$24)),$F110)</f>
        <v>-2.8718857500260575</v>
      </c>
      <c r="BS44" s="211">
        <f t="shared" si="44"/>
        <v>-2.8718857500260575</v>
      </c>
      <c r="BT44" s="211">
        <f t="shared" si="44"/>
        <v>-2.8718857500260575</v>
      </c>
      <c r="BU44" s="211">
        <f t="shared" si="44"/>
        <v>-2.8718857500260575</v>
      </c>
      <c r="BV44" s="211">
        <f t="shared" si="44"/>
        <v>-2.8718857500260575</v>
      </c>
      <c r="BW44" s="211">
        <f t="shared" si="44"/>
        <v>-2.8718857500260575</v>
      </c>
      <c r="BX44" s="211">
        <f t="shared" si="44"/>
        <v>-2.8718857500260575</v>
      </c>
      <c r="BY44" s="211">
        <f t="shared" si="44"/>
        <v>-2.8718857500260575</v>
      </c>
      <c r="BZ44" s="211">
        <f t="shared" si="44"/>
        <v>-2.8718857500260575</v>
      </c>
      <c r="CA44" s="211">
        <f t="shared" si="44"/>
        <v>-2.8718857500260575</v>
      </c>
      <c r="CB44" s="211">
        <f t="shared" si="44"/>
        <v>-2.8718857500260575</v>
      </c>
      <c r="CC44" s="211">
        <f t="shared" si="44"/>
        <v>-2.8718857500260575</v>
      </c>
      <c r="CD44" s="211">
        <f t="shared" si="44"/>
        <v>-2.8718857500260575</v>
      </c>
      <c r="CE44" s="211">
        <f t="shared" si="44"/>
        <v>-2.8718857500260575</v>
      </c>
      <c r="CF44" s="211">
        <f t="shared" si="44"/>
        <v>-2.8718857500260575</v>
      </c>
      <c r="CG44" s="211">
        <f t="shared" si="44"/>
        <v>-2.8718857500260575</v>
      </c>
      <c r="CH44" s="211">
        <f t="shared" si="44"/>
        <v>-2.8718857500260575</v>
      </c>
      <c r="CI44" s="211">
        <f t="shared" si="44"/>
        <v>0</v>
      </c>
      <c r="CJ44" s="211">
        <f t="shared" si="44"/>
        <v>0</v>
      </c>
      <c r="CK44" s="211">
        <f t="shared" si="44"/>
        <v>0</v>
      </c>
      <c r="CL44" s="211">
        <f t="shared" si="44"/>
        <v>0</v>
      </c>
      <c r="CM44" s="211">
        <f t="shared" si="44"/>
        <v>0</v>
      </c>
      <c r="CN44" s="211">
        <f t="shared" si="44"/>
        <v>0</v>
      </c>
      <c r="CO44" s="211">
        <f t="shared" si="44"/>
        <v>0</v>
      </c>
      <c r="CP44" s="211">
        <f t="shared" si="44"/>
        <v>0</v>
      </c>
      <c r="CQ44" s="211">
        <f t="shared" si="44"/>
        <v>0</v>
      </c>
      <c r="CR44" s="211">
        <f t="shared" si="44"/>
        <v>0</v>
      </c>
      <c r="CS44" s="211">
        <f t="shared" si="44"/>
        <v>0</v>
      </c>
      <c r="CT44" s="211">
        <f t="shared" si="44"/>
        <v>0</v>
      </c>
      <c r="CU44" s="211">
        <f t="shared" si="44"/>
        <v>0</v>
      </c>
      <c r="CV44" s="211">
        <f t="shared" si="44"/>
        <v>0</v>
      </c>
      <c r="CW44" s="211">
        <f t="shared" si="44"/>
        <v>0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173.17142857142858</v>
      </c>
      <c r="Z46" s="211">
        <f t="shared" si="48"/>
        <v>173.17142857142858</v>
      </c>
      <c r="AA46" s="211">
        <f t="shared" si="48"/>
        <v>173.17142857142858</v>
      </c>
      <c r="AB46" s="211">
        <f t="shared" si="48"/>
        <v>173.17142857142858</v>
      </c>
      <c r="AC46" s="211">
        <f t="shared" si="48"/>
        <v>173.17142857142858</v>
      </c>
      <c r="AD46" s="211">
        <f t="shared" si="48"/>
        <v>173.17142857142858</v>
      </c>
      <c r="AE46" s="211">
        <f t="shared" si="48"/>
        <v>173.17142857142858</v>
      </c>
      <c r="AF46" s="211">
        <f t="shared" si="48"/>
        <v>173.17142857142858</v>
      </c>
      <c r="AG46" s="211">
        <f t="shared" si="48"/>
        <v>173.17142857142858</v>
      </c>
      <c r="AH46" s="211">
        <f t="shared" si="48"/>
        <v>173.17142857142858</v>
      </c>
      <c r="AI46" s="211">
        <f t="shared" si="48"/>
        <v>173.17142857142858</v>
      </c>
      <c r="AJ46" s="211">
        <f t="shared" si="48"/>
        <v>173.17142857142858</v>
      </c>
      <c r="AK46" s="211">
        <f t="shared" si="48"/>
        <v>173.17142857142858</v>
      </c>
      <c r="AL46" s="211">
        <f t="shared" ref="AL46:BQ46" si="49">IF(AL$22&lt;=$E$24,IF(AL$22&lt;=$D$24,IF(AL$22&lt;=$C$24,IF(AL$22&lt;=$B$24,$B112,($C29-$B29)/($C$24-$B$24)),($D29-$C29)/($D$24-$C$24)),($E29-$D29)/($E$24-$D$24)),$F112)</f>
        <v>173.17142857142858</v>
      </c>
      <c r="AM46" s="211">
        <f t="shared" si="49"/>
        <v>173.17142857142858</v>
      </c>
      <c r="AN46" s="211">
        <f t="shared" si="49"/>
        <v>173.17142857142858</v>
      </c>
      <c r="AO46" s="211">
        <f t="shared" si="49"/>
        <v>173.17142857142858</v>
      </c>
      <c r="AP46" s="211">
        <f t="shared" si="49"/>
        <v>173.17142857142858</v>
      </c>
      <c r="AQ46" s="211">
        <f t="shared" si="49"/>
        <v>173.17142857142858</v>
      </c>
      <c r="AR46" s="211">
        <f t="shared" si="49"/>
        <v>173.17142857142858</v>
      </c>
      <c r="AS46" s="211">
        <f t="shared" si="49"/>
        <v>173.17142857142858</v>
      </c>
      <c r="AT46" s="211">
        <f t="shared" si="49"/>
        <v>173.17142857142858</v>
      </c>
      <c r="AU46" s="211">
        <f t="shared" si="49"/>
        <v>173.17142857142858</v>
      </c>
      <c r="AV46" s="211">
        <f t="shared" si="49"/>
        <v>173.17142857142858</v>
      </c>
      <c r="AW46" s="211">
        <f t="shared" si="49"/>
        <v>173.17142857142858</v>
      </c>
      <c r="AX46" s="211">
        <f t="shared" si="49"/>
        <v>173.17142857142858</v>
      </c>
      <c r="AY46" s="211">
        <f t="shared" si="49"/>
        <v>173.17142857142858</v>
      </c>
      <c r="AZ46" s="211">
        <f t="shared" si="49"/>
        <v>173.17142857142858</v>
      </c>
      <c r="BA46" s="211">
        <f t="shared" si="49"/>
        <v>173.17142857142858</v>
      </c>
      <c r="BB46" s="211">
        <f t="shared" si="49"/>
        <v>173.17142857142858</v>
      </c>
      <c r="BC46" s="211">
        <f t="shared" si="49"/>
        <v>173.17142857142858</v>
      </c>
      <c r="BD46" s="211">
        <f t="shared" si="49"/>
        <v>173.17142857142858</v>
      </c>
      <c r="BE46" s="211">
        <f t="shared" si="49"/>
        <v>173.17142857142858</v>
      </c>
      <c r="BF46" s="211">
        <f t="shared" si="49"/>
        <v>173.17142857142858</v>
      </c>
      <c r="BG46" s="211">
        <f t="shared" si="49"/>
        <v>173.17142857142858</v>
      </c>
      <c r="BH46" s="211">
        <f t="shared" si="49"/>
        <v>313.54716981132071</v>
      </c>
      <c r="BI46" s="211">
        <f t="shared" si="49"/>
        <v>313.54716981132071</v>
      </c>
      <c r="BJ46" s="211">
        <f t="shared" si="49"/>
        <v>313.54716981132071</v>
      </c>
      <c r="BK46" s="211">
        <f t="shared" si="49"/>
        <v>313.54716981132071</v>
      </c>
      <c r="BL46" s="211">
        <f t="shared" si="49"/>
        <v>313.54716981132071</v>
      </c>
      <c r="BM46" s="211">
        <f t="shared" si="49"/>
        <v>313.54716981132071</v>
      </c>
      <c r="BN46" s="211">
        <f t="shared" si="49"/>
        <v>313.54716981132071</v>
      </c>
      <c r="BO46" s="211">
        <f t="shared" si="49"/>
        <v>313.54716981132071</v>
      </c>
      <c r="BP46" s="211">
        <f t="shared" si="49"/>
        <v>313.54716981132071</v>
      </c>
      <c r="BQ46" s="211">
        <f t="shared" si="49"/>
        <v>313.54716981132071</v>
      </c>
      <c r="BR46" s="211">
        <f t="shared" ref="BR46:DA46" si="50">IF(BR$22&lt;=$E$24,IF(BR$22&lt;=$D$24,IF(BR$22&lt;=$C$24,IF(BR$22&lt;=$B$24,$B112,($C29-$B29)/($C$24-$B$24)),($D29-$C29)/($D$24-$C$24)),($E29-$D29)/($E$24-$D$24)),$F112)</f>
        <v>313.54716981132071</v>
      </c>
      <c r="BS46" s="211">
        <f t="shared" si="50"/>
        <v>313.54716981132071</v>
      </c>
      <c r="BT46" s="211">
        <f t="shared" si="50"/>
        <v>313.54716981132071</v>
      </c>
      <c r="BU46" s="211">
        <f t="shared" si="50"/>
        <v>313.54716981132071</v>
      </c>
      <c r="BV46" s="211">
        <f t="shared" si="50"/>
        <v>313.54716981132071</v>
      </c>
      <c r="BW46" s="211">
        <f t="shared" si="50"/>
        <v>313.54716981132071</v>
      </c>
      <c r="BX46" s="211">
        <f t="shared" si="50"/>
        <v>313.54716981132071</v>
      </c>
      <c r="BY46" s="211">
        <f t="shared" si="50"/>
        <v>313.54716981132071</v>
      </c>
      <c r="BZ46" s="211">
        <f t="shared" si="50"/>
        <v>313.54716981132071</v>
      </c>
      <c r="CA46" s="211">
        <f t="shared" si="50"/>
        <v>313.54716981132071</v>
      </c>
      <c r="CB46" s="211">
        <f t="shared" si="50"/>
        <v>313.54716981132071</v>
      </c>
      <c r="CC46" s="211">
        <f t="shared" si="50"/>
        <v>313.54716981132071</v>
      </c>
      <c r="CD46" s="211">
        <f t="shared" si="50"/>
        <v>313.54716981132071</v>
      </c>
      <c r="CE46" s="211">
        <f t="shared" si="50"/>
        <v>313.54716981132071</v>
      </c>
      <c r="CF46" s="211">
        <f t="shared" si="50"/>
        <v>313.54716981132071</v>
      </c>
      <c r="CG46" s="211">
        <f t="shared" si="50"/>
        <v>313.54716981132071</v>
      </c>
      <c r="CH46" s="211">
        <f t="shared" si="50"/>
        <v>313.54716981132071</v>
      </c>
      <c r="CI46" s="211">
        <f t="shared" si="50"/>
        <v>407.00000000000011</v>
      </c>
      <c r="CJ46" s="211">
        <f t="shared" si="50"/>
        <v>407.00000000000011</v>
      </c>
      <c r="CK46" s="211">
        <f t="shared" si="50"/>
        <v>407.00000000000011</v>
      </c>
      <c r="CL46" s="211">
        <f t="shared" si="50"/>
        <v>407.00000000000011</v>
      </c>
      <c r="CM46" s="211">
        <f t="shared" si="50"/>
        <v>407.00000000000011</v>
      </c>
      <c r="CN46" s="211">
        <f t="shared" si="50"/>
        <v>407.00000000000011</v>
      </c>
      <c r="CO46" s="211">
        <f t="shared" si="50"/>
        <v>407.00000000000011</v>
      </c>
      <c r="CP46" s="211">
        <f t="shared" si="50"/>
        <v>407.00000000000011</v>
      </c>
      <c r="CQ46" s="211">
        <f t="shared" si="50"/>
        <v>407.00000000000011</v>
      </c>
      <c r="CR46" s="211">
        <f t="shared" si="50"/>
        <v>407.00000000000011</v>
      </c>
      <c r="CS46" s="211">
        <f t="shared" si="50"/>
        <v>407.00000000000011</v>
      </c>
      <c r="CT46" s="211">
        <f t="shared" si="50"/>
        <v>407.00000000000011</v>
      </c>
      <c r="CU46" s="211">
        <f t="shared" si="50"/>
        <v>407.00000000000011</v>
      </c>
      <c r="CV46" s="211">
        <f t="shared" si="50"/>
        <v>407.00000000000011</v>
      </c>
      <c r="CW46" s="211">
        <f t="shared" si="50"/>
        <v>407.00000000000011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0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56.60377358490566</v>
      </c>
      <c r="BI49" s="211">
        <f t="shared" si="58"/>
        <v>56.60377358490566</v>
      </c>
      <c r="BJ49" s="211">
        <f t="shared" si="58"/>
        <v>56.60377358490566</v>
      </c>
      <c r="BK49" s="211">
        <f t="shared" si="58"/>
        <v>56.60377358490566</v>
      </c>
      <c r="BL49" s="211">
        <f t="shared" si="58"/>
        <v>56.60377358490566</v>
      </c>
      <c r="BM49" s="211">
        <f t="shared" si="58"/>
        <v>56.60377358490566</v>
      </c>
      <c r="BN49" s="211">
        <f t="shared" si="58"/>
        <v>56.60377358490566</v>
      </c>
      <c r="BO49" s="211">
        <f t="shared" si="58"/>
        <v>56.60377358490566</v>
      </c>
      <c r="BP49" s="211">
        <f t="shared" si="58"/>
        <v>56.60377358490566</v>
      </c>
      <c r="BQ49" s="211">
        <f t="shared" si="58"/>
        <v>56.60377358490566</v>
      </c>
      <c r="BR49" s="211">
        <f t="shared" ref="BR49:DA49" si="59">IF(BR$22&lt;=$E$24,IF(BR$22&lt;=$D$24,IF(BR$22&lt;=$C$24,IF(BR$22&lt;=$B$24,$B115,($C32-$B32)/($C$24-$B$24)),($D32-$C32)/($D$24-$C$24)),($E32-$D32)/($E$24-$D$24)),$F115)</f>
        <v>56.60377358490566</v>
      </c>
      <c r="BS49" s="211">
        <f t="shared" si="59"/>
        <v>56.60377358490566</v>
      </c>
      <c r="BT49" s="211">
        <f t="shared" si="59"/>
        <v>56.60377358490566</v>
      </c>
      <c r="BU49" s="211">
        <f t="shared" si="59"/>
        <v>56.60377358490566</v>
      </c>
      <c r="BV49" s="211">
        <f t="shared" si="59"/>
        <v>56.60377358490566</v>
      </c>
      <c r="BW49" s="211">
        <f t="shared" si="59"/>
        <v>56.60377358490566</v>
      </c>
      <c r="BX49" s="211">
        <f t="shared" si="59"/>
        <v>56.60377358490566</v>
      </c>
      <c r="BY49" s="211">
        <f t="shared" si="59"/>
        <v>56.60377358490566</v>
      </c>
      <c r="BZ49" s="211">
        <f t="shared" si="59"/>
        <v>56.60377358490566</v>
      </c>
      <c r="CA49" s="211">
        <f t="shared" si="59"/>
        <v>56.60377358490566</v>
      </c>
      <c r="CB49" s="211">
        <f t="shared" si="59"/>
        <v>56.60377358490566</v>
      </c>
      <c r="CC49" s="211">
        <f t="shared" si="59"/>
        <v>56.60377358490566</v>
      </c>
      <c r="CD49" s="211">
        <f t="shared" si="59"/>
        <v>56.60377358490566</v>
      </c>
      <c r="CE49" s="211">
        <f t="shared" si="59"/>
        <v>56.60377358490566</v>
      </c>
      <c r="CF49" s="211">
        <f t="shared" si="59"/>
        <v>56.60377358490566</v>
      </c>
      <c r="CG49" s="211">
        <f t="shared" si="59"/>
        <v>56.60377358490566</v>
      </c>
      <c r="CH49" s="211">
        <f t="shared" si="59"/>
        <v>56.60377358490566</v>
      </c>
      <c r="CI49" s="211">
        <f t="shared" si="59"/>
        <v>1500</v>
      </c>
      <c r="CJ49" s="211">
        <f t="shared" si="59"/>
        <v>1500</v>
      </c>
      <c r="CK49" s="211">
        <f t="shared" si="59"/>
        <v>1500</v>
      </c>
      <c r="CL49" s="211">
        <f t="shared" si="59"/>
        <v>1500</v>
      </c>
      <c r="CM49" s="211">
        <f t="shared" si="59"/>
        <v>1500</v>
      </c>
      <c r="CN49" s="211">
        <f t="shared" si="59"/>
        <v>1500</v>
      </c>
      <c r="CO49" s="211">
        <f t="shared" si="59"/>
        <v>1500</v>
      </c>
      <c r="CP49" s="211">
        <f t="shared" si="59"/>
        <v>1500</v>
      </c>
      <c r="CQ49" s="211">
        <f t="shared" si="59"/>
        <v>1500</v>
      </c>
      <c r="CR49" s="211">
        <f t="shared" si="59"/>
        <v>1500</v>
      </c>
      <c r="CS49" s="211">
        <f t="shared" si="59"/>
        <v>1500</v>
      </c>
      <c r="CT49" s="211">
        <f t="shared" si="59"/>
        <v>1500</v>
      </c>
      <c r="CU49" s="211">
        <f t="shared" si="59"/>
        <v>1500</v>
      </c>
      <c r="CV49" s="211">
        <f t="shared" si="59"/>
        <v>1500</v>
      </c>
      <c r="CW49" s="211">
        <f t="shared" si="59"/>
        <v>1500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166.03773584905662</v>
      </c>
      <c r="BI51" s="211">
        <f t="shared" si="64"/>
        <v>166.03773584905662</v>
      </c>
      <c r="BJ51" s="211">
        <f t="shared" si="64"/>
        <v>166.03773584905662</v>
      </c>
      <c r="BK51" s="211">
        <f t="shared" si="64"/>
        <v>166.03773584905662</v>
      </c>
      <c r="BL51" s="211">
        <f t="shared" si="64"/>
        <v>166.03773584905662</v>
      </c>
      <c r="BM51" s="211">
        <f t="shared" si="64"/>
        <v>166.03773584905662</v>
      </c>
      <c r="BN51" s="211">
        <f t="shared" si="64"/>
        <v>166.03773584905662</v>
      </c>
      <c r="BO51" s="211">
        <f t="shared" si="64"/>
        <v>166.03773584905662</v>
      </c>
      <c r="BP51" s="211">
        <f t="shared" si="64"/>
        <v>166.03773584905662</v>
      </c>
      <c r="BQ51" s="211">
        <f t="shared" si="64"/>
        <v>166.03773584905662</v>
      </c>
      <c r="BR51" s="211">
        <f t="shared" ref="BR51:DA51" si="65">IF(BR$22&lt;=$E$24,IF(BR$22&lt;=$D$24,IF(BR$22&lt;=$C$24,IF(BR$22&lt;=$B$24,$B117,($C34-$B34)/($C$24-$B$24)),($D34-$C34)/($D$24-$C$24)),($E34-$D34)/($E$24-$D$24)),$F117)</f>
        <v>166.03773584905662</v>
      </c>
      <c r="BS51" s="211">
        <f t="shared" si="65"/>
        <v>166.03773584905662</v>
      </c>
      <c r="BT51" s="211">
        <f t="shared" si="65"/>
        <v>166.03773584905662</v>
      </c>
      <c r="BU51" s="211">
        <f t="shared" si="65"/>
        <v>166.03773584905662</v>
      </c>
      <c r="BV51" s="211">
        <f t="shared" si="65"/>
        <v>166.03773584905662</v>
      </c>
      <c r="BW51" s="211">
        <f t="shared" si="65"/>
        <v>166.03773584905662</v>
      </c>
      <c r="BX51" s="211">
        <f t="shared" si="65"/>
        <v>166.03773584905662</v>
      </c>
      <c r="BY51" s="211">
        <f t="shared" si="65"/>
        <v>166.03773584905662</v>
      </c>
      <c r="BZ51" s="211">
        <f t="shared" si="65"/>
        <v>166.03773584905662</v>
      </c>
      <c r="CA51" s="211">
        <f t="shared" si="65"/>
        <v>166.03773584905662</v>
      </c>
      <c r="CB51" s="211">
        <f t="shared" si="65"/>
        <v>166.03773584905662</v>
      </c>
      <c r="CC51" s="211">
        <f t="shared" si="65"/>
        <v>166.03773584905662</v>
      </c>
      <c r="CD51" s="211">
        <f t="shared" si="65"/>
        <v>166.03773584905662</v>
      </c>
      <c r="CE51" s="211">
        <f t="shared" si="65"/>
        <v>166.03773584905662</v>
      </c>
      <c r="CF51" s="211">
        <f t="shared" si="65"/>
        <v>166.03773584905662</v>
      </c>
      <c r="CG51" s="211">
        <f t="shared" si="65"/>
        <v>166.03773584905662</v>
      </c>
      <c r="CH51" s="211">
        <f t="shared" si="65"/>
        <v>166.03773584905662</v>
      </c>
      <c r="CI51" s="211">
        <f t="shared" si="65"/>
        <v>1155.4666666666667</v>
      </c>
      <c r="CJ51" s="211">
        <f t="shared" si="65"/>
        <v>1155.4666666666667</v>
      </c>
      <c r="CK51" s="211">
        <f t="shared" si="65"/>
        <v>1155.4666666666667</v>
      </c>
      <c r="CL51" s="211">
        <f t="shared" si="65"/>
        <v>1155.4666666666667</v>
      </c>
      <c r="CM51" s="211">
        <f t="shared" si="65"/>
        <v>1155.4666666666667</v>
      </c>
      <c r="CN51" s="211">
        <f t="shared" si="65"/>
        <v>1155.4666666666667</v>
      </c>
      <c r="CO51" s="211">
        <f t="shared" si="65"/>
        <v>1155.4666666666667</v>
      </c>
      <c r="CP51" s="211">
        <f t="shared" si="65"/>
        <v>1155.4666666666667</v>
      </c>
      <c r="CQ51" s="211">
        <f t="shared" si="65"/>
        <v>1155.4666666666667</v>
      </c>
      <c r="CR51" s="211">
        <f t="shared" si="65"/>
        <v>1155.4666666666667</v>
      </c>
      <c r="CS51" s="211">
        <f t="shared" si="65"/>
        <v>1155.4666666666667</v>
      </c>
      <c r="CT51" s="211">
        <f t="shared" si="65"/>
        <v>1155.4666666666667</v>
      </c>
      <c r="CU51" s="211">
        <f t="shared" si="65"/>
        <v>1155.4666666666667</v>
      </c>
      <c r="CV51" s="211">
        <f t="shared" si="65"/>
        <v>1155.4666666666667</v>
      </c>
      <c r="CW51" s="211">
        <f t="shared" si="65"/>
        <v>1155.4666666666667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0</v>
      </c>
      <c r="CQ52" s="211">
        <f t="shared" si="68"/>
        <v>0</v>
      </c>
      <c r="CR52" s="211">
        <f t="shared" si="68"/>
        <v>0</v>
      </c>
      <c r="CS52" s="211">
        <f t="shared" si="68"/>
        <v>0</v>
      </c>
      <c r="CT52" s="211">
        <f t="shared" si="68"/>
        <v>0</v>
      </c>
      <c r="CU52" s="211">
        <f t="shared" si="68"/>
        <v>0</v>
      </c>
      <c r="CV52" s="211">
        <f t="shared" si="68"/>
        <v>0</v>
      </c>
      <c r="CW52" s="211">
        <f t="shared" si="68"/>
        <v>0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-747.16981132075466</v>
      </c>
      <c r="BI53" s="211">
        <f t="shared" si="70"/>
        <v>-747.16981132075466</v>
      </c>
      <c r="BJ53" s="211">
        <f t="shared" si="70"/>
        <v>-747.16981132075466</v>
      </c>
      <c r="BK53" s="211">
        <f t="shared" si="70"/>
        <v>-747.16981132075466</v>
      </c>
      <c r="BL53" s="211">
        <f t="shared" si="70"/>
        <v>-747.16981132075466</v>
      </c>
      <c r="BM53" s="211">
        <f t="shared" si="70"/>
        <v>-747.16981132075466</v>
      </c>
      <c r="BN53" s="211">
        <f t="shared" si="70"/>
        <v>-747.16981132075466</v>
      </c>
      <c r="BO53" s="211">
        <f t="shared" si="70"/>
        <v>-747.16981132075466</v>
      </c>
      <c r="BP53" s="211">
        <f t="shared" si="70"/>
        <v>-747.16981132075466</v>
      </c>
      <c r="BQ53" s="211">
        <f t="shared" si="70"/>
        <v>-747.16981132075466</v>
      </c>
      <c r="BR53" s="211">
        <f t="shared" ref="BR53:DA53" si="71">IF(BR$22&lt;=$E$24,IF(BR$22&lt;=$D$24,IF(BR$22&lt;=$C$24,IF(BR$22&lt;=$B$24,$B119,($C36-$B36)/($C$24-$B$24)),($D36-$C36)/($D$24-$C$24)),($E36-$D36)/($E$24-$D$24)),$F119)</f>
        <v>-747.16981132075466</v>
      </c>
      <c r="BS53" s="211">
        <f t="shared" si="71"/>
        <v>-747.16981132075466</v>
      </c>
      <c r="BT53" s="211">
        <f t="shared" si="71"/>
        <v>-747.16981132075466</v>
      </c>
      <c r="BU53" s="211">
        <f t="shared" si="71"/>
        <v>-747.16981132075466</v>
      </c>
      <c r="BV53" s="211">
        <f t="shared" si="71"/>
        <v>-747.16981132075466</v>
      </c>
      <c r="BW53" s="211">
        <f t="shared" si="71"/>
        <v>-747.16981132075466</v>
      </c>
      <c r="BX53" s="211">
        <f t="shared" si="71"/>
        <v>-747.16981132075466</v>
      </c>
      <c r="BY53" s="211">
        <f t="shared" si="71"/>
        <v>-747.16981132075466</v>
      </c>
      <c r="BZ53" s="211">
        <f t="shared" si="71"/>
        <v>-747.16981132075466</v>
      </c>
      <c r="CA53" s="211">
        <f t="shared" si="71"/>
        <v>-747.16981132075466</v>
      </c>
      <c r="CB53" s="211">
        <f t="shared" si="71"/>
        <v>-747.16981132075466</v>
      </c>
      <c r="CC53" s="211">
        <f t="shared" si="71"/>
        <v>-747.16981132075466</v>
      </c>
      <c r="CD53" s="211">
        <f t="shared" si="71"/>
        <v>-747.16981132075466</v>
      </c>
      <c r="CE53" s="211">
        <f t="shared" si="71"/>
        <v>-747.16981132075466</v>
      </c>
      <c r="CF53" s="211">
        <f t="shared" si="71"/>
        <v>-747.16981132075466</v>
      </c>
      <c r="CG53" s="211">
        <f t="shared" si="71"/>
        <v>-747.16981132075466</v>
      </c>
      <c r="CH53" s="211">
        <f t="shared" si="71"/>
        <v>-747.16981132075466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166.03773584905662</v>
      </c>
      <c r="BI54" s="211">
        <f t="shared" si="73"/>
        <v>166.03773584905662</v>
      </c>
      <c r="BJ54" s="211">
        <f t="shared" si="73"/>
        <v>166.03773584905662</v>
      </c>
      <c r="BK54" s="211">
        <f t="shared" si="73"/>
        <v>166.03773584905662</v>
      </c>
      <c r="BL54" s="211">
        <f t="shared" si="73"/>
        <v>166.03773584905662</v>
      </c>
      <c r="BM54" s="211">
        <f t="shared" si="73"/>
        <v>166.03773584905662</v>
      </c>
      <c r="BN54" s="211">
        <f t="shared" si="73"/>
        <v>166.03773584905662</v>
      </c>
      <c r="BO54" s="211">
        <f t="shared" si="73"/>
        <v>166.03773584905662</v>
      </c>
      <c r="BP54" s="211">
        <f t="shared" si="73"/>
        <v>166.03773584905662</v>
      </c>
      <c r="BQ54" s="211">
        <f t="shared" si="73"/>
        <v>166.03773584905662</v>
      </c>
      <c r="BR54" s="211">
        <f t="shared" ref="BR54:DA54" si="74">IF(BR$22&lt;=$E$24,IF(BR$22&lt;=$D$24,IF(BR$22&lt;=$C$24,IF(BR$22&lt;=$B$24,$B120,($C37-$B37)/($C$24-$B$24)),($D37-$C37)/($D$24-$C$24)),($E37-$D37)/($E$24-$D$24)),$F120)</f>
        <v>166.03773584905662</v>
      </c>
      <c r="BS54" s="211">
        <f t="shared" si="74"/>
        <v>166.03773584905662</v>
      </c>
      <c r="BT54" s="211">
        <f t="shared" si="74"/>
        <v>166.03773584905662</v>
      </c>
      <c r="BU54" s="211">
        <f t="shared" si="74"/>
        <v>166.03773584905662</v>
      </c>
      <c r="BV54" s="211">
        <f t="shared" si="74"/>
        <v>166.03773584905662</v>
      </c>
      <c r="BW54" s="211">
        <f t="shared" si="74"/>
        <v>166.03773584905662</v>
      </c>
      <c r="BX54" s="211">
        <f t="shared" si="74"/>
        <v>166.03773584905662</v>
      </c>
      <c r="BY54" s="211">
        <f t="shared" si="74"/>
        <v>166.03773584905662</v>
      </c>
      <c r="BZ54" s="211">
        <f t="shared" si="74"/>
        <v>166.03773584905662</v>
      </c>
      <c r="CA54" s="211">
        <f t="shared" si="74"/>
        <v>166.03773584905662</v>
      </c>
      <c r="CB54" s="211">
        <f t="shared" si="74"/>
        <v>166.03773584905662</v>
      </c>
      <c r="CC54" s="211">
        <f t="shared" si="74"/>
        <v>166.03773584905662</v>
      </c>
      <c r="CD54" s="211">
        <f t="shared" si="74"/>
        <v>166.03773584905662</v>
      </c>
      <c r="CE54" s="211">
        <f t="shared" si="74"/>
        <v>166.03773584905662</v>
      </c>
      <c r="CF54" s="211">
        <f t="shared" si="74"/>
        <v>166.03773584905662</v>
      </c>
      <c r="CG54" s="211">
        <f t="shared" si="74"/>
        <v>166.03773584905662</v>
      </c>
      <c r="CH54" s="211">
        <f t="shared" si="74"/>
        <v>166.03773584905662</v>
      </c>
      <c r="CI54" s="211">
        <f t="shared" si="74"/>
        <v>506.66666666666669</v>
      </c>
      <c r="CJ54" s="211">
        <f t="shared" si="74"/>
        <v>506.66666666666669</v>
      </c>
      <c r="CK54" s="211">
        <f t="shared" si="74"/>
        <v>506.66666666666669</v>
      </c>
      <c r="CL54" s="211">
        <f t="shared" si="74"/>
        <v>506.66666666666669</v>
      </c>
      <c r="CM54" s="211">
        <f t="shared" si="74"/>
        <v>506.66666666666669</v>
      </c>
      <c r="CN54" s="211">
        <f t="shared" si="74"/>
        <v>506.66666666666669</v>
      </c>
      <c r="CO54" s="211">
        <f t="shared" si="74"/>
        <v>506.66666666666669</v>
      </c>
      <c r="CP54" s="211">
        <f t="shared" si="74"/>
        <v>506.66666666666669</v>
      </c>
      <c r="CQ54" s="211">
        <f t="shared" si="74"/>
        <v>506.66666666666669</v>
      </c>
      <c r="CR54" s="211">
        <f t="shared" si="74"/>
        <v>506.66666666666669</v>
      </c>
      <c r="CS54" s="211">
        <f t="shared" si="74"/>
        <v>506.66666666666669</v>
      </c>
      <c r="CT54" s="211">
        <f t="shared" si="74"/>
        <v>506.66666666666669</v>
      </c>
      <c r="CU54" s="211">
        <f t="shared" si="74"/>
        <v>506.66666666666669</v>
      </c>
      <c r="CV54" s="211">
        <f t="shared" si="74"/>
        <v>506.66666666666669</v>
      </c>
      <c r="CW54" s="211">
        <f t="shared" si="74"/>
        <v>506.66666666666669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4178.0338364140489</v>
      </c>
      <c r="G59" s="205">
        <f t="shared" si="75"/>
        <v>4178.0338364140489</v>
      </c>
      <c r="H59" s="205">
        <f t="shared" si="75"/>
        <v>4178.0338364140489</v>
      </c>
      <c r="I59" s="205">
        <f t="shared" si="75"/>
        <v>4178.0338364140489</v>
      </c>
      <c r="J59" s="205">
        <f t="shared" si="75"/>
        <v>4178.0338364140489</v>
      </c>
      <c r="K59" s="205">
        <f t="shared" si="75"/>
        <v>4178.0338364140489</v>
      </c>
      <c r="L59" s="205">
        <f t="shared" si="75"/>
        <v>4178.0338364140489</v>
      </c>
      <c r="M59" s="205">
        <f t="shared" si="75"/>
        <v>4178.0338364140489</v>
      </c>
      <c r="N59" s="205">
        <f t="shared" si="75"/>
        <v>4178.0338364140489</v>
      </c>
      <c r="O59" s="205">
        <f t="shared" si="75"/>
        <v>4178.0338364140489</v>
      </c>
      <c r="P59" s="205">
        <f t="shared" si="75"/>
        <v>4178.0338364140489</v>
      </c>
      <c r="Q59" s="205">
        <f t="shared" si="75"/>
        <v>4178.0338364140489</v>
      </c>
      <c r="R59" s="205">
        <f t="shared" si="75"/>
        <v>4178.0338364140489</v>
      </c>
      <c r="S59" s="205">
        <f t="shared" si="75"/>
        <v>4178.0338364140489</v>
      </c>
      <c r="T59" s="205">
        <f t="shared" si="75"/>
        <v>4178.0338364140489</v>
      </c>
      <c r="U59" s="205">
        <f t="shared" si="75"/>
        <v>4178.0338364140489</v>
      </c>
      <c r="V59" s="205">
        <f t="shared" si="75"/>
        <v>4178.0338364140489</v>
      </c>
      <c r="W59" s="205">
        <f t="shared" si="75"/>
        <v>4178.0338364140489</v>
      </c>
      <c r="X59" s="205">
        <f t="shared" si="75"/>
        <v>4178.0338364140489</v>
      </c>
      <c r="Y59" s="205">
        <f t="shared" si="75"/>
        <v>4178.1632993354006</v>
      </c>
      <c r="Z59" s="205">
        <f t="shared" si="75"/>
        <v>4178.4222251781048</v>
      </c>
      <c r="AA59" s="205">
        <f t="shared" si="75"/>
        <v>4178.6811510208081</v>
      </c>
      <c r="AB59" s="205">
        <f t="shared" si="75"/>
        <v>4178.9400768635123</v>
      </c>
      <c r="AC59" s="205">
        <f t="shared" si="75"/>
        <v>4179.1990027062157</v>
      </c>
      <c r="AD59" s="205">
        <f t="shared" si="75"/>
        <v>4179.4579285489199</v>
      </c>
      <c r="AE59" s="205">
        <f t="shared" si="75"/>
        <v>4179.7168543916232</v>
      </c>
      <c r="AF59" s="205">
        <f t="shared" si="75"/>
        <v>4179.9757802343274</v>
      </c>
      <c r="AG59" s="205">
        <f t="shared" si="75"/>
        <v>4180.2347060770308</v>
      </c>
      <c r="AH59" s="205">
        <f t="shared" si="75"/>
        <v>4180.493631919735</v>
      </c>
      <c r="AI59" s="205">
        <f t="shared" si="75"/>
        <v>4180.7525577624383</v>
      </c>
      <c r="AJ59" s="205">
        <f t="shared" si="75"/>
        <v>4181.0114836051425</v>
      </c>
      <c r="AK59" s="205">
        <f t="shared" si="75"/>
        <v>4181.2704094478459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4181.5293352905501</v>
      </c>
      <c r="AM59" s="205">
        <f t="shared" si="76"/>
        <v>4181.7882611332534</v>
      </c>
      <c r="AN59" s="205">
        <f t="shared" si="76"/>
        <v>4182.0471869759576</v>
      </c>
      <c r="AO59" s="205">
        <f t="shared" si="76"/>
        <v>4182.3061128186609</v>
      </c>
      <c r="AP59" s="205">
        <f t="shared" si="76"/>
        <v>4182.5650386613652</v>
      </c>
      <c r="AQ59" s="205">
        <f t="shared" si="76"/>
        <v>4182.8239645040685</v>
      </c>
      <c r="AR59" s="205">
        <f t="shared" si="76"/>
        <v>4183.0828903467718</v>
      </c>
      <c r="AS59" s="205">
        <f t="shared" si="76"/>
        <v>4183.341816189476</v>
      </c>
      <c r="AT59" s="205">
        <f t="shared" si="76"/>
        <v>4183.6007420321794</v>
      </c>
      <c r="AU59" s="205">
        <f t="shared" si="76"/>
        <v>4183.8596678748836</v>
      </c>
      <c r="AV59" s="205">
        <f t="shared" si="76"/>
        <v>4184.1185937175869</v>
      </c>
      <c r="AW59" s="205">
        <f t="shared" si="76"/>
        <v>4184.3775195602911</v>
      </c>
      <c r="AX59" s="205">
        <f t="shared" si="76"/>
        <v>4184.6364454029945</v>
      </c>
      <c r="AY59" s="205">
        <f t="shared" si="76"/>
        <v>4184.8953712456987</v>
      </c>
      <c r="AZ59" s="205">
        <f t="shared" si="76"/>
        <v>4185.154297088402</v>
      </c>
      <c r="BA59" s="205">
        <f t="shared" si="76"/>
        <v>4185.4132229311062</v>
      </c>
      <c r="BB59" s="205">
        <f t="shared" si="76"/>
        <v>4185.6721487738096</v>
      </c>
      <c r="BC59" s="205">
        <f t="shared" si="76"/>
        <v>4185.9310746165138</v>
      </c>
      <c r="BD59" s="205">
        <f t="shared" si="76"/>
        <v>4186.1900004592171</v>
      </c>
      <c r="BE59" s="205">
        <f t="shared" si="76"/>
        <v>4186.4489263019213</v>
      </c>
      <c r="BF59" s="205">
        <f t="shared" si="76"/>
        <v>4186.7078521446247</v>
      </c>
      <c r="BG59" s="205">
        <f t="shared" si="76"/>
        <v>4186.9667779873289</v>
      </c>
      <c r="BH59" s="205">
        <f t="shared" si="76"/>
        <v>4172.4199238818319</v>
      </c>
      <c r="BI59" s="205">
        <f t="shared" si="76"/>
        <v>4143.0672898281346</v>
      </c>
      <c r="BJ59" s="205">
        <f t="shared" si="76"/>
        <v>4113.7146557744372</v>
      </c>
      <c r="BK59" s="205">
        <f t="shared" si="76"/>
        <v>4084.3620217207399</v>
      </c>
      <c r="BL59" s="205">
        <f t="shared" si="76"/>
        <v>4055.0093876670426</v>
      </c>
      <c r="BM59" s="205">
        <f t="shared" si="76"/>
        <v>4025.6567536133452</v>
      </c>
      <c r="BN59" s="205">
        <f t="shared" si="76"/>
        <v>3996.3041195596479</v>
      </c>
      <c r="BO59" s="205">
        <f t="shared" si="76"/>
        <v>3966.9514855059506</v>
      </c>
      <c r="BP59" s="205">
        <f t="shared" si="76"/>
        <v>3937.5988514522533</v>
      </c>
      <c r="BQ59" s="205">
        <f t="shared" si="76"/>
        <v>3908.2462173985559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3878.8935833448586</v>
      </c>
      <c r="BS59" s="205">
        <f t="shared" si="77"/>
        <v>3849.5409492911613</v>
      </c>
      <c r="BT59" s="205">
        <f t="shared" si="77"/>
        <v>3820.1883152374639</v>
      </c>
      <c r="BU59" s="205">
        <f t="shared" si="77"/>
        <v>3790.8356811837666</v>
      </c>
      <c r="BV59" s="205">
        <f t="shared" si="77"/>
        <v>3761.4830471300688</v>
      </c>
      <c r="BW59" s="205">
        <f t="shared" si="77"/>
        <v>3732.1304130763715</v>
      </c>
      <c r="BX59" s="205">
        <f t="shared" si="77"/>
        <v>3702.7777790226742</v>
      </c>
      <c r="BY59" s="205">
        <f t="shared" si="77"/>
        <v>3673.4251449689768</v>
      </c>
      <c r="BZ59" s="205">
        <f t="shared" si="77"/>
        <v>3644.0725109152795</v>
      </c>
      <c r="CA59" s="205">
        <f t="shared" si="77"/>
        <v>3614.7198768615822</v>
      </c>
      <c r="CB59" s="205">
        <f t="shared" si="77"/>
        <v>3585.3672428078848</v>
      </c>
      <c r="CC59" s="205">
        <f t="shared" si="77"/>
        <v>3556.0146087541875</v>
      </c>
      <c r="CD59" s="205">
        <f t="shared" si="77"/>
        <v>3526.6619747004902</v>
      </c>
      <c r="CE59" s="205">
        <f t="shared" si="77"/>
        <v>3497.3093406467929</v>
      </c>
      <c r="CF59" s="205">
        <f t="shared" si="77"/>
        <v>3467.9567065930955</v>
      </c>
      <c r="CG59" s="205">
        <f t="shared" si="77"/>
        <v>3438.6040725393982</v>
      </c>
      <c r="CH59" s="205">
        <f t="shared" si="77"/>
        <v>3409.2514384857009</v>
      </c>
      <c r="CI59" s="205">
        <f t="shared" si="77"/>
        <v>3445.5835393918023</v>
      </c>
      <c r="CJ59" s="205">
        <f t="shared" si="77"/>
        <v>3481.9156402979033</v>
      </c>
      <c r="CK59" s="205">
        <f t="shared" si="77"/>
        <v>3518.2477412040048</v>
      </c>
      <c r="CL59" s="205">
        <f t="shared" si="77"/>
        <v>3554.5798421101063</v>
      </c>
      <c r="CM59" s="205">
        <f t="shared" si="77"/>
        <v>3590.9119430162073</v>
      </c>
      <c r="CN59" s="205">
        <f t="shared" si="77"/>
        <v>3627.2440439223087</v>
      </c>
      <c r="CO59" s="205">
        <f t="shared" si="77"/>
        <v>3663.5761448284102</v>
      </c>
      <c r="CP59" s="205">
        <f t="shared" si="77"/>
        <v>3699.9082457345112</v>
      </c>
      <c r="CQ59" s="205">
        <f t="shared" si="77"/>
        <v>3736.2403466406126</v>
      </c>
      <c r="CR59" s="205">
        <f t="shared" si="77"/>
        <v>3772.5724475467141</v>
      </c>
      <c r="CS59" s="205">
        <f t="shared" si="77"/>
        <v>3808.9045484528151</v>
      </c>
      <c r="CT59" s="205">
        <f t="shared" si="77"/>
        <v>3845.2366493589166</v>
      </c>
      <c r="CU59" s="205">
        <f t="shared" si="77"/>
        <v>3881.568750265018</v>
      </c>
      <c r="CV59" s="205">
        <f t="shared" si="77"/>
        <v>3917.900851171119</v>
      </c>
      <c r="CW59" s="205">
        <f t="shared" si="77"/>
        <v>3954.2329520772205</v>
      </c>
      <c r="CX59" s="205">
        <f t="shared" si="77"/>
        <v>4060.5929520772206</v>
      </c>
      <c r="CY59" s="205">
        <f t="shared" si="77"/>
        <v>4166.9529520772203</v>
      </c>
      <c r="CZ59" s="205">
        <f t="shared" si="77"/>
        <v>4273.3129520772209</v>
      </c>
      <c r="DA59" s="205">
        <f t="shared" si="77"/>
        <v>4379.6729520772205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7544.8099999999995</v>
      </c>
      <c r="G60" s="205">
        <f t="shared" si="78"/>
        <v>7204.55</v>
      </c>
      <c r="H60" s="205">
        <f t="shared" si="78"/>
        <v>6864.29</v>
      </c>
      <c r="I60" s="205">
        <f t="shared" si="78"/>
        <v>6524.03</v>
      </c>
      <c r="J60" s="205">
        <f t="shared" si="78"/>
        <v>6183.7699999999995</v>
      </c>
      <c r="K60" s="205">
        <f t="shared" si="78"/>
        <v>5843.51</v>
      </c>
      <c r="L60" s="205">
        <f t="shared" si="78"/>
        <v>5503.25</v>
      </c>
      <c r="M60" s="205">
        <f t="shared" si="78"/>
        <v>5162.99</v>
      </c>
      <c r="N60" s="205">
        <f t="shared" si="78"/>
        <v>4822.7299999999996</v>
      </c>
      <c r="O60" s="205">
        <f t="shared" si="78"/>
        <v>4482.4699999999993</v>
      </c>
      <c r="P60" s="205">
        <f t="shared" si="78"/>
        <v>4142.21</v>
      </c>
      <c r="Q60" s="205">
        <f t="shared" si="78"/>
        <v>3801.95</v>
      </c>
      <c r="R60" s="205">
        <f t="shared" si="78"/>
        <v>3461.69</v>
      </c>
      <c r="S60" s="205">
        <f t="shared" si="78"/>
        <v>3121.43</v>
      </c>
      <c r="T60" s="205">
        <f t="shared" si="78"/>
        <v>2781.17</v>
      </c>
      <c r="U60" s="205">
        <f t="shared" si="78"/>
        <v>2440.91</v>
      </c>
      <c r="V60" s="205">
        <f t="shared" si="78"/>
        <v>2100.65</v>
      </c>
      <c r="W60" s="205">
        <f t="shared" si="78"/>
        <v>1760.3899999999999</v>
      </c>
      <c r="X60" s="205">
        <f t="shared" si="78"/>
        <v>1420.13</v>
      </c>
      <c r="Y60" s="205">
        <f t="shared" si="78"/>
        <v>1260.7142857142858</v>
      </c>
      <c r="Z60" s="205">
        <f t="shared" si="78"/>
        <v>1282.1428571428571</v>
      </c>
      <c r="AA60" s="205">
        <f t="shared" si="78"/>
        <v>1303.5714285714287</v>
      </c>
      <c r="AB60" s="205">
        <f t="shared" si="78"/>
        <v>1325</v>
      </c>
      <c r="AC60" s="205">
        <f t="shared" si="78"/>
        <v>1346.4285714285713</v>
      </c>
      <c r="AD60" s="205">
        <f t="shared" si="78"/>
        <v>1367.8571428571429</v>
      </c>
      <c r="AE60" s="205">
        <f t="shared" si="78"/>
        <v>1389.2857142857142</v>
      </c>
      <c r="AF60" s="205">
        <f t="shared" si="78"/>
        <v>1410.7142857142858</v>
      </c>
      <c r="AG60" s="205">
        <f t="shared" si="78"/>
        <v>1432.1428571428571</v>
      </c>
      <c r="AH60" s="205">
        <f t="shared" si="78"/>
        <v>1453.5714285714284</v>
      </c>
      <c r="AI60" s="205">
        <f t="shared" si="78"/>
        <v>1475</v>
      </c>
      <c r="AJ60" s="205">
        <f t="shared" si="78"/>
        <v>1496.4285714285713</v>
      </c>
      <c r="AK60" s="205">
        <f t="shared" si="78"/>
        <v>1517.8571428571429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1539.2857142857142</v>
      </c>
      <c r="AM60" s="205">
        <f t="shared" si="79"/>
        <v>1560.7142857142858</v>
      </c>
      <c r="AN60" s="205">
        <f t="shared" si="79"/>
        <v>1582.1428571428571</v>
      </c>
      <c r="AO60" s="205">
        <f t="shared" si="79"/>
        <v>1603.5714285714284</v>
      </c>
      <c r="AP60" s="205">
        <f t="shared" si="79"/>
        <v>1625</v>
      </c>
      <c r="AQ60" s="205">
        <f t="shared" si="79"/>
        <v>1646.4285714285713</v>
      </c>
      <c r="AR60" s="205">
        <f t="shared" si="79"/>
        <v>1667.8571428571429</v>
      </c>
      <c r="AS60" s="205">
        <f t="shared" si="79"/>
        <v>1689.2857142857142</v>
      </c>
      <c r="AT60" s="205">
        <f t="shared" si="79"/>
        <v>1710.7142857142858</v>
      </c>
      <c r="AU60" s="205">
        <f t="shared" si="79"/>
        <v>1732.1428571428571</v>
      </c>
      <c r="AV60" s="205">
        <f t="shared" si="79"/>
        <v>1753.5714285714284</v>
      </c>
      <c r="AW60" s="205">
        <f t="shared" si="79"/>
        <v>1775</v>
      </c>
      <c r="AX60" s="205">
        <f t="shared" si="79"/>
        <v>1796.4285714285716</v>
      </c>
      <c r="AY60" s="205">
        <f t="shared" si="79"/>
        <v>1817.8571428571427</v>
      </c>
      <c r="AZ60" s="205">
        <f t="shared" si="79"/>
        <v>1839.2857142857142</v>
      </c>
      <c r="BA60" s="205">
        <f t="shared" si="79"/>
        <v>1860.7142857142858</v>
      </c>
      <c r="BB60" s="205">
        <f t="shared" si="79"/>
        <v>1882.1428571428571</v>
      </c>
      <c r="BC60" s="205">
        <f t="shared" si="79"/>
        <v>1903.5714285714284</v>
      </c>
      <c r="BD60" s="205">
        <f t="shared" si="79"/>
        <v>1925</v>
      </c>
      <c r="BE60" s="205">
        <f t="shared" si="79"/>
        <v>1946.4285714285713</v>
      </c>
      <c r="BF60" s="205">
        <f t="shared" si="79"/>
        <v>1967.8571428571427</v>
      </c>
      <c r="BG60" s="205">
        <f t="shared" si="79"/>
        <v>1989.2857142857142</v>
      </c>
      <c r="BH60" s="205">
        <f t="shared" si="79"/>
        <v>2564.0566037735853</v>
      </c>
      <c r="BI60" s="205">
        <f t="shared" si="79"/>
        <v>3692.1698113207549</v>
      </c>
      <c r="BJ60" s="205">
        <f t="shared" si="79"/>
        <v>4820.2830188679254</v>
      </c>
      <c r="BK60" s="205">
        <f t="shared" si="79"/>
        <v>5948.396226415095</v>
      </c>
      <c r="BL60" s="205">
        <f t="shared" si="79"/>
        <v>7076.5094339622656</v>
      </c>
      <c r="BM60" s="205">
        <f t="shared" si="79"/>
        <v>8204.6226415094352</v>
      </c>
      <c r="BN60" s="205">
        <f t="shared" si="79"/>
        <v>9332.7358490566057</v>
      </c>
      <c r="BO60" s="205">
        <f t="shared" si="79"/>
        <v>10460.849056603776</v>
      </c>
      <c r="BP60" s="205">
        <f t="shared" si="79"/>
        <v>11588.962264150945</v>
      </c>
      <c r="BQ60" s="205">
        <f t="shared" si="79"/>
        <v>12717.075471698116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13845.188679245286</v>
      </c>
      <c r="BS60" s="205">
        <f t="shared" si="80"/>
        <v>14973.301886792457</v>
      </c>
      <c r="BT60" s="205">
        <f t="shared" si="80"/>
        <v>16101.415094339625</v>
      </c>
      <c r="BU60" s="205">
        <f t="shared" si="80"/>
        <v>17229.528301886796</v>
      </c>
      <c r="BV60" s="205">
        <f t="shared" si="80"/>
        <v>18357.641509433968</v>
      </c>
      <c r="BW60" s="205">
        <f t="shared" si="80"/>
        <v>19485.754716981137</v>
      </c>
      <c r="BX60" s="205">
        <f t="shared" si="80"/>
        <v>20613.867924528306</v>
      </c>
      <c r="BY60" s="205">
        <f t="shared" si="80"/>
        <v>21741.981132075478</v>
      </c>
      <c r="BZ60" s="205">
        <f t="shared" si="80"/>
        <v>22870.094339622647</v>
      </c>
      <c r="CA60" s="205">
        <f t="shared" si="80"/>
        <v>23998.207547169815</v>
      </c>
      <c r="CB60" s="205">
        <f t="shared" si="80"/>
        <v>25126.320754716988</v>
      </c>
      <c r="CC60" s="205">
        <f t="shared" si="80"/>
        <v>26254.433962264156</v>
      </c>
      <c r="CD60" s="205">
        <f t="shared" si="80"/>
        <v>27382.547169811325</v>
      </c>
      <c r="CE60" s="205">
        <f t="shared" si="80"/>
        <v>28510.660377358497</v>
      </c>
      <c r="CF60" s="205">
        <f t="shared" si="80"/>
        <v>29638.773584905666</v>
      </c>
      <c r="CG60" s="205">
        <f t="shared" si="80"/>
        <v>30766.886792452839</v>
      </c>
      <c r="CH60" s="205">
        <f t="shared" si="80"/>
        <v>31895.000000000007</v>
      </c>
      <c r="CI60" s="205">
        <f t="shared" si="80"/>
        <v>32725.333333333339</v>
      </c>
      <c r="CJ60" s="205">
        <f t="shared" si="80"/>
        <v>33555.666666666672</v>
      </c>
      <c r="CK60" s="205">
        <f t="shared" si="80"/>
        <v>34386.000000000007</v>
      </c>
      <c r="CL60" s="205">
        <f t="shared" si="80"/>
        <v>35216.333333333336</v>
      </c>
      <c r="CM60" s="205">
        <f t="shared" si="80"/>
        <v>36046.666666666672</v>
      </c>
      <c r="CN60" s="205">
        <f t="shared" si="80"/>
        <v>36877</v>
      </c>
      <c r="CO60" s="205">
        <f t="shared" si="80"/>
        <v>37707.333333333336</v>
      </c>
      <c r="CP60" s="205">
        <f t="shared" si="80"/>
        <v>38537.666666666672</v>
      </c>
      <c r="CQ60" s="205">
        <f t="shared" si="80"/>
        <v>39368</v>
      </c>
      <c r="CR60" s="205">
        <f t="shared" si="80"/>
        <v>40198.333333333336</v>
      </c>
      <c r="CS60" s="205">
        <f t="shared" si="80"/>
        <v>41028.666666666672</v>
      </c>
      <c r="CT60" s="205">
        <f t="shared" si="80"/>
        <v>41859</v>
      </c>
      <c r="CU60" s="205">
        <f t="shared" si="80"/>
        <v>42689.333333333336</v>
      </c>
      <c r="CV60" s="205">
        <f t="shared" si="80"/>
        <v>43519.666666666664</v>
      </c>
      <c r="CW60" s="205">
        <f t="shared" si="80"/>
        <v>44350</v>
      </c>
      <c r="CX60" s="205">
        <f t="shared" si="80"/>
        <v>45074.86</v>
      </c>
      <c r="CY60" s="205">
        <f t="shared" si="80"/>
        <v>45799.72</v>
      </c>
      <c r="CZ60" s="205">
        <f t="shared" si="80"/>
        <v>46524.58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47249.440000000002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1647.1682113794104</v>
      </c>
      <c r="G61" s="205">
        <f t="shared" si="81"/>
        <v>1647.1682113794104</v>
      </c>
      <c r="H61" s="205">
        <f t="shared" si="81"/>
        <v>1647.1682113794104</v>
      </c>
      <c r="I61" s="205">
        <f t="shared" si="81"/>
        <v>1647.1682113794104</v>
      </c>
      <c r="J61" s="205">
        <f t="shared" si="81"/>
        <v>1647.1682113794104</v>
      </c>
      <c r="K61" s="205">
        <f t="shared" si="81"/>
        <v>1647.1682113794104</v>
      </c>
      <c r="L61" s="205">
        <f t="shared" si="81"/>
        <v>1647.1682113794104</v>
      </c>
      <c r="M61" s="205">
        <f t="shared" si="81"/>
        <v>1647.1682113794104</v>
      </c>
      <c r="N61" s="205">
        <f t="shared" si="81"/>
        <v>1647.1682113794104</v>
      </c>
      <c r="O61" s="205">
        <f t="shared" si="81"/>
        <v>1647.1682113794104</v>
      </c>
      <c r="P61" s="205">
        <f t="shared" si="81"/>
        <v>1647.1682113794104</v>
      </c>
      <c r="Q61" s="205">
        <f t="shared" si="81"/>
        <v>1647.1682113794104</v>
      </c>
      <c r="R61" s="205">
        <f t="shared" si="81"/>
        <v>1647.1682113794104</v>
      </c>
      <c r="S61" s="205">
        <f t="shared" si="81"/>
        <v>1647.1682113794104</v>
      </c>
      <c r="T61" s="205">
        <f t="shared" si="81"/>
        <v>1647.1682113794104</v>
      </c>
      <c r="U61" s="205">
        <f t="shared" si="81"/>
        <v>1647.1682113794104</v>
      </c>
      <c r="V61" s="205">
        <f t="shared" si="81"/>
        <v>1647.1682113794104</v>
      </c>
      <c r="W61" s="205">
        <f t="shared" si="81"/>
        <v>1647.1682113794104</v>
      </c>
      <c r="X61" s="205">
        <f t="shared" si="81"/>
        <v>1647.1682113794104</v>
      </c>
      <c r="Y61" s="205">
        <f t="shared" si="81"/>
        <v>1663.3886096635204</v>
      </c>
      <c r="Z61" s="205">
        <f t="shared" si="81"/>
        <v>1695.8294062317402</v>
      </c>
      <c r="AA61" s="205">
        <f t="shared" si="81"/>
        <v>1728.2702027999603</v>
      </c>
      <c r="AB61" s="205">
        <f t="shared" si="81"/>
        <v>1760.7109993681802</v>
      </c>
      <c r="AC61" s="205">
        <f t="shared" si="81"/>
        <v>1793.1517959364</v>
      </c>
      <c r="AD61" s="205">
        <f t="shared" si="81"/>
        <v>1825.5925925046199</v>
      </c>
      <c r="AE61" s="205">
        <f t="shared" si="81"/>
        <v>1858.03338907284</v>
      </c>
      <c r="AF61" s="205">
        <f t="shared" si="81"/>
        <v>1890.4741856410599</v>
      </c>
      <c r="AG61" s="205">
        <f t="shared" si="81"/>
        <v>1922.91498220928</v>
      </c>
      <c r="AH61" s="205">
        <f t="shared" si="81"/>
        <v>1955.3557787774998</v>
      </c>
      <c r="AI61" s="205">
        <f t="shared" si="81"/>
        <v>1987.7965753457197</v>
      </c>
      <c r="AJ61" s="205">
        <f t="shared" si="81"/>
        <v>2020.2373719139396</v>
      </c>
      <c r="AK61" s="205">
        <f t="shared" si="81"/>
        <v>2052.6781684821594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2085.1189650503793</v>
      </c>
      <c r="AM61" s="205">
        <f t="shared" si="82"/>
        <v>2117.5597616185996</v>
      </c>
      <c r="AN61" s="205">
        <f t="shared" si="82"/>
        <v>2150.0005581868195</v>
      </c>
      <c r="AO61" s="205">
        <f t="shared" si="82"/>
        <v>2182.4413547550394</v>
      </c>
      <c r="AP61" s="205">
        <f t="shared" si="82"/>
        <v>2214.8821513232592</v>
      </c>
      <c r="AQ61" s="205">
        <f t="shared" si="82"/>
        <v>2247.3229478914791</v>
      </c>
      <c r="AR61" s="205">
        <f t="shared" si="82"/>
        <v>2279.763744459699</v>
      </c>
      <c r="AS61" s="205">
        <f t="shared" si="82"/>
        <v>2312.2045410279188</v>
      </c>
      <c r="AT61" s="205">
        <f t="shared" si="82"/>
        <v>2344.6453375961391</v>
      </c>
      <c r="AU61" s="205">
        <f t="shared" si="82"/>
        <v>2377.086134164359</v>
      </c>
      <c r="AV61" s="205">
        <f t="shared" si="82"/>
        <v>2409.5269307325789</v>
      </c>
      <c r="AW61" s="205">
        <f t="shared" si="82"/>
        <v>2441.9677273007987</v>
      </c>
      <c r="AX61" s="205">
        <f t="shared" si="82"/>
        <v>2474.4085238690186</v>
      </c>
      <c r="AY61" s="205">
        <f t="shared" si="82"/>
        <v>2506.8493204372385</v>
      </c>
      <c r="AZ61" s="205">
        <f t="shared" si="82"/>
        <v>2539.2901170054583</v>
      </c>
      <c r="BA61" s="205">
        <f t="shared" si="82"/>
        <v>2571.7309135736787</v>
      </c>
      <c r="BB61" s="205">
        <f t="shared" si="82"/>
        <v>2604.1717101418985</v>
      </c>
      <c r="BC61" s="205">
        <f t="shared" si="82"/>
        <v>2636.6125067101184</v>
      </c>
      <c r="BD61" s="205">
        <f t="shared" si="82"/>
        <v>2669.0533032783383</v>
      </c>
      <c r="BE61" s="205">
        <f t="shared" si="82"/>
        <v>2701.4940998465581</v>
      </c>
      <c r="BF61" s="205">
        <f t="shared" si="82"/>
        <v>2733.934896414778</v>
      </c>
      <c r="BG61" s="205">
        <f t="shared" si="82"/>
        <v>2766.3756929829979</v>
      </c>
      <c r="BH61" s="205">
        <f t="shared" si="82"/>
        <v>2781.1601483920949</v>
      </c>
      <c r="BI61" s="205">
        <f t="shared" si="82"/>
        <v>2778.2882626420687</v>
      </c>
      <c r="BJ61" s="205">
        <f t="shared" si="82"/>
        <v>2775.416376892043</v>
      </c>
      <c r="BK61" s="205">
        <f t="shared" si="82"/>
        <v>2772.5444911420168</v>
      </c>
      <c r="BL61" s="205">
        <f t="shared" si="82"/>
        <v>2769.6726053919906</v>
      </c>
      <c r="BM61" s="205">
        <f t="shared" si="82"/>
        <v>2766.8007196419649</v>
      </c>
      <c r="BN61" s="205">
        <f t="shared" si="82"/>
        <v>2763.9288338919387</v>
      </c>
      <c r="BO61" s="205">
        <f t="shared" si="82"/>
        <v>2761.0569481419125</v>
      </c>
      <c r="BP61" s="205">
        <f t="shared" si="82"/>
        <v>2758.1850623918867</v>
      </c>
      <c r="BQ61" s="205">
        <f t="shared" si="82"/>
        <v>2755.3131766418605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2752.4412908918343</v>
      </c>
      <c r="BS61" s="205">
        <f t="shared" si="83"/>
        <v>2749.5694051418081</v>
      </c>
      <c r="BT61" s="205">
        <f t="shared" si="83"/>
        <v>2746.6975193917824</v>
      </c>
      <c r="BU61" s="205">
        <f t="shared" si="83"/>
        <v>2743.8256336417562</v>
      </c>
      <c r="BV61" s="205">
        <f t="shared" si="83"/>
        <v>2740.95374789173</v>
      </c>
      <c r="BW61" s="205">
        <f t="shared" si="83"/>
        <v>2738.0818621417043</v>
      </c>
      <c r="BX61" s="205">
        <f t="shared" si="83"/>
        <v>2735.2099763916781</v>
      </c>
      <c r="BY61" s="205">
        <f t="shared" si="83"/>
        <v>2732.3380906416519</v>
      </c>
      <c r="BZ61" s="205">
        <f t="shared" si="83"/>
        <v>2729.4662048916261</v>
      </c>
      <c r="CA61" s="205">
        <f t="shared" si="83"/>
        <v>2726.5943191416</v>
      </c>
      <c r="CB61" s="205">
        <f t="shared" si="83"/>
        <v>2723.7224333915738</v>
      </c>
      <c r="CC61" s="205">
        <f t="shared" si="83"/>
        <v>2720.8505476415476</v>
      </c>
      <c r="CD61" s="205">
        <f t="shared" si="83"/>
        <v>2717.9786618915218</v>
      </c>
      <c r="CE61" s="205">
        <f t="shared" si="83"/>
        <v>2715.1067761414956</v>
      </c>
      <c r="CF61" s="205">
        <f t="shared" si="83"/>
        <v>2712.2348903914694</v>
      </c>
      <c r="CG61" s="205">
        <f t="shared" si="83"/>
        <v>2709.3630046414437</v>
      </c>
      <c r="CH61" s="205">
        <f t="shared" si="83"/>
        <v>2706.4911188914175</v>
      </c>
      <c r="CI61" s="205">
        <f t="shared" si="83"/>
        <v>2706.4911188914175</v>
      </c>
      <c r="CJ61" s="205">
        <f t="shared" si="83"/>
        <v>2706.4911188914175</v>
      </c>
      <c r="CK61" s="205">
        <f t="shared" si="83"/>
        <v>2706.4911188914175</v>
      </c>
      <c r="CL61" s="205">
        <f t="shared" si="83"/>
        <v>2706.4911188914175</v>
      </c>
      <c r="CM61" s="205">
        <f t="shared" si="83"/>
        <v>2706.4911188914175</v>
      </c>
      <c r="CN61" s="205">
        <f t="shared" si="83"/>
        <v>2706.4911188914175</v>
      </c>
      <c r="CO61" s="205">
        <f t="shared" si="83"/>
        <v>2706.4911188914175</v>
      </c>
      <c r="CP61" s="205">
        <f t="shared" si="83"/>
        <v>2706.4911188914175</v>
      </c>
      <c r="CQ61" s="205">
        <f t="shared" si="83"/>
        <v>2706.4911188914175</v>
      </c>
      <c r="CR61" s="205">
        <f t="shared" si="83"/>
        <v>2706.4911188914175</v>
      </c>
      <c r="CS61" s="205">
        <f t="shared" si="83"/>
        <v>2706.4911188914175</v>
      </c>
      <c r="CT61" s="205">
        <f t="shared" si="83"/>
        <v>2706.4911188914175</v>
      </c>
      <c r="CU61" s="205">
        <f t="shared" si="83"/>
        <v>2706.4911188914175</v>
      </c>
      <c r="CV61" s="205">
        <f t="shared" si="83"/>
        <v>2706.4911188914175</v>
      </c>
      <c r="CW61" s="205">
        <f t="shared" si="83"/>
        <v>2706.4911188914175</v>
      </c>
      <c r="CX61" s="205">
        <f t="shared" si="83"/>
        <v>2714.9221188914175</v>
      </c>
      <c r="CY61" s="205">
        <f t="shared" si="83"/>
        <v>2723.3531188914176</v>
      </c>
      <c r="CZ61" s="205">
        <f t="shared" si="83"/>
        <v>2731.7841188914176</v>
      </c>
      <c r="DA61" s="205">
        <f t="shared" si="83"/>
        <v>2740.2151188914177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86.585714285714289</v>
      </c>
      <c r="Z63" s="205">
        <f t="shared" si="87"/>
        <v>259.75714285714287</v>
      </c>
      <c r="AA63" s="205">
        <f t="shared" si="87"/>
        <v>432.92857142857144</v>
      </c>
      <c r="AB63" s="205">
        <f t="shared" si="87"/>
        <v>606.1</v>
      </c>
      <c r="AC63" s="205">
        <f t="shared" si="87"/>
        <v>779.2714285714286</v>
      </c>
      <c r="AD63" s="205">
        <f t="shared" si="87"/>
        <v>952.44285714285718</v>
      </c>
      <c r="AE63" s="205">
        <f t="shared" si="87"/>
        <v>1125.6142857142859</v>
      </c>
      <c r="AF63" s="205">
        <f t="shared" si="87"/>
        <v>1298.7857142857142</v>
      </c>
      <c r="AG63" s="205">
        <f t="shared" si="87"/>
        <v>1471.957142857143</v>
      </c>
      <c r="AH63" s="205">
        <f t="shared" si="87"/>
        <v>1645.1285714285714</v>
      </c>
      <c r="AI63" s="205">
        <f t="shared" si="87"/>
        <v>1818.3000000000002</v>
      </c>
      <c r="AJ63" s="205">
        <f t="shared" si="87"/>
        <v>1991.4714285714285</v>
      </c>
      <c r="AK63" s="205">
        <f t="shared" si="87"/>
        <v>2164.6428571428573</v>
      </c>
      <c r="AL63" s="205">
        <f t="shared" si="87"/>
        <v>2337.8142857142857</v>
      </c>
      <c r="AM63" s="205">
        <f t="shared" si="87"/>
        <v>2510.9857142857145</v>
      </c>
      <c r="AN63" s="205">
        <f t="shared" si="87"/>
        <v>2684.1571428571428</v>
      </c>
      <c r="AO63" s="205">
        <f t="shared" si="87"/>
        <v>2857.3285714285716</v>
      </c>
      <c r="AP63" s="205">
        <f t="shared" si="87"/>
        <v>3030.5</v>
      </c>
      <c r="AQ63" s="205">
        <f t="shared" si="87"/>
        <v>3203.6714285714288</v>
      </c>
      <c r="AR63" s="205">
        <f t="shared" si="87"/>
        <v>3376.8428571428572</v>
      </c>
      <c r="AS63" s="205">
        <f t="shared" si="87"/>
        <v>3550.014285714286</v>
      </c>
      <c r="AT63" s="205">
        <f t="shared" si="87"/>
        <v>3723.1857142857143</v>
      </c>
      <c r="AU63" s="205">
        <f t="shared" si="87"/>
        <v>3896.3571428571431</v>
      </c>
      <c r="AV63" s="205">
        <f t="shared" si="87"/>
        <v>4069.5285714285715</v>
      </c>
      <c r="AW63" s="205">
        <f t="shared" si="87"/>
        <v>4242.7</v>
      </c>
      <c r="AX63" s="205">
        <f t="shared" si="87"/>
        <v>4415.8714285714286</v>
      </c>
      <c r="AY63" s="205">
        <f t="shared" si="87"/>
        <v>4589.0428571428574</v>
      </c>
      <c r="AZ63" s="205">
        <f t="shared" si="87"/>
        <v>4762.2142857142862</v>
      </c>
      <c r="BA63" s="205">
        <f t="shared" si="87"/>
        <v>4935.3857142857141</v>
      </c>
      <c r="BB63" s="205">
        <f t="shared" si="87"/>
        <v>5108.5571428571429</v>
      </c>
      <c r="BC63" s="205">
        <f t="shared" si="87"/>
        <v>5281.7285714285717</v>
      </c>
      <c r="BD63" s="205">
        <f t="shared" si="87"/>
        <v>5454.9000000000005</v>
      </c>
      <c r="BE63" s="205">
        <f t="shared" si="87"/>
        <v>5628.0714285714284</v>
      </c>
      <c r="BF63" s="205">
        <f t="shared" si="87"/>
        <v>5801.2428571428572</v>
      </c>
      <c r="BG63" s="205">
        <f t="shared" si="87"/>
        <v>5974.4142857142861</v>
      </c>
      <c r="BH63" s="205">
        <f t="shared" si="87"/>
        <v>6217.7735849056608</v>
      </c>
      <c r="BI63" s="205">
        <f t="shared" si="87"/>
        <v>6531.3207547169814</v>
      </c>
      <c r="BJ63" s="205">
        <f t="shared" si="87"/>
        <v>6844.867924528302</v>
      </c>
      <c r="BK63" s="205">
        <f t="shared" si="87"/>
        <v>7158.4150943396226</v>
      </c>
      <c r="BL63" s="205">
        <f t="shared" si="87"/>
        <v>7471.9622641509432</v>
      </c>
      <c r="BM63" s="205">
        <f t="shared" si="87"/>
        <v>7785.5094339622638</v>
      </c>
      <c r="BN63" s="205">
        <f t="shared" si="87"/>
        <v>8099.0566037735844</v>
      </c>
      <c r="BO63" s="205">
        <f t="shared" si="87"/>
        <v>8412.6037735849059</v>
      </c>
      <c r="BP63" s="205">
        <f t="shared" si="87"/>
        <v>8726.1509433962256</v>
      </c>
      <c r="BQ63" s="205">
        <f t="shared" si="87"/>
        <v>9039.6981132075471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9353.2452830188668</v>
      </c>
      <c r="BS63" s="205">
        <f t="shared" si="89"/>
        <v>9666.7924528301883</v>
      </c>
      <c r="BT63" s="205">
        <f t="shared" si="89"/>
        <v>9980.3396226415098</v>
      </c>
      <c r="BU63" s="205">
        <f t="shared" si="89"/>
        <v>10293.886792452829</v>
      </c>
      <c r="BV63" s="205">
        <f t="shared" si="89"/>
        <v>10607.433962264149</v>
      </c>
      <c r="BW63" s="205">
        <f t="shared" si="89"/>
        <v>10920.981132075471</v>
      </c>
      <c r="BX63" s="205">
        <f t="shared" si="89"/>
        <v>11234.528301886792</v>
      </c>
      <c r="BY63" s="205">
        <f t="shared" si="89"/>
        <v>11548.075471698114</v>
      </c>
      <c r="BZ63" s="205">
        <f t="shared" si="89"/>
        <v>11861.622641509433</v>
      </c>
      <c r="CA63" s="205">
        <f t="shared" si="89"/>
        <v>12175.169811320753</v>
      </c>
      <c r="CB63" s="205">
        <f t="shared" si="89"/>
        <v>12488.716981132075</v>
      </c>
      <c r="CC63" s="205">
        <f t="shared" si="89"/>
        <v>12802.264150943396</v>
      </c>
      <c r="CD63" s="205">
        <f t="shared" si="89"/>
        <v>13115.811320754716</v>
      </c>
      <c r="CE63" s="205">
        <f t="shared" si="89"/>
        <v>13429.358490566035</v>
      </c>
      <c r="CF63" s="205">
        <f t="shared" si="89"/>
        <v>13742.905660377357</v>
      </c>
      <c r="CG63" s="205">
        <f t="shared" si="89"/>
        <v>14056.452830188678</v>
      </c>
      <c r="CH63" s="205">
        <f t="shared" si="89"/>
        <v>14369.999999999998</v>
      </c>
      <c r="CI63" s="205">
        <f t="shared" si="89"/>
        <v>14776.999999999998</v>
      </c>
      <c r="CJ63" s="205">
        <f t="shared" si="89"/>
        <v>15183.999999999998</v>
      </c>
      <c r="CK63" s="205">
        <f t="shared" si="89"/>
        <v>15590.999999999998</v>
      </c>
      <c r="CL63" s="205">
        <f t="shared" si="89"/>
        <v>15997.999999999998</v>
      </c>
      <c r="CM63" s="205">
        <f t="shared" si="89"/>
        <v>16405</v>
      </c>
      <c r="CN63" s="205">
        <f t="shared" si="89"/>
        <v>16812</v>
      </c>
      <c r="CO63" s="205">
        <f t="shared" si="89"/>
        <v>17219</v>
      </c>
      <c r="CP63" s="205">
        <f t="shared" si="89"/>
        <v>17626</v>
      </c>
      <c r="CQ63" s="205">
        <f t="shared" si="89"/>
        <v>18033</v>
      </c>
      <c r="CR63" s="205">
        <f t="shared" si="89"/>
        <v>18440</v>
      </c>
      <c r="CS63" s="205">
        <f t="shared" si="89"/>
        <v>18847</v>
      </c>
      <c r="CT63" s="205">
        <f t="shared" si="89"/>
        <v>19254</v>
      </c>
      <c r="CU63" s="205">
        <f t="shared" si="89"/>
        <v>19661</v>
      </c>
      <c r="CV63" s="205">
        <f t="shared" si="89"/>
        <v>20068</v>
      </c>
      <c r="CW63" s="205">
        <f t="shared" si="89"/>
        <v>20475</v>
      </c>
      <c r="CX63" s="205">
        <f t="shared" si="89"/>
        <v>20475</v>
      </c>
      <c r="CY63" s="205">
        <f t="shared" si="89"/>
        <v>20475</v>
      </c>
      <c r="CZ63" s="205">
        <f t="shared" si="89"/>
        <v>20475</v>
      </c>
      <c r="DA63" s="205">
        <f t="shared" si="89"/>
        <v>20475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52.189999999999884</v>
      </c>
      <c r="CY64" s="205">
        <f t="shared" si="91"/>
        <v>104.37999999999977</v>
      </c>
      <c r="CZ64" s="205">
        <f t="shared" si="91"/>
        <v>156.56999999999965</v>
      </c>
      <c r="DA64" s="205">
        <f t="shared" si="91"/>
        <v>208.75999999999954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28.30188679245283</v>
      </c>
      <c r="BI66" s="205">
        <f t="shared" si="94"/>
        <v>84.905660377358487</v>
      </c>
      <c r="BJ66" s="205">
        <f t="shared" si="94"/>
        <v>141.50943396226415</v>
      </c>
      <c r="BK66" s="205">
        <f t="shared" si="94"/>
        <v>198.11320754716982</v>
      </c>
      <c r="BL66" s="205">
        <f t="shared" si="94"/>
        <v>254.71698113207546</v>
      </c>
      <c r="BM66" s="205">
        <f t="shared" si="94"/>
        <v>311.32075471698113</v>
      </c>
      <c r="BN66" s="205">
        <f t="shared" si="94"/>
        <v>367.92452830188677</v>
      </c>
      <c r="BO66" s="205">
        <f t="shared" si="94"/>
        <v>424.52830188679246</v>
      </c>
      <c r="BP66" s="205">
        <f t="shared" si="94"/>
        <v>481.1320754716981</v>
      </c>
      <c r="BQ66" s="205">
        <f t="shared" si="94"/>
        <v>537.7358490566038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594.33962264150944</v>
      </c>
      <c r="BS66" s="205">
        <f t="shared" si="95"/>
        <v>650.94339622641508</v>
      </c>
      <c r="BT66" s="205">
        <f t="shared" si="95"/>
        <v>707.54716981132071</v>
      </c>
      <c r="BU66" s="205">
        <f t="shared" si="95"/>
        <v>764.15094339622647</v>
      </c>
      <c r="BV66" s="205">
        <f t="shared" si="95"/>
        <v>820.75471698113211</v>
      </c>
      <c r="BW66" s="205">
        <f t="shared" si="95"/>
        <v>877.35849056603774</v>
      </c>
      <c r="BX66" s="205">
        <f t="shared" si="95"/>
        <v>933.96226415094338</v>
      </c>
      <c r="BY66" s="205">
        <f t="shared" si="95"/>
        <v>990.56603773584902</v>
      </c>
      <c r="BZ66" s="205">
        <f t="shared" si="95"/>
        <v>1047.1698113207547</v>
      </c>
      <c r="CA66" s="205">
        <f t="shared" si="95"/>
        <v>1103.7735849056603</v>
      </c>
      <c r="CB66" s="205">
        <f t="shared" si="95"/>
        <v>1160.3773584905659</v>
      </c>
      <c r="CC66" s="205">
        <f t="shared" si="95"/>
        <v>1216.9811320754718</v>
      </c>
      <c r="CD66" s="205">
        <f t="shared" si="95"/>
        <v>1273.5849056603774</v>
      </c>
      <c r="CE66" s="205">
        <f t="shared" si="95"/>
        <v>1330.1886792452831</v>
      </c>
      <c r="CF66" s="205">
        <f t="shared" si="95"/>
        <v>1386.7924528301887</v>
      </c>
      <c r="CG66" s="205">
        <f t="shared" si="95"/>
        <v>1443.3962264150944</v>
      </c>
      <c r="CH66" s="205">
        <f t="shared" si="95"/>
        <v>1500</v>
      </c>
      <c r="CI66" s="205">
        <f t="shared" si="95"/>
        <v>3000</v>
      </c>
      <c r="CJ66" s="205">
        <f t="shared" si="95"/>
        <v>4500</v>
      </c>
      <c r="CK66" s="205">
        <f t="shared" si="95"/>
        <v>6000</v>
      </c>
      <c r="CL66" s="205">
        <f t="shared" si="95"/>
        <v>7500</v>
      </c>
      <c r="CM66" s="205">
        <f t="shared" si="95"/>
        <v>9000</v>
      </c>
      <c r="CN66" s="205">
        <f t="shared" si="95"/>
        <v>10500</v>
      </c>
      <c r="CO66" s="205">
        <f t="shared" si="95"/>
        <v>12000</v>
      </c>
      <c r="CP66" s="205">
        <f t="shared" si="95"/>
        <v>13500</v>
      </c>
      <c r="CQ66" s="205">
        <f t="shared" si="95"/>
        <v>15000</v>
      </c>
      <c r="CR66" s="205">
        <f t="shared" si="95"/>
        <v>16500</v>
      </c>
      <c r="CS66" s="205">
        <f t="shared" si="95"/>
        <v>18000</v>
      </c>
      <c r="CT66" s="205">
        <f t="shared" si="95"/>
        <v>19500</v>
      </c>
      <c r="CU66" s="205">
        <f t="shared" si="95"/>
        <v>21000</v>
      </c>
      <c r="CV66" s="205">
        <f t="shared" si="95"/>
        <v>22500</v>
      </c>
      <c r="CW66" s="205">
        <f t="shared" si="95"/>
        <v>24000</v>
      </c>
      <c r="CX66" s="205">
        <f t="shared" si="95"/>
        <v>26671.7</v>
      </c>
      <c r="CY66" s="205">
        <f t="shared" si="95"/>
        <v>29343.4</v>
      </c>
      <c r="CZ66" s="205">
        <f t="shared" si="95"/>
        <v>32015.1</v>
      </c>
      <c r="DA66" s="205">
        <f t="shared" si="95"/>
        <v>34686.800000000003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829.53</v>
      </c>
      <c r="CY67" s="205">
        <f t="shared" si="97"/>
        <v>1659.06</v>
      </c>
      <c r="CZ67" s="205">
        <f t="shared" si="97"/>
        <v>2488.59</v>
      </c>
      <c r="DA67" s="205">
        <f t="shared" si="97"/>
        <v>3318.12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83.018867924528308</v>
      </c>
      <c r="BI68" s="205">
        <f t="shared" si="98"/>
        <v>249.05660377358492</v>
      </c>
      <c r="BJ68" s="205">
        <f t="shared" si="98"/>
        <v>415.09433962264154</v>
      </c>
      <c r="BK68" s="205">
        <f t="shared" si="98"/>
        <v>581.13207547169816</v>
      </c>
      <c r="BL68" s="205">
        <f t="shared" si="98"/>
        <v>747.16981132075477</v>
      </c>
      <c r="BM68" s="205">
        <f t="shared" si="98"/>
        <v>913.20754716981139</v>
      </c>
      <c r="BN68" s="205">
        <f t="shared" si="98"/>
        <v>1079.2452830188681</v>
      </c>
      <c r="BO68" s="205">
        <f t="shared" si="98"/>
        <v>1245.2830188679245</v>
      </c>
      <c r="BP68" s="205">
        <f t="shared" si="98"/>
        <v>1411.3207547169814</v>
      </c>
      <c r="BQ68" s="205">
        <f t="shared" si="98"/>
        <v>1577.3584905660377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1743.3962264150946</v>
      </c>
      <c r="BS68" s="205">
        <f t="shared" si="99"/>
        <v>1909.433962264151</v>
      </c>
      <c r="BT68" s="205">
        <f t="shared" si="99"/>
        <v>2075.4716981132078</v>
      </c>
      <c r="BU68" s="205">
        <f t="shared" si="99"/>
        <v>2241.5094339622642</v>
      </c>
      <c r="BV68" s="205">
        <f t="shared" si="99"/>
        <v>2407.5471698113211</v>
      </c>
      <c r="BW68" s="205">
        <f t="shared" si="99"/>
        <v>2573.5849056603774</v>
      </c>
      <c r="BX68" s="205">
        <f t="shared" si="99"/>
        <v>2739.6226415094343</v>
      </c>
      <c r="BY68" s="205">
        <f t="shared" si="99"/>
        <v>2905.6603773584907</v>
      </c>
      <c r="BZ68" s="205">
        <f t="shared" si="99"/>
        <v>3071.6981132075475</v>
      </c>
      <c r="CA68" s="205">
        <f t="shared" si="99"/>
        <v>3237.7358490566039</v>
      </c>
      <c r="CB68" s="205">
        <f t="shared" si="99"/>
        <v>3403.7735849056608</v>
      </c>
      <c r="CC68" s="205">
        <f t="shared" si="99"/>
        <v>3569.8113207547171</v>
      </c>
      <c r="CD68" s="205">
        <f t="shared" si="99"/>
        <v>3735.849056603774</v>
      </c>
      <c r="CE68" s="205">
        <f t="shared" si="99"/>
        <v>3901.8867924528304</v>
      </c>
      <c r="CF68" s="205">
        <f t="shared" si="99"/>
        <v>4067.9245283018872</v>
      </c>
      <c r="CG68" s="205">
        <f t="shared" si="99"/>
        <v>4233.9622641509441</v>
      </c>
      <c r="CH68" s="205">
        <f t="shared" si="99"/>
        <v>4400</v>
      </c>
      <c r="CI68" s="205">
        <f t="shared" si="99"/>
        <v>5555.4666666666672</v>
      </c>
      <c r="CJ68" s="205">
        <f t="shared" si="99"/>
        <v>6710.9333333333334</v>
      </c>
      <c r="CK68" s="205">
        <f t="shared" si="99"/>
        <v>7866.4</v>
      </c>
      <c r="CL68" s="205">
        <f t="shared" si="99"/>
        <v>9021.8666666666668</v>
      </c>
      <c r="CM68" s="205">
        <f t="shared" si="99"/>
        <v>10177.333333333334</v>
      </c>
      <c r="CN68" s="205">
        <f t="shared" si="99"/>
        <v>11332.8</v>
      </c>
      <c r="CO68" s="205">
        <f t="shared" si="99"/>
        <v>12488.266666666666</v>
      </c>
      <c r="CP68" s="205">
        <f t="shared" si="99"/>
        <v>13643.733333333334</v>
      </c>
      <c r="CQ68" s="205">
        <f t="shared" si="99"/>
        <v>14799.2</v>
      </c>
      <c r="CR68" s="205">
        <f t="shared" si="99"/>
        <v>15954.666666666668</v>
      </c>
      <c r="CS68" s="205">
        <f t="shared" si="99"/>
        <v>17110.133333333331</v>
      </c>
      <c r="CT68" s="205">
        <f t="shared" si="99"/>
        <v>18265.599999999999</v>
      </c>
      <c r="CU68" s="205">
        <f t="shared" si="99"/>
        <v>19421.066666666666</v>
      </c>
      <c r="CV68" s="205">
        <f t="shared" si="99"/>
        <v>20576.533333333333</v>
      </c>
      <c r="CW68" s="205">
        <f t="shared" si="99"/>
        <v>21732</v>
      </c>
      <c r="CX68" s="205">
        <f t="shared" si="99"/>
        <v>27935.5</v>
      </c>
      <c r="CY68" s="205">
        <f t="shared" si="99"/>
        <v>34139</v>
      </c>
      <c r="CZ68" s="205">
        <f t="shared" si="99"/>
        <v>40342.5</v>
      </c>
      <c r="DA68" s="205">
        <f t="shared" si="99"/>
        <v>46546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1917.4279636125789</v>
      </c>
      <c r="G69" s="205">
        <f t="shared" si="100"/>
        <v>1917.4279636125789</v>
      </c>
      <c r="H69" s="205">
        <f t="shared" si="100"/>
        <v>1917.4279636125789</v>
      </c>
      <c r="I69" s="205">
        <f t="shared" si="100"/>
        <v>1917.4279636125789</v>
      </c>
      <c r="J69" s="205">
        <f t="shared" si="100"/>
        <v>1917.4279636125789</v>
      </c>
      <c r="K69" s="205">
        <f t="shared" si="100"/>
        <v>1917.4279636125789</v>
      </c>
      <c r="L69" s="205">
        <f t="shared" si="88"/>
        <v>1917.4279636125789</v>
      </c>
      <c r="M69" s="205">
        <f t="shared" si="100"/>
        <v>1917.4279636125789</v>
      </c>
      <c r="N69" s="205">
        <f t="shared" si="100"/>
        <v>1917.4279636125789</v>
      </c>
      <c r="O69" s="205">
        <f t="shared" si="100"/>
        <v>1917.4279636125789</v>
      </c>
      <c r="P69" s="205">
        <f t="shared" si="100"/>
        <v>1917.4279636125789</v>
      </c>
      <c r="Q69" s="205">
        <f t="shared" si="100"/>
        <v>1917.4279636125789</v>
      </c>
      <c r="R69" s="205">
        <f t="shared" si="100"/>
        <v>1917.4279636125789</v>
      </c>
      <c r="S69" s="205">
        <f t="shared" si="100"/>
        <v>1917.4279636125789</v>
      </c>
      <c r="T69" s="205">
        <f t="shared" si="100"/>
        <v>1917.4279636125789</v>
      </c>
      <c r="U69" s="205">
        <f t="shared" si="100"/>
        <v>1917.4279636125789</v>
      </c>
      <c r="V69" s="205">
        <f t="shared" si="100"/>
        <v>1917.4279636125789</v>
      </c>
      <c r="W69" s="205">
        <f t="shared" si="100"/>
        <v>1917.4279636125789</v>
      </c>
      <c r="X69" s="205">
        <f t="shared" si="100"/>
        <v>1917.4279636125789</v>
      </c>
      <c r="Y69" s="205">
        <f t="shared" si="100"/>
        <v>1917.4279636125789</v>
      </c>
      <c r="Z69" s="205">
        <f t="shared" si="100"/>
        <v>1917.4279636125789</v>
      </c>
      <c r="AA69" s="205">
        <f t="shared" si="100"/>
        <v>1917.4279636125789</v>
      </c>
      <c r="AB69" s="205">
        <f t="shared" si="100"/>
        <v>1917.4279636125789</v>
      </c>
      <c r="AC69" s="205">
        <f t="shared" si="100"/>
        <v>1917.4279636125789</v>
      </c>
      <c r="AD69" s="205">
        <f t="shared" si="100"/>
        <v>1917.4279636125789</v>
      </c>
      <c r="AE69" s="205">
        <f t="shared" si="100"/>
        <v>1917.4279636125789</v>
      </c>
      <c r="AF69" s="205">
        <f t="shared" si="100"/>
        <v>1917.4279636125789</v>
      </c>
      <c r="AG69" s="205">
        <f t="shared" si="100"/>
        <v>1917.4279636125789</v>
      </c>
      <c r="AH69" s="205">
        <f t="shared" si="100"/>
        <v>1917.4279636125789</v>
      </c>
      <c r="AI69" s="205">
        <f t="shared" si="100"/>
        <v>1917.4279636125789</v>
      </c>
      <c r="AJ69" s="205">
        <f t="shared" si="100"/>
        <v>1917.4279636125789</v>
      </c>
      <c r="AK69" s="205">
        <f t="shared" si="100"/>
        <v>1917.4279636125789</v>
      </c>
      <c r="AL69" s="205">
        <f t="shared" si="100"/>
        <v>1917.4279636125789</v>
      </c>
      <c r="AM69" s="205">
        <f t="shared" si="100"/>
        <v>1917.4279636125789</v>
      </c>
      <c r="AN69" s="205">
        <f t="shared" si="100"/>
        <v>1917.4279636125789</v>
      </c>
      <c r="AO69" s="205">
        <f t="shared" si="100"/>
        <v>1917.4279636125789</v>
      </c>
      <c r="AP69" s="205">
        <f t="shared" si="100"/>
        <v>1917.4279636125789</v>
      </c>
      <c r="AQ69" s="205">
        <f t="shared" si="100"/>
        <v>1917.4279636125789</v>
      </c>
      <c r="AR69" s="205">
        <f t="shared" si="100"/>
        <v>1917.4279636125789</v>
      </c>
      <c r="AS69" s="205">
        <f t="shared" si="100"/>
        <v>1917.4279636125789</v>
      </c>
      <c r="AT69" s="205">
        <f t="shared" si="100"/>
        <v>1917.4279636125789</v>
      </c>
      <c r="AU69" s="205">
        <f t="shared" si="100"/>
        <v>1917.4279636125789</v>
      </c>
      <c r="AV69" s="205">
        <f t="shared" si="100"/>
        <v>1917.4279636125789</v>
      </c>
      <c r="AW69" s="205">
        <f t="shared" si="100"/>
        <v>1917.4279636125789</v>
      </c>
      <c r="AX69" s="205">
        <f t="shared" si="100"/>
        <v>1917.4279636125789</v>
      </c>
      <c r="AY69" s="205">
        <f t="shared" si="100"/>
        <v>1917.4279636125789</v>
      </c>
      <c r="AZ69" s="205">
        <f t="shared" si="100"/>
        <v>1917.4279636125789</v>
      </c>
      <c r="BA69" s="205">
        <f t="shared" si="100"/>
        <v>1917.4279636125789</v>
      </c>
      <c r="BB69" s="205">
        <f t="shared" si="100"/>
        <v>1917.4279636125789</v>
      </c>
      <c r="BC69" s="205">
        <f t="shared" si="100"/>
        <v>1917.4279636125789</v>
      </c>
      <c r="BD69" s="205">
        <f t="shared" si="100"/>
        <v>1917.4279636125789</v>
      </c>
      <c r="BE69" s="205">
        <f t="shared" si="100"/>
        <v>1917.4279636125789</v>
      </c>
      <c r="BF69" s="205">
        <f t="shared" si="100"/>
        <v>1917.4279636125789</v>
      </c>
      <c r="BG69" s="205">
        <f t="shared" si="100"/>
        <v>1917.4279636125789</v>
      </c>
      <c r="BH69" s="205">
        <f t="shared" si="100"/>
        <v>1917.4279636125789</v>
      </c>
      <c r="BI69" s="205">
        <f t="shared" si="100"/>
        <v>1917.4279636125789</v>
      </c>
      <c r="BJ69" s="205">
        <f t="shared" si="100"/>
        <v>1917.4279636125789</v>
      </c>
      <c r="BK69" s="205">
        <f t="shared" si="100"/>
        <v>1917.4279636125789</v>
      </c>
      <c r="BL69" s="205">
        <f t="shared" si="100"/>
        <v>1917.4279636125789</v>
      </c>
      <c r="BM69" s="205">
        <f t="shared" si="100"/>
        <v>1917.4279636125789</v>
      </c>
      <c r="BN69" s="205">
        <f t="shared" si="100"/>
        <v>1917.4279636125789</v>
      </c>
      <c r="BO69" s="205">
        <f t="shared" si="100"/>
        <v>1917.4279636125789</v>
      </c>
      <c r="BP69" s="205">
        <f t="shared" si="100"/>
        <v>1917.4279636125789</v>
      </c>
      <c r="BQ69" s="205">
        <f t="shared" si="100"/>
        <v>1917.4279636125789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1917.4279636125789</v>
      </c>
      <c r="BS69" s="205">
        <f t="shared" si="101"/>
        <v>1917.4279636125789</v>
      </c>
      <c r="BT69" s="205">
        <f t="shared" si="101"/>
        <v>1917.4279636125789</v>
      </c>
      <c r="BU69" s="205">
        <f t="shared" si="101"/>
        <v>1917.4279636125789</v>
      </c>
      <c r="BV69" s="205">
        <f t="shared" si="101"/>
        <v>1917.4279636125789</v>
      </c>
      <c r="BW69" s="205">
        <f t="shared" si="101"/>
        <v>1917.4279636125789</v>
      </c>
      <c r="BX69" s="205">
        <f t="shared" si="101"/>
        <v>1917.4279636125789</v>
      </c>
      <c r="BY69" s="205">
        <f t="shared" si="101"/>
        <v>1917.4279636125789</v>
      </c>
      <c r="BZ69" s="205">
        <f t="shared" si="101"/>
        <v>1917.4279636125789</v>
      </c>
      <c r="CA69" s="205">
        <f t="shared" si="101"/>
        <v>1917.4279636125789</v>
      </c>
      <c r="CB69" s="205">
        <f t="shared" si="101"/>
        <v>1917.4279636125789</v>
      </c>
      <c r="CC69" s="205">
        <f t="shared" si="101"/>
        <v>1917.4279636125789</v>
      </c>
      <c r="CD69" s="205">
        <f t="shared" si="101"/>
        <v>1917.4279636125789</v>
      </c>
      <c r="CE69" s="205">
        <f t="shared" si="101"/>
        <v>1917.4279636125789</v>
      </c>
      <c r="CF69" s="205">
        <f t="shared" si="101"/>
        <v>1917.4279636125789</v>
      </c>
      <c r="CG69" s="205">
        <f t="shared" si="101"/>
        <v>1917.4279636125789</v>
      </c>
      <c r="CH69" s="205">
        <f t="shared" si="101"/>
        <v>1917.4279636125789</v>
      </c>
      <c r="CI69" s="205">
        <f t="shared" si="101"/>
        <v>1917.4279636125789</v>
      </c>
      <c r="CJ69" s="205">
        <f t="shared" si="101"/>
        <v>1917.4279636125789</v>
      </c>
      <c r="CK69" s="205">
        <f t="shared" si="101"/>
        <v>1917.4279636125789</v>
      </c>
      <c r="CL69" s="205">
        <f t="shared" si="101"/>
        <v>1917.4279636125789</v>
      </c>
      <c r="CM69" s="205">
        <f t="shared" si="101"/>
        <v>1917.4279636125789</v>
      </c>
      <c r="CN69" s="205">
        <f t="shared" si="101"/>
        <v>1917.4279636125789</v>
      </c>
      <c r="CO69" s="205">
        <f t="shared" si="101"/>
        <v>1917.4279636125789</v>
      </c>
      <c r="CP69" s="205">
        <f t="shared" si="101"/>
        <v>1917.4279636125789</v>
      </c>
      <c r="CQ69" s="205">
        <f t="shared" si="101"/>
        <v>1917.4279636125789</v>
      </c>
      <c r="CR69" s="205">
        <f t="shared" si="101"/>
        <v>1917.4279636125789</v>
      </c>
      <c r="CS69" s="205">
        <f t="shared" si="101"/>
        <v>1917.4279636125789</v>
      </c>
      <c r="CT69" s="205">
        <f t="shared" si="101"/>
        <v>1917.4279636125789</v>
      </c>
      <c r="CU69" s="205">
        <f t="shared" si="101"/>
        <v>1917.4279636125789</v>
      </c>
      <c r="CV69" s="205">
        <f t="shared" si="101"/>
        <v>1917.4279636125789</v>
      </c>
      <c r="CW69" s="205">
        <f t="shared" si="101"/>
        <v>1917.4279636125789</v>
      </c>
      <c r="CX69" s="205">
        <f t="shared" si="101"/>
        <v>1932.1579636125789</v>
      </c>
      <c r="CY69" s="205">
        <f t="shared" si="101"/>
        <v>1946.8879636125789</v>
      </c>
      <c r="CZ69" s="205">
        <f t="shared" si="101"/>
        <v>1961.6179636125789</v>
      </c>
      <c r="DA69" s="205">
        <f t="shared" si="101"/>
        <v>1976.347963612579</v>
      </c>
    </row>
    <row r="70" spans="1:105" s="205" customFormat="1">
      <c r="A70" s="205" t="str">
        <f>Income!A85</f>
        <v>Cash transfer - official</v>
      </c>
      <c r="F70" s="205">
        <f t="shared" si="100"/>
        <v>28320</v>
      </c>
      <c r="G70" s="205">
        <f t="shared" si="100"/>
        <v>28320</v>
      </c>
      <c r="H70" s="205">
        <f t="shared" si="100"/>
        <v>28320</v>
      </c>
      <c r="I70" s="205">
        <f t="shared" si="100"/>
        <v>28320</v>
      </c>
      <c r="J70" s="205">
        <f t="shared" si="100"/>
        <v>28320</v>
      </c>
      <c r="K70" s="205">
        <f t="shared" si="100"/>
        <v>28320</v>
      </c>
      <c r="L70" s="205">
        <f t="shared" si="100"/>
        <v>28320</v>
      </c>
      <c r="M70" s="205">
        <f t="shared" si="100"/>
        <v>28320</v>
      </c>
      <c r="N70" s="205">
        <f t="shared" si="100"/>
        <v>28320</v>
      </c>
      <c r="O70" s="205">
        <f t="shared" si="100"/>
        <v>28320</v>
      </c>
      <c r="P70" s="205">
        <f t="shared" si="100"/>
        <v>28320</v>
      </c>
      <c r="Q70" s="205">
        <f t="shared" si="100"/>
        <v>28320</v>
      </c>
      <c r="R70" s="205">
        <f t="shared" si="100"/>
        <v>28320</v>
      </c>
      <c r="S70" s="205">
        <f t="shared" si="100"/>
        <v>28320</v>
      </c>
      <c r="T70" s="205">
        <f t="shared" si="100"/>
        <v>28320</v>
      </c>
      <c r="U70" s="205">
        <f t="shared" si="100"/>
        <v>28320</v>
      </c>
      <c r="V70" s="205">
        <f t="shared" si="100"/>
        <v>28320</v>
      </c>
      <c r="W70" s="205">
        <f t="shared" si="100"/>
        <v>28320</v>
      </c>
      <c r="X70" s="205">
        <f t="shared" si="100"/>
        <v>28320</v>
      </c>
      <c r="Y70" s="205">
        <f t="shared" si="100"/>
        <v>28320</v>
      </c>
      <c r="Z70" s="205">
        <f t="shared" si="100"/>
        <v>28320</v>
      </c>
      <c r="AA70" s="205">
        <f t="shared" si="100"/>
        <v>28320</v>
      </c>
      <c r="AB70" s="205">
        <f t="shared" si="100"/>
        <v>28320</v>
      </c>
      <c r="AC70" s="205">
        <f t="shared" si="100"/>
        <v>28320</v>
      </c>
      <c r="AD70" s="205">
        <f t="shared" si="100"/>
        <v>28320</v>
      </c>
      <c r="AE70" s="205">
        <f t="shared" si="100"/>
        <v>28320</v>
      </c>
      <c r="AF70" s="205">
        <f t="shared" si="100"/>
        <v>28320</v>
      </c>
      <c r="AG70" s="205">
        <f t="shared" si="100"/>
        <v>28320</v>
      </c>
      <c r="AH70" s="205">
        <f t="shared" si="100"/>
        <v>28320</v>
      </c>
      <c r="AI70" s="205">
        <f t="shared" si="100"/>
        <v>28320</v>
      </c>
      <c r="AJ70" s="205">
        <f t="shared" si="100"/>
        <v>28320</v>
      </c>
      <c r="AK70" s="205">
        <f t="shared" si="100"/>
        <v>28320</v>
      </c>
      <c r="AL70" s="205">
        <f t="shared" si="100"/>
        <v>28320</v>
      </c>
      <c r="AM70" s="205">
        <f t="shared" si="100"/>
        <v>28320</v>
      </c>
      <c r="AN70" s="205">
        <f t="shared" si="100"/>
        <v>28320</v>
      </c>
      <c r="AO70" s="205">
        <f t="shared" si="100"/>
        <v>28320</v>
      </c>
      <c r="AP70" s="205">
        <f t="shared" si="100"/>
        <v>28320</v>
      </c>
      <c r="AQ70" s="205">
        <f t="shared" si="100"/>
        <v>28320</v>
      </c>
      <c r="AR70" s="205">
        <f t="shared" si="100"/>
        <v>28320</v>
      </c>
      <c r="AS70" s="205">
        <f t="shared" si="100"/>
        <v>28320</v>
      </c>
      <c r="AT70" s="205">
        <f t="shared" si="100"/>
        <v>28320</v>
      </c>
      <c r="AU70" s="205">
        <f t="shared" si="100"/>
        <v>28320</v>
      </c>
      <c r="AV70" s="205">
        <f t="shared" si="100"/>
        <v>28320</v>
      </c>
      <c r="AW70" s="205">
        <f t="shared" si="100"/>
        <v>28320</v>
      </c>
      <c r="AX70" s="205">
        <f t="shared" si="100"/>
        <v>28320</v>
      </c>
      <c r="AY70" s="205">
        <f t="shared" si="100"/>
        <v>28320</v>
      </c>
      <c r="AZ70" s="205">
        <f t="shared" si="100"/>
        <v>28320</v>
      </c>
      <c r="BA70" s="205">
        <f t="shared" si="100"/>
        <v>28320</v>
      </c>
      <c r="BB70" s="205">
        <f t="shared" si="100"/>
        <v>28320</v>
      </c>
      <c r="BC70" s="205">
        <f t="shared" si="100"/>
        <v>28320</v>
      </c>
      <c r="BD70" s="205">
        <f t="shared" si="100"/>
        <v>28320</v>
      </c>
      <c r="BE70" s="205">
        <f t="shared" si="100"/>
        <v>28320</v>
      </c>
      <c r="BF70" s="205">
        <f t="shared" si="100"/>
        <v>28320</v>
      </c>
      <c r="BG70" s="205">
        <f t="shared" si="100"/>
        <v>28320</v>
      </c>
      <c r="BH70" s="205">
        <f t="shared" si="100"/>
        <v>27946.415094339623</v>
      </c>
      <c r="BI70" s="205">
        <f t="shared" si="100"/>
        <v>27199.245283018867</v>
      </c>
      <c r="BJ70" s="205">
        <f t="shared" si="100"/>
        <v>26452.075471698114</v>
      </c>
      <c r="BK70" s="205">
        <f t="shared" si="100"/>
        <v>25704.905660377357</v>
      </c>
      <c r="BL70" s="205">
        <f t="shared" si="100"/>
        <v>24957.735849056604</v>
      </c>
      <c r="BM70" s="205">
        <f t="shared" si="100"/>
        <v>24210.566037735851</v>
      </c>
      <c r="BN70" s="205">
        <f t="shared" si="100"/>
        <v>23463.396226415094</v>
      </c>
      <c r="BO70" s="205">
        <f t="shared" si="100"/>
        <v>22716.226415094341</v>
      </c>
      <c r="BP70" s="205">
        <f t="shared" si="100"/>
        <v>21969.056603773584</v>
      </c>
      <c r="BQ70" s="205">
        <f t="shared" si="100"/>
        <v>21221.886792452831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20474.716981132078</v>
      </c>
      <c r="BS70" s="205">
        <f t="shared" si="102"/>
        <v>19727.547169811322</v>
      </c>
      <c r="BT70" s="205">
        <f t="shared" si="102"/>
        <v>18980.377358490565</v>
      </c>
      <c r="BU70" s="205">
        <f t="shared" si="102"/>
        <v>18233.207547169812</v>
      </c>
      <c r="BV70" s="205">
        <f t="shared" si="102"/>
        <v>17486.037735849059</v>
      </c>
      <c r="BW70" s="205">
        <f t="shared" si="102"/>
        <v>16738.867924528302</v>
      </c>
      <c r="BX70" s="205">
        <f t="shared" si="102"/>
        <v>15991.698113207549</v>
      </c>
      <c r="BY70" s="205">
        <f t="shared" si="102"/>
        <v>15244.528301886794</v>
      </c>
      <c r="BZ70" s="205">
        <f t="shared" si="102"/>
        <v>14497.358490566039</v>
      </c>
      <c r="CA70" s="205">
        <f t="shared" si="102"/>
        <v>13750.188679245284</v>
      </c>
      <c r="CB70" s="205">
        <f t="shared" si="102"/>
        <v>13003.018867924529</v>
      </c>
      <c r="CC70" s="205">
        <f t="shared" si="102"/>
        <v>12255.849056603774</v>
      </c>
      <c r="CD70" s="205">
        <f t="shared" si="102"/>
        <v>11508.67924528302</v>
      </c>
      <c r="CE70" s="205">
        <f t="shared" si="102"/>
        <v>10761.509433962266</v>
      </c>
      <c r="CF70" s="205">
        <f t="shared" si="102"/>
        <v>10014.33962264151</v>
      </c>
      <c r="CG70" s="205">
        <f t="shared" si="102"/>
        <v>9267.1698113207567</v>
      </c>
      <c r="CH70" s="205">
        <f t="shared" si="102"/>
        <v>8520</v>
      </c>
      <c r="CI70" s="205">
        <f t="shared" si="102"/>
        <v>8520</v>
      </c>
      <c r="CJ70" s="205">
        <f t="shared" si="102"/>
        <v>8520</v>
      </c>
      <c r="CK70" s="205">
        <f t="shared" si="102"/>
        <v>8520</v>
      </c>
      <c r="CL70" s="205">
        <f t="shared" si="102"/>
        <v>8520</v>
      </c>
      <c r="CM70" s="205">
        <f t="shared" si="102"/>
        <v>8520</v>
      </c>
      <c r="CN70" s="205">
        <f t="shared" si="102"/>
        <v>8520</v>
      </c>
      <c r="CO70" s="205">
        <f t="shared" si="102"/>
        <v>8520</v>
      </c>
      <c r="CP70" s="205">
        <f t="shared" si="102"/>
        <v>8520</v>
      </c>
      <c r="CQ70" s="205">
        <f t="shared" si="102"/>
        <v>8520</v>
      </c>
      <c r="CR70" s="205">
        <f t="shared" si="102"/>
        <v>8520</v>
      </c>
      <c r="CS70" s="205">
        <f t="shared" si="102"/>
        <v>8520</v>
      </c>
      <c r="CT70" s="205">
        <f t="shared" si="102"/>
        <v>8520</v>
      </c>
      <c r="CU70" s="205">
        <f t="shared" si="102"/>
        <v>8520</v>
      </c>
      <c r="CV70" s="205">
        <f t="shared" si="102"/>
        <v>8520</v>
      </c>
      <c r="CW70" s="205">
        <f t="shared" si="102"/>
        <v>8520</v>
      </c>
      <c r="CX70" s="205">
        <f t="shared" si="102"/>
        <v>7392.17</v>
      </c>
      <c r="CY70" s="205">
        <f t="shared" si="102"/>
        <v>6264.34</v>
      </c>
      <c r="CZ70" s="205">
        <f t="shared" si="102"/>
        <v>5136.51</v>
      </c>
      <c r="DA70" s="205">
        <f t="shared" si="102"/>
        <v>4008.6800000000003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83.018867924528308</v>
      </c>
      <c r="BI71" s="205">
        <f t="shared" si="103"/>
        <v>249.05660377358492</v>
      </c>
      <c r="BJ71" s="205">
        <f t="shared" si="103"/>
        <v>415.09433962264154</v>
      </c>
      <c r="BK71" s="205">
        <f t="shared" si="103"/>
        <v>581.13207547169816</v>
      </c>
      <c r="BL71" s="205">
        <f t="shared" si="103"/>
        <v>747.16981132075477</v>
      </c>
      <c r="BM71" s="205">
        <f t="shared" si="103"/>
        <v>913.20754716981139</v>
      </c>
      <c r="BN71" s="205">
        <f t="shared" si="103"/>
        <v>1079.2452830188681</v>
      </c>
      <c r="BO71" s="205">
        <f t="shared" si="103"/>
        <v>1245.2830188679245</v>
      </c>
      <c r="BP71" s="205">
        <f t="shared" si="103"/>
        <v>1411.3207547169814</v>
      </c>
      <c r="BQ71" s="205">
        <f t="shared" si="103"/>
        <v>1577.3584905660377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1743.3962264150946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1909.433962264151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2075.4716981132078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2241.5094339622642</v>
      </c>
      <c r="BV71" s="205">
        <f t="shared" si="104"/>
        <v>2407.5471698113211</v>
      </c>
      <c r="BW71" s="205">
        <f t="shared" si="104"/>
        <v>2573.5849056603774</v>
      </c>
      <c r="BX71" s="205">
        <f t="shared" si="104"/>
        <v>2739.6226415094343</v>
      </c>
      <c r="BY71" s="205">
        <f t="shared" si="104"/>
        <v>2905.6603773584907</v>
      </c>
      <c r="BZ71" s="205">
        <f t="shared" si="104"/>
        <v>3071.6981132075475</v>
      </c>
      <c r="CA71" s="205">
        <f t="shared" si="104"/>
        <v>3237.7358490566039</v>
      </c>
      <c r="CB71" s="205">
        <f t="shared" si="104"/>
        <v>3403.7735849056608</v>
      </c>
      <c r="CC71" s="205">
        <f t="shared" si="104"/>
        <v>3569.8113207547171</v>
      </c>
      <c r="CD71" s="205">
        <f t="shared" si="104"/>
        <v>3735.849056603774</v>
      </c>
      <c r="CE71" s="205">
        <f t="shared" si="104"/>
        <v>3901.8867924528304</v>
      </c>
      <c r="CF71" s="205">
        <f t="shared" si="104"/>
        <v>4067.9245283018872</v>
      </c>
      <c r="CG71" s="205">
        <f t="shared" si="104"/>
        <v>4233.9622641509441</v>
      </c>
      <c r="CH71" s="205">
        <f t="shared" si="104"/>
        <v>4400</v>
      </c>
      <c r="CI71" s="205">
        <f t="shared" si="104"/>
        <v>4906.666666666667</v>
      </c>
      <c r="CJ71" s="205">
        <f t="shared" si="104"/>
        <v>5413.333333333333</v>
      </c>
      <c r="CK71" s="205">
        <f t="shared" si="104"/>
        <v>5920</v>
      </c>
      <c r="CL71" s="205">
        <f t="shared" si="104"/>
        <v>6426.666666666667</v>
      </c>
      <c r="CM71" s="205">
        <f t="shared" si="104"/>
        <v>6933.3333333333339</v>
      </c>
      <c r="CN71" s="205">
        <f t="shared" si="104"/>
        <v>7440</v>
      </c>
      <c r="CO71" s="205">
        <f t="shared" si="104"/>
        <v>7946.666666666667</v>
      </c>
      <c r="CP71" s="205">
        <f t="shared" si="104"/>
        <v>8453.3333333333339</v>
      </c>
      <c r="CQ71" s="205">
        <f t="shared" si="104"/>
        <v>8960</v>
      </c>
      <c r="CR71" s="205">
        <f t="shared" si="104"/>
        <v>9466.6666666666679</v>
      </c>
      <c r="CS71" s="205">
        <f t="shared" si="104"/>
        <v>9973.3333333333339</v>
      </c>
      <c r="CT71" s="205">
        <f t="shared" si="104"/>
        <v>10480</v>
      </c>
      <c r="CU71" s="205">
        <f t="shared" si="104"/>
        <v>10986.666666666668</v>
      </c>
      <c r="CV71" s="205">
        <f t="shared" si="104"/>
        <v>11493.333333333334</v>
      </c>
      <c r="CW71" s="205">
        <f t="shared" si="104"/>
        <v>12000</v>
      </c>
      <c r="CX71" s="205">
        <f t="shared" si="104"/>
        <v>12296.33</v>
      </c>
      <c r="CY71" s="205">
        <f t="shared" si="104"/>
        <v>12592.66</v>
      </c>
      <c r="CZ71" s="205">
        <f t="shared" si="104"/>
        <v>12888.99</v>
      </c>
      <c r="DA71" s="205">
        <f t="shared" si="104"/>
        <v>13185.32</v>
      </c>
    </row>
    <row r="72" spans="1:105" s="205" customFormat="1">
      <c r="A72" s="205" t="str">
        <f>Income!A88</f>
        <v>TOTAL</v>
      </c>
      <c r="F72" s="205">
        <f>SUM(F59:F71)</f>
        <v>43607.440011406041</v>
      </c>
      <c r="G72" s="205">
        <f t="shared" ref="G72:BR72" si="105">SUM(G59:G71)</f>
        <v>43267.180011406039</v>
      </c>
      <c r="H72" s="205">
        <f t="shared" si="105"/>
        <v>42926.920011406037</v>
      </c>
      <c r="I72" s="205">
        <f t="shared" si="105"/>
        <v>42586.660011406042</v>
      </c>
      <c r="J72" s="205">
        <f t="shared" si="105"/>
        <v>42246.40001140604</v>
      </c>
      <c r="K72" s="205">
        <f t="shared" si="105"/>
        <v>41906.140011406038</v>
      </c>
      <c r="L72" s="205">
        <f t="shared" si="105"/>
        <v>41565.880011406036</v>
      </c>
      <c r="M72" s="205">
        <f t="shared" si="105"/>
        <v>41225.620011406041</v>
      </c>
      <c r="N72" s="205">
        <f t="shared" si="105"/>
        <v>40885.360011406039</v>
      </c>
      <c r="O72" s="205">
        <f t="shared" si="105"/>
        <v>40545.100011406037</v>
      </c>
      <c r="P72" s="205">
        <f t="shared" si="105"/>
        <v>40204.840011406035</v>
      </c>
      <c r="Q72" s="205">
        <f t="shared" si="105"/>
        <v>39864.58001140604</v>
      </c>
      <c r="R72" s="205">
        <f t="shared" si="105"/>
        <v>39524.320011406038</v>
      </c>
      <c r="S72" s="205">
        <f t="shared" si="105"/>
        <v>39184.060011406036</v>
      </c>
      <c r="T72" s="205">
        <f t="shared" si="105"/>
        <v>38843.800011406041</v>
      </c>
      <c r="U72" s="205">
        <f t="shared" si="105"/>
        <v>38503.540011406039</v>
      </c>
      <c r="V72" s="205">
        <f t="shared" si="105"/>
        <v>38163.280011406037</v>
      </c>
      <c r="W72" s="205">
        <f t="shared" si="105"/>
        <v>37823.020011406043</v>
      </c>
      <c r="X72" s="205">
        <f t="shared" si="105"/>
        <v>37482.760011406041</v>
      </c>
      <c r="Y72" s="205">
        <f t="shared" si="105"/>
        <v>37426.2798726115</v>
      </c>
      <c r="Z72" s="205">
        <f t="shared" si="105"/>
        <v>37653.579595022427</v>
      </c>
      <c r="AA72" s="205">
        <f t="shared" si="105"/>
        <v>37880.879317433348</v>
      </c>
      <c r="AB72" s="205">
        <f t="shared" si="105"/>
        <v>38108.179039844268</v>
      </c>
      <c r="AC72" s="205">
        <f t="shared" si="105"/>
        <v>38335.478762255196</v>
      </c>
      <c r="AD72" s="205">
        <f t="shared" si="105"/>
        <v>38562.778484666123</v>
      </c>
      <c r="AE72" s="205">
        <f t="shared" si="105"/>
        <v>38790.078207077044</v>
      </c>
      <c r="AF72" s="205">
        <f t="shared" si="105"/>
        <v>39017.377929487964</v>
      </c>
      <c r="AG72" s="205">
        <f t="shared" si="105"/>
        <v>39244.677651898892</v>
      </c>
      <c r="AH72" s="205">
        <f t="shared" si="105"/>
        <v>39471.977374309812</v>
      </c>
      <c r="AI72" s="205">
        <f t="shared" si="105"/>
        <v>39699.277096720733</v>
      </c>
      <c r="AJ72" s="205">
        <f t="shared" si="105"/>
        <v>39926.57681913166</v>
      </c>
      <c r="AK72" s="205">
        <f t="shared" si="105"/>
        <v>40153.876541542588</v>
      </c>
      <c r="AL72" s="205">
        <f t="shared" si="105"/>
        <v>40381.176263953508</v>
      </c>
      <c r="AM72" s="205">
        <f t="shared" si="105"/>
        <v>40608.475986364429</v>
      </c>
      <c r="AN72" s="205">
        <f t="shared" si="105"/>
        <v>40835.775708775356</v>
      </c>
      <c r="AO72" s="205">
        <f t="shared" si="105"/>
        <v>41063.075431186284</v>
      </c>
      <c r="AP72" s="205">
        <f t="shared" si="105"/>
        <v>41290.375153597204</v>
      </c>
      <c r="AQ72" s="205">
        <f t="shared" si="105"/>
        <v>41517.674876008125</v>
      </c>
      <c r="AR72" s="205">
        <f t="shared" si="105"/>
        <v>41744.974598419052</v>
      </c>
      <c r="AS72" s="205">
        <f t="shared" si="105"/>
        <v>41972.274320829973</v>
      </c>
      <c r="AT72" s="205">
        <f t="shared" si="105"/>
        <v>42199.574043240893</v>
      </c>
      <c r="AU72" s="205">
        <f t="shared" si="105"/>
        <v>42426.873765651821</v>
      </c>
      <c r="AV72" s="205">
        <f t="shared" si="105"/>
        <v>42654.173488062748</v>
      </c>
      <c r="AW72" s="205">
        <f t="shared" si="105"/>
        <v>42881.473210473669</v>
      </c>
      <c r="AX72" s="205">
        <f t="shared" si="105"/>
        <v>43108.772932884589</v>
      </c>
      <c r="AY72" s="205">
        <f t="shared" si="105"/>
        <v>43336.072655295517</v>
      </c>
      <c r="AZ72" s="205">
        <f t="shared" si="105"/>
        <v>43563.372377706444</v>
      </c>
      <c r="BA72" s="205">
        <f t="shared" si="105"/>
        <v>43790.672100117365</v>
      </c>
      <c r="BB72" s="205">
        <f t="shared" si="105"/>
        <v>44017.971822528285</v>
      </c>
      <c r="BC72" s="205">
        <f t="shared" si="105"/>
        <v>44245.271544939213</v>
      </c>
      <c r="BD72" s="205">
        <f t="shared" si="105"/>
        <v>44472.57126735014</v>
      </c>
      <c r="BE72" s="205">
        <f t="shared" si="105"/>
        <v>44699.870989761053</v>
      </c>
      <c r="BF72" s="205">
        <f t="shared" si="105"/>
        <v>44927.170712171981</v>
      </c>
      <c r="BG72" s="205">
        <f t="shared" si="105"/>
        <v>45154.470434582909</v>
      </c>
      <c r="BH72" s="205">
        <f t="shared" si="105"/>
        <v>45793.592941546878</v>
      </c>
      <c r="BI72" s="205">
        <f t="shared" si="105"/>
        <v>46844.538233063911</v>
      </c>
      <c r="BJ72" s="205">
        <f t="shared" si="105"/>
        <v>47895.483524580952</v>
      </c>
      <c r="BK72" s="205">
        <f t="shared" si="105"/>
        <v>48946.428816097978</v>
      </c>
      <c r="BL72" s="205">
        <f t="shared" si="105"/>
        <v>49997.374107615004</v>
      </c>
      <c r="BM72" s="205">
        <f t="shared" si="105"/>
        <v>51048.319399132037</v>
      </c>
      <c r="BN72" s="205">
        <f t="shared" si="105"/>
        <v>52099.26469064907</v>
      </c>
      <c r="BO72" s="205">
        <f t="shared" si="105"/>
        <v>53150.209982166103</v>
      </c>
      <c r="BP72" s="205">
        <f t="shared" si="105"/>
        <v>54201.155273683129</v>
      </c>
      <c r="BQ72" s="205">
        <f t="shared" si="105"/>
        <v>55252.10056520017</v>
      </c>
      <c r="BR72" s="205">
        <f t="shared" si="105"/>
        <v>56303.045856717203</v>
      </c>
      <c r="BS72" s="205">
        <f t="shared" ref="BS72:DA72" si="106">SUM(BS59:BS71)</f>
        <v>57353.991148234236</v>
      </c>
      <c r="BT72" s="205">
        <f t="shared" si="106"/>
        <v>58404.936439751262</v>
      </c>
      <c r="BU72" s="205">
        <f t="shared" si="106"/>
        <v>59455.881731268302</v>
      </c>
      <c r="BV72" s="205">
        <f t="shared" si="106"/>
        <v>60506.827022785321</v>
      </c>
      <c r="BW72" s="205">
        <f t="shared" si="106"/>
        <v>61557.772314302361</v>
      </c>
      <c r="BX72" s="205">
        <f t="shared" si="106"/>
        <v>62608.717605819395</v>
      </c>
      <c r="BY72" s="205">
        <f t="shared" si="106"/>
        <v>63659.662897336428</v>
      </c>
      <c r="BZ72" s="205">
        <f t="shared" si="106"/>
        <v>64710.608188853446</v>
      </c>
      <c r="CA72" s="205">
        <f t="shared" si="106"/>
        <v>65761.553480370494</v>
      </c>
      <c r="CB72" s="205">
        <f t="shared" si="106"/>
        <v>66812.49877188752</v>
      </c>
      <c r="CC72" s="205">
        <f t="shared" si="106"/>
        <v>67863.444063404546</v>
      </c>
      <c r="CD72" s="205">
        <f t="shared" si="106"/>
        <v>68914.389354921572</v>
      </c>
      <c r="CE72" s="205">
        <f t="shared" si="106"/>
        <v>69965.334646438612</v>
      </c>
      <c r="CF72" s="205">
        <f t="shared" si="106"/>
        <v>71016.279937955638</v>
      </c>
      <c r="CG72" s="205">
        <f t="shared" si="106"/>
        <v>72067.225229472679</v>
      </c>
      <c r="CH72" s="205">
        <f t="shared" si="106"/>
        <v>73118.170520989705</v>
      </c>
      <c r="CI72" s="205">
        <f t="shared" si="106"/>
        <v>77553.969288562468</v>
      </c>
      <c r="CJ72" s="205">
        <f t="shared" si="106"/>
        <v>81989.768056135232</v>
      </c>
      <c r="CK72" s="205">
        <f t="shared" si="106"/>
        <v>86425.566823707995</v>
      </c>
      <c r="CL72" s="205">
        <f t="shared" si="106"/>
        <v>90861.365591280774</v>
      </c>
      <c r="CM72" s="205">
        <f t="shared" si="106"/>
        <v>95297.164358853537</v>
      </c>
      <c r="CN72" s="205">
        <f t="shared" si="106"/>
        <v>99732.963126426301</v>
      </c>
      <c r="CO72" s="205">
        <f t="shared" si="106"/>
        <v>104168.76189399908</v>
      </c>
      <c r="CP72" s="205">
        <f t="shared" si="106"/>
        <v>108604.56066157184</v>
      </c>
      <c r="CQ72" s="205">
        <f t="shared" si="106"/>
        <v>113040.35942914461</v>
      </c>
      <c r="CR72" s="205">
        <f t="shared" si="106"/>
        <v>117476.15819671738</v>
      </c>
      <c r="CS72" s="205">
        <f t="shared" si="106"/>
        <v>121911.95696429013</v>
      </c>
      <c r="CT72" s="205">
        <f t="shared" si="106"/>
        <v>126347.75573186291</v>
      </c>
      <c r="CU72" s="205">
        <f t="shared" si="106"/>
        <v>130783.55449943568</v>
      </c>
      <c r="CV72" s="205">
        <f t="shared" si="106"/>
        <v>135219.35326700844</v>
      </c>
      <c r="CW72" s="205">
        <f t="shared" si="106"/>
        <v>139655.1520345812</v>
      </c>
      <c r="CX72" s="205">
        <f t="shared" si="106"/>
        <v>149434.95303458121</v>
      </c>
      <c r="CY72" s="205">
        <f t="shared" si="106"/>
        <v>159214.75403458124</v>
      </c>
      <c r="CZ72" s="205">
        <f t="shared" si="106"/>
        <v>168994.55503458119</v>
      </c>
      <c r="DA72" s="205">
        <f t="shared" si="106"/>
        <v>178774.3560345812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37</v>
      </c>
      <c r="D107" s="215">
        <f>C23</f>
        <v>70</v>
      </c>
      <c r="E107" s="215">
        <f>D23</f>
        <v>90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0.25892584270376184</v>
      </c>
      <c r="D108" s="213">
        <f>BU42</f>
        <v>-29.352634053697347</v>
      </c>
      <c r="E108" s="213">
        <f>CR42</f>
        <v>36.33210090610131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21.428571428571427</v>
      </c>
      <c r="D109" s="213">
        <f t="shared" ref="D109:D120" si="108">BU43</f>
        <v>1128.1132075471701</v>
      </c>
      <c r="E109" s="213">
        <f t="shared" ref="E109:E120" si="109">CR43</f>
        <v>830.3333333333328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32.44079656821993</v>
      </c>
      <c r="D110" s="213">
        <f t="shared" si="108"/>
        <v>-2.8718857500260575</v>
      </c>
      <c r="E110" s="213">
        <f t="shared" si="109"/>
        <v>0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67583.458011587587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0.19754303816068777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173.17142857142858</v>
      </c>
      <c r="D112" s="213">
        <f t="shared" si="108"/>
        <v>313.54716981132071</v>
      </c>
      <c r="E112" s="213">
        <f t="shared" si="109"/>
        <v>407.00000000000011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56.60377358490566</v>
      </c>
      <c r="E115" s="213">
        <f t="shared" si="109"/>
        <v>1500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166.03773584905662</v>
      </c>
      <c r="E117" s="213">
        <f t="shared" si="109"/>
        <v>1155.4666666666667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0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-747.16981132075466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166.03773584905662</v>
      </c>
      <c r="E120" s="213">
        <f t="shared" si="109"/>
        <v>506.66666666666669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2016-04-27T22:11:19Z</dcterms:modified>
  <cp:category/>
</cp:coreProperties>
</file>