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2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2" i="7" l="1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811" i="7"/>
  <c r="C43" i="7"/>
  <c r="F42" i="7"/>
  <c r="E42" i="7"/>
  <c r="D42" i="7"/>
  <c r="C42" i="7"/>
  <c r="BY33" i="3"/>
  <c r="C800" i="7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F586" i="7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8" i="3"/>
  <c r="BV580" i="3"/>
  <c r="BW580" i="3"/>
  <c r="BX580" i="3"/>
  <c r="BY580" i="3"/>
  <c r="F580" i="7"/>
  <c r="C580" i="7"/>
  <c r="D580" i="7"/>
  <c r="E580" i="7"/>
  <c r="H580" i="7"/>
  <c r="I502" i="7"/>
  <c r="J502" i="7"/>
  <c r="K502" i="7"/>
  <c r="H502" i="7"/>
  <c r="H493" i="7"/>
  <c r="H487" i="7"/>
  <c r="B50" i="8"/>
  <c r="G50" i="8"/>
  <c r="I487" i="7"/>
  <c r="I493" i="7"/>
  <c r="J487" i="7"/>
  <c r="J493" i="7"/>
  <c r="K487" i="7"/>
  <c r="K493" i="7"/>
  <c r="B51" i="8"/>
  <c r="G51" i="8"/>
  <c r="H496" i="7"/>
  <c r="H498" i="7"/>
  <c r="H51" i="8"/>
  <c r="I496" i="7"/>
  <c r="I498" i="7"/>
  <c r="D502" i="7"/>
  <c r="E502" i="7"/>
  <c r="F502" i="7"/>
  <c r="C502" i="7"/>
  <c r="C493" i="7"/>
  <c r="BD502" i="3"/>
  <c r="BD500" i="3"/>
  <c r="BV500" i="3"/>
  <c r="K1" i="3"/>
  <c r="BV490" i="3"/>
  <c r="G1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52" i="8"/>
  <c r="G52" i="8"/>
  <c r="H469" i="7"/>
  <c r="H471" i="7"/>
  <c r="H475" i="7"/>
  <c r="D475" i="7"/>
  <c r="E475" i="7"/>
  <c r="F475" i="7"/>
  <c r="C475" i="7"/>
  <c r="BV475" i="3"/>
  <c r="I595" i="7"/>
  <c r="I588" i="7"/>
  <c r="I582" i="7"/>
  <c r="I576" i="7"/>
  <c r="I540" i="7"/>
  <c r="I522" i="7"/>
  <c r="D516" i="7"/>
  <c r="I516" i="7"/>
  <c r="I510" i="7"/>
  <c r="I504" i="7"/>
  <c r="I497" i="7"/>
  <c r="I488" i="7"/>
  <c r="I479" i="7"/>
  <c r="I470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578" i="3"/>
  <c r="BX577" i="3"/>
  <c r="BX578" i="3"/>
  <c r="BY577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C587" i="7"/>
  <c r="C592" i="7"/>
  <c r="K470" i="7"/>
  <c r="K469" i="7"/>
  <c r="K471" i="7"/>
  <c r="K475" i="7"/>
  <c r="P475" i="7"/>
  <c r="K479" i="7"/>
  <c r="B54" i="8"/>
  <c r="G54" i="8"/>
  <c r="K478" i="7"/>
  <c r="K480" i="7"/>
  <c r="K484" i="7"/>
  <c r="P484" i="7"/>
  <c r="K488" i="7"/>
  <c r="K489" i="7"/>
  <c r="P493" i="7"/>
  <c r="K497" i="7"/>
  <c r="K496" i="7"/>
  <c r="K498" i="7"/>
  <c r="P502" i="7"/>
  <c r="B67" i="8"/>
  <c r="G67" i="8"/>
  <c r="K631" i="7"/>
  <c r="K635" i="7"/>
  <c r="P635" i="7"/>
  <c r="P988" i="7"/>
  <c r="K504" i="7"/>
  <c r="B61" i="8"/>
  <c r="G61" i="8"/>
  <c r="K503" i="7"/>
  <c r="H61" i="8"/>
  <c r="K508" i="7"/>
  <c r="P508" i="7"/>
  <c r="K510" i="7"/>
  <c r="B62" i="8"/>
  <c r="G62" i="8"/>
  <c r="K509" i="7"/>
  <c r="K514" i="7"/>
  <c r="P514" i="7"/>
  <c r="K516" i="7"/>
  <c r="B53" i="8"/>
  <c r="G53" i="8"/>
  <c r="K515" i="7"/>
  <c r="K520" i="7"/>
  <c r="P520" i="7"/>
  <c r="K522" i="7"/>
  <c r="B44" i="8"/>
  <c r="G44" i="8"/>
  <c r="K521" i="7"/>
  <c r="K526" i="7"/>
  <c r="P526" i="7"/>
  <c r="K540" i="7"/>
  <c r="B47" i="8"/>
  <c r="G47" i="8"/>
  <c r="K539" i="7"/>
  <c r="K544" i="7"/>
  <c r="P544" i="7"/>
  <c r="K576" i="7"/>
  <c r="B58" i="8"/>
  <c r="G58" i="8"/>
  <c r="K575" i="7"/>
  <c r="K580" i="7"/>
  <c r="P580" i="7"/>
  <c r="K582" i="7"/>
  <c r="B59" i="8"/>
  <c r="G59" i="8"/>
  <c r="K581" i="7"/>
  <c r="H59" i="8"/>
  <c r="K586" i="7"/>
  <c r="P586" i="7"/>
  <c r="K588" i="7"/>
  <c r="B60" i="8"/>
  <c r="G60" i="8"/>
  <c r="K587" i="7"/>
  <c r="K592" i="7"/>
  <c r="P592" i="7"/>
  <c r="B45" i="8"/>
  <c r="G45" i="8"/>
  <c r="K528" i="7"/>
  <c r="K532" i="7"/>
  <c r="P532" i="7"/>
  <c r="B46" i="8"/>
  <c r="G46" i="8"/>
  <c r="K534" i="7"/>
  <c r="H46" i="8"/>
  <c r="K538" i="7"/>
  <c r="P538" i="7"/>
  <c r="B48" i="8"/>
  <c r="G48" i="8"/>
  <c r="K546" i="7"/>
  <c r="H48" i="8"/>
  <c r="K550" i="7"/>
  <c r="P550" i="7"/>
  <c r="B49" i="8"/>
  <c r="G49" i="8"/>
  <c r="K552" i="7"/>
  <c r="K556" i="7"/>
  <c r="P556" i="7"/>
  <c r="B55" i="8"/>
  <c r="G55" i="8"/>
  <c r="K558" i="7"/>
  <c r="K562" i="7"/>
  <c r="P562" i="7"/>
  <c r="B56" i="8"/>
  <c r="G56" i="8"/>
  <c r="K564" i="7"/>
  <c r="K568" i="7"/>
  <c r="P568" i="7"/>
  <c r="B57" i="8"/>
  <c r="G57" i="8"/>
  <c r="K570" i="7"/>
  <c r="H57" i="8"/>
  <c r="K574" i="7"/>
  <c r="P574" i="7"/>
  <c r="B63" i="8"/>
  <c r="G63" i="8"/>
  <c r="K601" i="7"/>
  <c r="K605" i="7"/>
  <c r="P605" i="7"/>
  <c r="B64" i="8"/>
  <c r="G64" i="8"/>
  <c r="K607" i="7"/>
  <c r="K611" i="7"/>
  <c r="P611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595" i="7"/>
  <c r="B65" i="8"/>
  <c r="G65" i="8"/>
  <c r="K594" i="7"/>
  <c r="K599" i="7"/>
  <c r="P599" i="7"/>
  <c r="K617" i="7"/>
  <c r="P617" i="7"/>
  <c r="B66" i="8"/>
  <c r="G66" i="8"/>
  <c r="K625" i="7"/>
  <c r="K629" i="7"/>
  <c r="P629" i="7"/>
  <c r="P990" i="7"/>
  <c r="B69" i="8"/>
  <c r="F69" i="8"/>
  <c r="K637" i="7"/>
  <c r="I638" i="7"/>
  <c r="K638" i="7"/>
  <c r="K642" i="7"/>
  <c r="P642" i="7"/>
  <c r="P991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K187" i="7"/>
  <c r="K189" i="7"/>
  <c r="P189" i="7"/>
  <c r="P921" i="7"/>
  <c r="F14" i="8"/>
  <c r="F15" i="8"/>
  <c r="K198" i="7"/>
  <c r="K200" i="7"/>
  <c r="P200" i="7"/>
  <c r="P924" i="7"/>
  <c r="F17" i="8"/>
  <c r="F18" i="8"/>
  <c r="K205" i="7"/>
  <c r="K207" i="7"/>
  <c r="P207" i="7"/>
  <c r="P926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F28" i="8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34" i="8"/>
  <c r="K733" i="7"/>
  <c r="K737" i="7"/>
  <c r="P737" i="7"/>
  <c r="P970" i="7"/>
  <c r="K732" i="7"/>
  <c r="P732" i="7"/>
  <c r="P972" i="7"/>
  <c r="F36" i="8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K781" i="7"/>
  <c r="P781" i="7"/>
  <c r="P993" i="7"/>
  <c r="P1002" i="7"/>
  <c r="J470" i="7"/>
  <c r="J469" i="7"/>
  <c r="J471" i="7"/>
  <c r="J475" i="7"/>
  <c r="O475" i="7"/>
  <c r="J479" i="7"/>
  <c r="J478" i="7"/>
  <c r="J480" i="7"/>
  <c r="J484" i="7"/>
  <c r="O484" i="7"/>
  <c r="J488" i="7"/>
  <c r="J489" i="7"/>
  <c r="O493" i="7"/>
  <c r="J497" i="7"/>
  <c r="J496" i="7"/>
  <c r="J498" i="7"/>
  <c r="O502" i="7"/>
  <c r="J631" i="7"/>
  <c r="J635" i="7"/>
  <c r="O635" i="7"/>
  <c r="O988" i="7"/>
  <c r="J504" i="7"/>
  <c r="J503" i="7"/>
  <c r="J508" i="7"/>
  <c r="O508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40" i="7"/>
  <c r="J539" i="7"/>
  <c r="J544" i="7"/>
  <c r="O544" i="7"/>
  <c r="J576" i="7"/>
  <c r="J575" i="7"/>
  <c r="J580" i="7"/>
  <c r="O580" i="7"/>
  <c r="J582" i="7"/>
  <c r="J581" i="7"/>
  <c r="J586" i="7"/>
  <c r="O586" i="7"/>
  <c r="J588" i="7"/>
  <c r="J587" i="7"/>
  <c r="J592" i="7"/>
  <c r="O592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89" i="7"/>
  <c r="J595" i="7"/>
  <c r="J594" i="7"/>
  <c r="J599" i="7"/>
  <c r="O599" i="7"/>
  <c r="J617" i="7"/>
  <c r="O617" i="7"/>
  <c r="J625" i="7"/>
  <c r="J629" i="7"/>
  <c r="O629" i="7"/>
  <c r="O990" i="7"/>
  <c r="E69" i="8"/>
  <c r="J637" i="7"/>
  <c r="J638" i="7"/>
  <c r="J642" i="7"/>
  <c r="O642" i="7"/>
  <c r="O991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J187" i="7"/>
  <c r="J189" i="7"/>
  <c r="O189" i="7"/>
  <c r="O921" i="7"/>
  <c r="E14" i="8"/>
  <c r="E15" i="8"/>
  <c r="J198" i="7"/>
  <c r="J200" i="7"/>
  <c r="O200" i="7"/>
  <c r="O924" i="7"/>
  <c r="E17" i="8"/>
  <c r="E18" i="8"/>
  <c r="J205" i="7"/>
  <c r="J207" i="7"/>
  <c r="O207" i="7"/>
  <c r="O926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E28" i="8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34" i="8"/>
  <c r="J733" i="7"/>
  <c r="J737" i="7"/>
  <c r="O737" i="7"/>
  <c r="O970" i="7"/>
  <c r="J732" i="7"/>
  <c r="O732" i="7"/>
  <c r="O972" i="7"/>
  <c r="E36" i="8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J781" i="7"/>
  <c r="O781" i="7"/>
  <c r="O993" i="7"/>
  <c r="O1002" i="7"/>
  <c r="I469" i="7"/>
  <c r="I471" i="7"/>
  <c r="I475" i="7"/>
  <c r="N475" i="7"/>
  <c r="I478" i="7"/>
  <c r="I480" i="7"/>
  <c r="I484" i="7"/>
  <c r="N484" i="7"/>
  <c r="I489" i="7"/>
  <c r="N493" i="7"/>
  <c r="N502" i="7"/>
  <c r="I631" i="7"/>
  <c r="I635" i="7"/>
  <c r="N635" i="7"/>
  <c r="N988" i="7"/>
  <c r="I503" i="7"/>
  <c r="I508" i="7"/>
  <c r="N508" i="7"/>
  <c r="I509" i="7"/>
  <c r="I514" i="7"/>
  <c r="N514" i="7"/>
  <c r="I515" i="7"/>
  <c r="I520" i="7"/>
  <c r="D520" i="7"/>
  <c r="N520" i="7"/>
  <c r="I521" i="7"/>
  <c r="I526" i="7"/>
  <c r="N526" i="7"/>
  <c r="I539" i="7"/>
  <c r="I544" i="7"/>
  <c r="N544" i="7"/>
  <c r="I575" i="7"/>
  <c r="I580" i="7"/>
  <c r="N580" i="7"/>
  <c r="I581" i="7"/>
  <c r="I586" i="7"/>
  <c r="N586" i="7"/>
  <c r="I587" i="7"/>
  <c r="I592" i="7"/>
  <c r="N592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594" i="7"/>
  <c r="I599" i="7"/>
  <c r="N599" i="7"/>
  <c r="I617" i="7"/>
  <c r="N617" i="7"/>
  <c r="I625" i="7"/>
  <c r="I629" i="7"/>
  <c r="N629" i="7"/>
  <c r="N990" i="7"/>
  <c r="D69" i="8"/>
  <c r="I637" i="7"/>
  <c r="I642" i="7"/>
  <c r="N642" i="7"/>
  <c r="N991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I187" i="7"/>
  <c r="I189" i="7"/>
  <c r="N189" i="7"/>
  <c r="N921" i="7"/>
  <c r="D14" i="8"/>
  <c r="D15" i="8"/>
  <c r="I198" i="7"/>
  <c r="I200" i="7"/>
  <c r="N200" i="7"/>
  <c r="N924" i="7"/>
  <c r="D17" i="8"/>
  <c r="D18" i="8"/>
  <c r="I205" i="7"/>
  <c r="I207" i="7"/>
  <c r="N207" i="7"/>
  <c r="N926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D23" i="8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D28" i="8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D36" i="8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32" i="8"/>
  <c r="I725" i="7"/>
  <c r="I727" i="7"/>
  <c r="N727" i="7"/>
  <c r="N983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I781" i="7"/>
  <c r="N781" i="7"/>
  <c r="B87" i="8"/>
  <c r="I788" i="7"/>
  <c r="I790" i="7"/>
  <c r="N790" i="7"/>
  <c r="N993" i="7"/>
  <c r="B96" i="8"/>
  <c r="D96" i="8"/>
  <c r="I784" i="7"/>
  <c r="N784" i="7"/>
  <c r="B97" i="8"/>
  <c r="D97" i="8"/>
  <c r="I785" i="7"/>
  <c r="N785" i="7"/>
  <c r="B98" i="8"/>
  <c r="D98" i="8"/>
  <c r="I791" i="7"/>
  <c r="N791" i="7"/>
  <c r="B99" i="8"/>
  <c r="D99" i="8"/>
  <c r="I792" i="7"/>
  <c r="N792" i="7"/>
  <c r="B100" i="8"/>
  <c r="D100" i="8"/>
  <c r="I793" i="7"/>
  <c r="N793" i="7"/>
  <c r="B101" i="8"/>
  <c r="D101" i="8"/>
  <c r="I794" i="7"/>
  <c r="N794" i="7"/>
  <c r="B102" i="8"/>
  <c r="D102" i="8"/>
  <c r="I795" i="7"/>
  <c r="N795" i="7"/>
  <c r="B103" i="8"/>
  <c r="D103" i="8"/>
  <c r="I796" i="7"/>
  <c r="N796" i="7"/>
  <c r="B104" i="8"/>
  <c r="D104" i="8"/>
  <c r="I797" i="7"/>
  <c r="N797" i="7"/>
  <c r="B105" i="8"/>
  <c r="D105" i="8"/>
  <c r="I798" i="7"/>
  <c r="N798" i="7"/>
  <c r="N994" i="7"/>
  <c r="B93" i="8"/>
  <c r="G93" i="8"/>
  <c r="I799" i="7"/>
  <c r="N799" i="7"/>
  <c r="B94" i="8"/>
  <c r="G94" i="8"/>
  <c r="I800" i="7"/>
  <c r="N800" i="7"/>
  <c r="N995" i="7"/>
  <c r="B78" i="8"/>
  <c r="G78" i="8"/>
  <c r="I801" i="7"/>
  <c r="N801" i="7"/>
  <c r="N996" i="7"/>
  <c r="B81" i="8"/>
  <c r="D81" i="8"/>
  <c r="I804" i="7"/>
  <c r="N804" i="7"/>
  <c r="N997" i="7"/>
  <c r="B80" i="8"/>
  <c r="G80" i="8"/>
  <c r="I802" i="7"/>
  <c r="N802" i="7"/>
  <c r="B79" i="8"/>
  <c r="G79" i="8"/>
  <c r="I803" i="7"/>
  <c r="N803" i="7"/>
  <c r="N998" i="7"/>
  <c r="B88" i="8"/>
  <c r="G88" i="8"/>
  <c r="I805" i="7"/>
  <c r="N805" i="7"/>
  <c r="D87" i="8"/>
  <c r="I809" i="7"/>
  <c r="N809" i="7"/>
  <c r="I810" i="7"/>
  <c r="N810" i="7"/>
  <c r="N999" i="7"/>
  <c r="N1002" i="7"/>
  <c r="H470" i="7"/>
  <c r="M475" i="7"/>
  <c r="H479" i="7"/>
  <c r="H478" i="7"/>
  <c r="H480" i="7"/>
  <c r="H484" i="7"/>
  <c r="M484" i="7"/>
  <c r="H488" i="7"/>
  <c r="H489" i="7"/>
  <c r="M493" i="7"/>
  <c r="H497" i="7"/>
  <c r="M502" i="7"/>
  <c r="H631" i="7"/>
  <c r="H635" i="7"/>
  <c r="M635" i="7"/>
  <c r="M988" i="7"/>
  <c r="H504" i="7"/>
  <c r="H503" i="7"/>
  <c r="H508" i="7"/>
  <c r="M508" i="7"/>
  <c r="H510" i="7"/>
  <c r="H509" i="7"/>
  <c r="H514" i="7"/>
  <c r="M514" i="7"/>
  <c r="H516" i="7"/>
  <c r="H515" i="7"/>
  <c r="H520" i="7"/>
  <c r="M520" i="7"/>
  <c r="H522" i="7"/>
  <c r="H521" i="7"/>
  <c r="H526" i="7"/>
  <c r="M526" i="7"/>
  <c r="H540" i="7"/>
  <c r="H539" i="7"/>
  <c r="H544" i="7"/>
  <c r="M544" i="7"/>
  <c r="H576" i="7"/>
  <c r="H575" i="7"/>
  <c r="M580" i="7"/>
  <c r="H582" i="7"/>
  <c r="H581" i="7"/>
  <c r="H586" i="7"/>
  <c r="M586" i="7"/>
  <c r="H588" i="7"/>
  <c r="H587" i="7"/>
  <c r="H592" i="7"/>
  <c r="M592" i="7"/>
  <c r="H528" i="7"/>
  <c r="H532" i="7"/>
  <c r="M532" i="7"/>
  <c r="H534" i="7"/>
  <c r="H538" i="7"/>
  <c r="M538" i="7"/>
  <c r="H546" i="7"/>
  <c r="H550" i="7"/>
  <c r="M550" i="7"/>
  <c r="H552" i="7"/>
  <c r="H556" i="7"/>
  <c r="M556" i="7"/>
  <c r="H558" i="7"/>
  <c r="H562" i="7"/>
  <c r="M562" i="7"/>
  <c r="H564" i="7"/>
  <c r="H568" i="7"/>
  <c r="M568" i="7"/>
  <c r="H570" i="7"/>
  <c r="H574" i="7"/>
  <c r="M574" i="7"/>
  <c r="H601" i="7"/>
  <c r="H605" i="7"/>
  <c r="M605" i="7"/>
  <c r="H607" i="7"/>
  <c r="H611" i="7"/>
  <c r="M611" i="7"/>
  <c r="H619" i="7"/>
  <c r="H623" i="7"/>
  <c r="M623" i="7"/>
  <c r="H772" i="7"/>
  <c r="M772" i="7"/>
  <c r="H773" i="7"/>
  <c r="M773" i="7"/>
  <c r="M989" i="7"/>
  <c r="H595" i="7"/>
  <c r="H594" i="7"/>
  <c r="H599" i="7"/>
  <c r="M599" i="7"/>
  <c r="H617" i="7"/>
  <c r="M617" i="7"/>
  <c r="H625" i="7"/>
  <c r="H629" i="7"/>
  <c r="M629" i="7"/>
  <c r="M990" i="7"/>
  <c r="C69" i="8"/>
  <c r="H637" i="7"/>
  <c r="H638" i="7"/>
  <c r="H642" i="7"/>
  <c r="M642" i="7"/>
  <c r="M991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H187" i="7"/>
  <c r="H189" i="7"/>
  <c r="M189" i="7"/>
  <c r="M921" i="7"/>
  <c r="H198" i="7"/>
  <c r="H200" i="7"/>
  <c r="M200" i="7"/>
  <c r="M924" i="7"/>
  <c r="C17" i="8"/>
  <c r="C18" i="8"/>
  <c r="H205" i="7"/>
  <c r="H207" i="7"/>
  <c r="M207" i="7"/>
  <c r="M926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C28" i="8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36" i="8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H781" i="7"/>
  <c r="M781" i="7"/>
  <c r="M993" i="7"/>
  <c r="M1002" i="7"/>
  <c r="B85" i="8"/>
  <c r="G85" i="8"/>
  <c r="K808" i="7"/>
  <c r="P808" i="7"/>
  <c r="P1001" i="7"/>
  <c r="J808" i="7"/>
  <c r="O808" i="7"/>
  <c r="O1001" i="7"/>
  <c r="I808" i="7"/>
  <c r="N808" i="7"/>
  <c r="N1001" i="7"/>
  <c r="H808" i="7"/>
  <c r="M808" i="7"/>
  <c r="M1001" i="7"/>
  <c r="B84" i="8"/>
  <c r="G84" i="8"/>
  <c r="K807" i="7"/>
  <c r="P807" i="7"/>
  <c r="P1000" i="7"/>
  <c r="J807" i="7"/>
  <c r="O807" i="7"/>
  <c r="O1000" i="7"/>
  <c r="I807" i="7"/>
  <c r="N807" i="7"/>
  <c r="N1000" i="7"/>
  <c r="H807" i="7"/>
  <c r="M807" i="7"/>
  <c r="M1000" i="7"/>
  <c r="K805" i="7"/>
  <c r="P805" i="7"/>
  <c r="F87" i="8"/>
  <c r="K809" i="7"/>
  <c r="P809" i="7"/>
  <c r="K810" i="7"/>
  <c r="P810" i="7"/>
  <c r="P999" i="7"/>
  <c r="J805" i="7"/>
  <c r="O805" i="7"/>
  <c r="E87" i="8"/>
  <c r="J809" i="7"/>
  <c r="O809" i="7"/>
  <c r="J810" i="7"/>
  <c r="O810" i="7"/>
  <c r="O999" i="7"/>
  <c r="H805" i="7"/>
  <c r="M805" i="7"/>
  <c r="C87" i="8"/>
  <c r="H809" i="7"/>
  <c r="M809" i="7"/>
  <c r="H810" i="7"/>
  <c r="M810" i="7"/>
  <c r="M999" i="7"/>
  <c r="K802" i="7"/>
  <c r="P802" i="7"/>
  <c r="K803" i="7"/>
  <c r="P803" i="7"/>
  <c r="P998" i="7"/>
  <c r="J802" i="7"/>
  <c r="O802" i="7"/>
  <c r="J803" i="7"/>
  <c r="O803" i="7"/>
  <c r="O998" i="7"/>
  <c r="H802" i="7"/>
  <c r="M802" i="7"/>
  <c r="H803" i="7"/>
  <c r="M803" i="7"/>
  <c r="M998" i="7"/>
  <c r="F81" i="8"/>
  <c r="K804" i="7"/>
  <c r="P804" i="7"/>
  <c r="P997" i="7"/>
  <c r="E81" i="8"/>
  <c r="J804" i="7"/>
  <c r="O804" i="7"/>
  <c r="O997" i="7"/>
  <c r="C81" i="8"/>
  <c r="H804" i="7"/>
  <c r="M804" i="7"/>
  <c r="M997" i="7"/>
  <c r="K801" i="7"/>
  <c r="P801" i="7"/>
  <c r="P996" i="7"/>
  <c r="J801" i="7"/>
  <c r="O801" i="7"/>
  <c r="O996" i="7"/>
  <c r="H801" i="7"/>
  <c r="M801" i="7"/>
  <c r="M996" i="7"/>
  <c r="K799" i="7"/>
  <c r="P799" i="7"/>
  <c r="K800" i="7"/>
  <c r="P800" i="7"/>
  <c r="P995" i="7"/>
  <c r="J799" i="7"/>
  <c r="O799" i="7"/>
  <c r="J800" i="7"/>
  <c r="O800" i="7"/>
  <c r="O995" i="7"/>
  <c r="H799" i="7"/>
  <c r="M799" i="7"/>
  <c r="H800" i="7"/>
  <c r="M800" i="7"/>
  <c r="M995" i="7"/>
  <c r="F96" i="8"/>
  <c r="K784" i="7"/>
  <c r="P784" i="7"/>
  <c r="F97" i="8"/>
  <c r="K785" i="7"/>
  <c r="P785" i="7"/>
  <c r="F98" i="8"/>
  <c r="K791" i="7"/>
  <c r="P791" i="7"/>
  <c r="F99" i="8"/>
  <c r="K792" i="7"/>
  <c r="P792" i="7"/>
  <c r="F100" i="8"/>
  <c r="K793" i="7"/>
  <c r="P793" i="7"/>
  <c r="F101" i="8"/>
  <c r="K794" i="7"/>
  <c r="P794" i="7"/>
  <c r="F102" i="8"/>
  <c r="K795" i="7"/>
  <c r="P795" i="7"/>
  <c r="F103" i="8"/>
  <c r="K796" i="7"/>
  <c r="P796" i="7"/>
  <c r="F104" i="8"/>
  <c r="K797" i="7"/>
  <c r="P797" i="7"/>
  <c r="F105" i="8"/>
  <c r="K798" i="7"/>
  <c r="P798" i="7"/>
  <c r="P994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K988" i="7"/>
  <c r="K989" i="7"/>
  <c r="K990" i="7"/>
  <c r="K991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992" i="7"/>
  <c r="K993" i="7"/>
  <c r="K1002" i="7"/>
  <c r="J988" i="7"/>
  <c r="J989" i="7"/>
  <c r="J990" i="7"/>
  <c r="J991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992" i="7"/>
  <c r="J993" i="7"/>
  <c r="J1002" i="7"/>
  <c r="I988" i="7"/>
  <c r="I989" i="7"/>
  <c r="I990" i="7"/>
  <c r="I991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992" i="7"/>
  <c r="H993" i="7"/>
  <c r="H1002" i="7"/>
  <c r="K1001" i="7"/>
  <c r="J1001" i="7"/>
  <c r="I1001" i="7"/>
  <c r="H1001" i="7"/>
  <c r="K1000" i="7"/>
  <c r="J1000" i="7"/>
  <c r="I1000" i="7"/>
  <c r="H1000" i="7"/>
  <c r="K999" i="7"/>
  <c r="J999" i="7"/>
  <c r="H999" i="7"/>
  <c r="K998" i="7"/>
  <c r="J998" i="7"/>
  <c r="H998" i="7"/>
  <c r="K997" i="7"/>
  <c r="J997" i="7"/>
  <c r="H997" i="7"/>
  <c r="K996" i="7"/>
  <c r="J996" i="7"/>
  <c r="H996" i="7"/>
  <c r="K995" i="7"/>
  <c r="J995" i="7"/>
  <c r="H995" i="7"/>
  <c r="K994" i="7"/>
  <c r="J994" i="7"/>
  <c r="H994" i="7"/>
  <c r="F988" i="7"/>
  <c r="F575" i="7"/>
  <c r="F576" i="7"/>
  <c r="F558" i="7"/>
  <c r="F562" i="7"/>
  <c r="F989" i="7"/>
  <c r="F1002" i="7"/>
  <c r="E988" i="7"/>
  <c r="E552" i="7"/>
  <c r="E556" i="7"/>
  <c r="E558" i="7"/>
  <c r="E562" i="7"/>
  <c r="E989" i="7"/>
  <c r="E1002" i="7"/>
  <c r="D988" i="7"/>
  <c r="D575" i="7"/>
  <c r="D576" i="7"/>
  <c r="D552" i="7"/>
  <c r="D556" i="7"/>
  <c r="D558" i="7"/>
  <c r="D562" i="7"/>
  <c r="D989" i="7"/>
  <c r="D1002" i="7"/>
  <c r="C988" i="7"/>
  <c r="C575" i="7"/>
  <c r="C579" i="7"/>
  <c r="C552" i="7"/>
  <c r="C556" i="7"/>
  <c r="C989" i="7"/>
  <c r="C995" i="7"/>
  <c r="C1002" i="7"/>
  <c r="F1001" i="7"/>
  <c r="E1001" i="7"/>
  <c r="D1001" i="7"/>
  <c r="C1001" i="7"/>
  <c r="F1000" i="7"/>
  <c r="E1000" i="7"/>
  <c r="D1000" i="7"/>
  <c r="C1000" i="7"/>
  <c r="F999" i="7"/>
  <c r="E999" i="7"/>
  <c r="D999" i="7"/>
  <c r="C999" i="7"/>
  <c r="F998" i="7"/>
  <c r="E998" i="7"/>
  <c r="D998" i="7"/>
  <c r="C998" i="7"/>
  <c r="F997" i="7"/>
  <c r="E997" i="7"/>
  <c r="D997" i="7"/>
  <c r="C997" i="7"/>
  <c r="F996" i="7"/>
  <c r="E996" i="7"/>
  <c r="D996" i="7"/>
  <c r="C996" i="7"/>
  <c r="F995" i="7"/>
  <c r="E995" i="7"/>
  <c r="D995" i="7"/>
  <c r="F994" i="7"/>
  <c r="E994" i="7"/>
  <c r="D994" i="7"/>
  <c r="C994" i="7"/>
  <c r="F993" i="7"/>
  <c r="E993" i="7"/>
  <c r="D993" i="7"/>
  <c r="C993" i="7"/>
  <c r="F992" i="7"/>
  <c r="E992" i="7"/>
  <c r="D992" i="7"/>
  <c r="C992" i="7"/>
  <c r="F991" i="7"/>
  <c r="E991" i="7"/>
  <c r="D991" i="7"/>
  <c r="C991" i="7"/>
  <c r="F990" i="7"/>
  <c r="E990" i="7"/>
  <c r="D990" i="7"/>
  <c r="C990" i="7"/>
  <c r="P1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21" i="7"/>
  <c r="N621" i="7"/>
  <c r="N884" i="7"/>
  <c r="H621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5" i="7"/>
  <c r="N615" i="7"/>
  <c r="N883" i="7"/>
  <c r="H615" i="7"/>
  <c r="C615" i="7"/>
  <c r="M615" i="7"/>
  <c r="M883" i="7"/>
  <c r="BW608" i="3"/>
  <c r="D608" i="7"/>
  <c r="K609" i="7"/>
  <c r="F609" i="7"/>
  <c r="P609" i="7"/>
  <c r="P882" i="7"/>
  <c r="J609" i="7"/>
  <c r="E609" i="7"/>
  <c r="O609" i="7"/>
  <c r="O882" i="7"/>
  <c r="I609" i="7"/>
  <c r="D609" i="7"/>
  <c r="N609" i="7"/>
  <c r="N882" i="7"/>
  <c r="H609" i="7"/>
  <c r="C609" i="7"/>
  <c r="M609" i="7"/>
  <c r="M882" i="7"/>
  <c r="BW602" i="3"/>
  <c r="D602" i="7"/>
  <c r="K603" i="7"/>
  <c r="F603" i="7"/>
  <c r="P603" i="7"/>
  <c r="P881" i="7"/>
  <c r="J603" i="7"/>
  <c r="E603" i="7"/>
  <c r="O603" i="7"/>
  <c r="O881" i="7"/>
  <c r="I603" i="7"/>
  <c r="D603" i="7"/>
  <c r="N603" i="7"/>
  <c r="N881" i="7"/>
  <c r="H603" i="7"/>
  <c r="C603" i="7"/>
  <c r="M603" i="7"/>
  <c r="M881" i="7"/>
  <c r="BW596" i="3"/>
  <c r="D596" i="7"/>
  <c r="K597" i="7"/>
  <c r="F597" i="7"/>
  <c r="P597" i="7"/>
  <c r="P880" i="7"/>
  <c r="J597" i="7"/>
  <c r="E597" i="7"/>
  <c r="O597" i="7"/>
  <c r="O880" i="7"/>
  <c r="I597" i="7"/>
  <c r="D597" i="7"/>
  <c r="N597" i="7"/>
  <c r="N880" i="7"/>
  <c r="H597" i="7"/>
  <c r="C597" i="7"/>
  <c r="M597" i="7"/>
  <c r="M880" i="7"/>
  <c r="D588" i="7"/>
  <c r="BW589" i="3"/>
  <c r="D589" i="7"/>
  <c r="K590" i="7"/>
  <c r="F587" i="7"/>
  <c r="BY589" i="3"/>
  <c r="F589" i="7"/>
  <c r="F590" i="7"/>
  <c r="P590" i="7"/>
  <c r="P879" i="7"/>
  <c r="J590" i="7"/>
  <c r="E587" i="7"/>
  <c r="BX589" i="3"/>
  <c r="E589" i="7"/>
  <c r="E590" i="7"/>
  <c r="O590" i="7"/>
  <c r="O879" i="7"/>
  <c r="I590" i="7"/>
  <c r="D587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4" i="7"/>
  <c r="P584" i="7"/>
  <c r="P878" i="7"/>
  <c r="J584" i="7"/>
  <c r="E584" i="7"/>
  <c r="O584" i="7"/>
  <c r="O878" i="7"/>
  <c r="I584" i="7"/>
  <c r="D584" i="7"/>
  <c r="N584" i="7"/>
  <c r="N878" i="7"/>
  <c r="H584" i="7"/>
  <c r="C584" i="7"/>
  <c r="M584" i="7"/>
  <c r="M878" i="7"/>
  <c r="D577" i="7"/>
  <c r="K578" i="7"/>
  <c r="F577" i="7"/>
  <c r="F578" i="7"/>
  <c r="P578" i="7"/>
  <c r="P877" i="7"/>
  <c r="J578" i="7"/>
  <c r="E575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2" i="7"/>
  <c r="N572" i="7"/>
  <c r="N876" i="7"/>
  <c r="H572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K548" i="7"/>
  <c r="F548" i="7"/>
  <c r="P548" i="7"/>
  <c r="P872" i="7"/>
  <c r="J548" i="7"/>
  <c r="E548" i="7"/>
  <c r="O548" i="7"/>
  <c r="O872" i="7"/>
  <c r="I548" i="7"/>
  <c r="D548" i="7"/>
  <c r="N548" i="7"/>
  <c r="N872" i="7"/>
  <c r="H548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42" i="7"/>
  <c r="M542" i="7"/>
  <c r="M871" i="7"/>
  <c r="BW535" i="3"/>
  <c r="D535" i="7"/>
  <c r="K536" i="7"/>
  <c r="F536" i="7"/>
  <c r="P536" i="7"/>
  <c r="P870" i="7"/>
  <c r="J536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6" i="7"/>
  <c r="P506" i="7"/>
  <c r="P865" i="7"/>
  <c r="J506" i="7"/>
  <c r="E506" i="7"/>
  <c r="O506" i="7"/>
  <c r="O865" i="7"/>
  <c r="I506" i="7"/>
  <c r="D506" i="7"/>
  <c r="N506" i="7"/>
  <c r="N865" i="7"/>
  <c r="H506" i="7"/>
  <c r="C506" i="7"/>
  <c r="M506" i="7"/>
  <c r="M865" i="7"/>
  <c r="BW499" i="3"/>
  <c r="D499" i="7"/>
  <c r="K500" i="7"/>
  <c r="F500" i="7"/>
  <c r="P500" i="7"/>
  <c r="P864" i="7"/>
  <c r="J500" i="7"/>
  <c r="BX499" i="3"/>
  <c r="E499" i="7"/>
  <c r="E500" i="7"/>
  <c r="O500" i="7"/>
  <c r="O864" i="7"/>
  <c r="I500" i="7"/>
  <c r="D500" i="7"/>
  <c r="N500" i="7"/>
  <c r="N864" i="7"/>
  <c r="H500" i="7"/>
  <c r="C500" i="7"/>
  <c r="M500" i="7"/>
  <c r="M864" i="7"/>
  <c r="BW490" i="3"/>
  <c r="D490" i="7"/>
  <c r="K491" i="7"/>
  <c r="BY490" i="3"/>
  <c r="F490" i="7"/>
  <c r="F491" i="7"/>
  <c r="P491" i="7"/>
  <c r="P863" i="7"/>
  <c r="J491" i="7"/>
  <c r="BX490" i="3"/>
  <c r="E490" i="7"/>
  <c r="E491" i="7"/>
  <c r="O491" i="7"/>
  <c r="O863" i="7"/>
  <c r="I491" i="7"/>
  <c r="D491" i="7"/>
  <c r="N491" i="7"/>
  <c r="N863" i="7"/>
  <c r="H491" i="7"/>
  <c r="C490" i="7"/>
  <c r="C491" i="7"/>
  <c r="M491" i="7"/>
  <c r="M863" i="7"/>
  <c r="BW481" i="3"/>
  <c r="D481" i="7"/>
  <c r="K482" i="7"/>
  <c r="BY481" i="3"/>
  <c r="F481" i="7"/>
  <c r="F482" i="7"/>
  <c r="P482" i="7"/>
  <c r="P862" i="7"/>
  <c r="J482" i="7"/>
  <c r="BX481" i="3"/>
  <c r="E481" i="7"/>
  <c r="E482" i="7"/>
  <c r="O482" i="7"/>
  <c r="O862" i="7"/>
  <c r="I482" i="7"/>
  <c r="D482" i="7"/>
  <c r="N482" i="7"/>
  <c r="N862" i="7"/>
  <c r="H482" i="7"/>
  <c r="BV481" i="3"/>
  <c r="C481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5" i="7"/>
  <c r="D859" i="7"/>
  <c r="BX454" i="3"/>
  <c r="E454" i="7"/>
  <c r="E455" i="7"/>
  <c r="E859" i="7"/>
  <c r="BY454" i="3"/>
  <c r="F454" i="7"/>
  <c r="F455" i="7"/>
  <c r="F859" i="7"/>
  <c r="BW463" i="3"/>
  <c r="D463" i="7"/>
  <c r="D464" i="7"/>
  <c r="D860" i="7"/>
  <c r="BX463" i="3"/>
  <c r="E463" i="7"/>
  <c r="E464" i="7"/>
  <c r="E860" i="7"/>
  <c r="BY463" i="3"/>
  <c r="F463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64" i="7"/>
  <c r="C860" i="7"/>
  <c r="BV454" i="3"/>
  <c r="C454" i="7"/>
  <c r="C455" i="7"/>
  <c r="C859" i="7"/>
  <c r="D365" i="7"/>
  <c r="E365" i="7"/>
  <c r="F365" i="7"/>
  <c r="C365" i="7"/>
  <c r="F691" i="7"/>
  <c r="F896" i="7"/>
  <c r="F696" i="7"/>
  <c r="F897" i="7"/>
  <c r="F701" i="7"/>
  <c r="F898" i="7"/>
  <c r="F19" i="7"/>
  <c r="E691" i="7"/>
  <c r="E896" i="7"/>
  <c r="E696" i="7"/>
  <c r="E897" i="7"/>
  <c r="E701" i="7"/>
  <c r="E898" i="7"/>
  <c r="E19" i="7"/>
  <c r="D691" i="7"/>
  <c r="D896" i="7"/>
  <c r="D696" i="7"/>
  <c r="D897" i="7"/>
  <c r="D701" i="7"/>
  <c r="D898" i="7"/>
  <c r="D19" i="7"/>
  <c r="C691" i="7"/>
  <c r="C896" i="7"/>
  <c r="C696" i="7"/>
  <c r="C897" i="7"/>
  <c r="C701" i="7"/>
  <c r="C898" i="7"/>
  <c r="C19" i="7"/>
  <c r="F681" i="7"/>
  <c r="F893" i="7"/>
  <c r="F686" i="7"/>
  <c r="F894" i="7"/>
  <c r="F18" i="7"/>
  <c r="E681" i="7"/>
  <c r="E893" i="7"/>
  <c r="E686" i="7"/>
  <c r="E894" i="7"/>
  <c r="E18" i="7"/>
  <c r="D681" i="7"/>
  <c r="D893" i="7"/>
  <c r="D686" i="7"/>
  <c r="D894" i="7"/>
  <c r="D18" i="7"/>
  <c r="C681" i="7"/>
  <c r="C893" i="7"/>
  <c r="C686" i="7"/>
  <c r="C894" i="7"/>
  <c r="C18" i="7"/>
  <c r="F17" i="7"/>
  <c r="E17" i="7"/>
  <c r="D17" i="7"/>
  <c r="C17" i="7"/>
  <c r="F16" i="7"/>
  <c r="E16" i="7"/>
  <c r="D16" i="7"/>
  <c r="C16" i="7"/>
  <c r="F649" i="7"/>
  <c r="F854" i="7"/>
  <c r="F655" i="7"/>
  <c r="F855" i="7"/>
  <c r="F661" i="7"/>
  <c r="F856" i="7"/>
  <c r="F15" i="7"/>
  <c r="E649" i="7"/>
  <c r="E854" i="7"/>
  <c r="E655" i="7"/>
  <c r="E855" i="7"/>
  <c r="E661" i="7"/>
  <c r="E856" i="7"/>
  <c r="E15" i="7"/>
  <c r="D649" i="7"/>
  <c r="D854" i="7"/>
  <c r="D655" i="7"/>
  <c r="D855" i="7"/>
  <c r="D661" i="7"/>
  <c r="D856" i="7"/>
  <c r="D15" i="7"/>
  <c r="C649" i="7"/>
  <c r="C854" i="7"/>
  <c r="C655" i="7"/>
  <c r="C855" i="7"/>
  <c r="C661" i="7"/>
  <c r="C856" i="7"/>
  <c r="C15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G1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D183" i="7"/>
  <c r="D180" i="7"/>
  <c r="D177" i="7"/>
  <c r="D828" i="7"/>
  <c r="D13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F370" i="7"/>
  <c r="F847" i="7"/>
  <c r="F271" i="7"/>
  <c r="F836" i="7"/>
  <c r="BY273" i="3"/>
  <c r="F273" i="7"/>
  <c r="F278" i="7"/>
  <c r="F837" i="7"/>
  <c r="BY314" i="3"/>
  <c r="F314" i="7"/>
  <c r="F319" i="7"/>
  <c r="F842" i="7"/>
  <c r="BY324" i="3"/>
  <c r="F324" i="7"/>
  <c r="F329" i="7"/>
  <c r="F843" i="7"/>
  <c r="F349" i="7"/>
  <c r="F845" i="7"/>
  <c r="F359" i="7"/>
  <c r="F846" i="7"/>
  <c r="BY376" i="3"/>
  <c r="F376" i="7"/>
  <c r="F381" i="7"/>
  <c r="F848" i="7"/>
  <c r="BY386" i="3"/>
  <c r="F386" i="7"/>
  <c r="F391" i="7"/>
  <c r="F849" i="7"/>
  <c r="F12" i="7"/>
  <c r="E370" i="7"/>
  <c r="E847" i="7"/>
  <c r="E271" i="7"/>
  <c r="E836" i="7"/>
  <c r="BX273" i="3"/>
  <c r="E273" i="7"/>
  <c r="E278" i="7"/>
  <c r="E837" i="7"/>
  <c r="BX314" i="3"/>
  <c r="E314" i="7"/>
  <c r="E319" i="7"/>
  <c r="E842" i="7"/>
  <c r="BX324" i="3"/>
  <c r="E324" i="7"/>
  <c r="E329" i="7"/>
  <c r="E843" i="7"/>
  <c r="BX344" i="3"/>
  <c r="E344" i="7"/>
  <c r="E349" i="7"/>
  <c r="E845" i="7"/>
  <c r="E359" i="7"/>
  <c r="E846" i="7"/>
  <c r="BX376" i="3"/>
  <c r="E376" i="7"/>
  <c r="E381" i="7"/>
  <c r="E848" i="7"/>
  <c r="BX386" i="3"/>
  <c r="E386" i="7"/>
  <c r="E391" i="7"/>
  <c r="E849" i="7"/>
  <c r="E12" i="7"/>
  <c r="D370" i="7"/>
  <c r="D847" i="7"/>
  <c r="D271" i="7"/>
  <c r="D836" i="7"/>
  <c r="BW273" i="3"/>
  <c r="D273" i="7"/>
  <c r="D278" i="7"/>
  <c r="D837" i="7"/>
  <c r="BW314" i="3"/>
  <c r="D314" i="7"/>
  <c r="D319" i="7"/>
  <c r="D842" i="7"/>
  <c r="BW324" i="3"/>
  <c r="D324" i="7"/>
  <c r="D329" i="7"/>
  <c r="D843" i="7"/>
  <c r="BW344" i="3"/>
  <c r="D344" i="7"/>
  <c r="D349" i="7"/>
  <c r="D845" i="7"/>
  <c r="D359" i="7"/>
  <c r="D846" i="7"/>
  <c r="BW376" i="3"/>
  <c r="D376" i="7"/>
  <c r="D381" i="7"/>
  <c r="D848" i="7"/>
  <c r="BW386" i="3"/>
  <c r="D386" i="7"/>
  <c r="D391" i="7"/>
  <c r="D849" i="7"/>
  <c r="D12" i="7"/>
  <c r="C370" i="7"/>
  <c r="C847" i="7"/>
  <c r="C271" i="7"/>
  <c r="C836" i="7"/>
  <c r="BV273" i="3"/>
  <c r="C273" i="7"/>
  <c r="C278" i="7"/>
  <c r="C837" i="7"/>
  <c r="BV314" i="3"/>
  <c r="C314" i="7"/>
  <c r="C319" i="7"/>
  <c r="C842" i="7"/>
  <c r="BV324" i="3"/>
  <c r="C324" i="7"/>
  <c r="C329" i="7"/>
  <c r="C843" i="7"/>
  <c r="BV344" i="3"/>
  <c r="C344" i="7"/>
  <c r="C349" i="7"/>
  <c r="C845" i="7"/>
  <c r="C359" i="7"/>
  <c r="C846" i="7"/>
  <c r="BV376" i="3"/>
  <c r="C376" i="7"/>
  <c r="C381" i="7"/>
  <c r="C848" i="7"/>
  <c r="BV386" i="3"/>
  <c r="C386" i="7"/>
  <c r="C391" i="7"/>
  <c r="C849" i="7"/>
  <c r="C12" i="7"/>
  <c r="BY238" i="3"/>
  <c r="F238" i="7"/>
  <c r="F243" i="7"/>
  <c r="F832" i="7"/>
  <c r="F250" i="7"/>
  <c r="F833" i="7"/>
  <c r="F257" i="7"/>
  <c r="F834" i="7"/>
  <c r="F264" i="7"/>
  <c r="F835" i="7"/>
  <c r="BY280" i="3"/>
  <c r="F280" i="7"/>
  <c r="F285" i="7"/>
  <c r="F838" i="7"/>
  <c r="BY287" i="3"/>
  <c r="F287" i="7"/>
  <c r="F292" i="7"/>
  <c r="F839" i="7"/>
  <c r="BY294" i="3"/>
  <c r="F294" i="7"/>
  <c r="F299" i="7"/>
  <c r="F840" i="7"/>
  <c r="F309" i="7"/>
  <c r="F841" i="7"/>
  <c r="F339" i="7"/>
  <c r="F844" i="7"/>
  <c r="F11" i="7"/>
  <c r="BX238" i="3"/>
  <c r="E238" i="7"/>
  <c r="E243" i="7"/>
  <c r="E832" i="7"/>
  <c r="BX245" i="3"/>
  <c r="E245" i="7"/>
  <c r="E250" i="7"/>
  <c r="E833" i="7"/>
  <c r="E257" i="7"/>
  <c r="E834" i="7"/>
  <c r="E264" i="7"/>
  <c r="E835" i="7"/>
  <c r="BX280" i="3"/>
  <c r="E280" i="7"/>
  <c r="E285" i="7"/>
  <c r="E838" i="7"/>
  <c r="BX287" i="3"/>
  <c r="E287" i="7"/>
  <c r="E292" i="7"/>
  <c r="E839" i="7"/>
  <c r="BX294" i="3"/>
  <c r="E294" i="7"/>
  <c r="E299" i="7"/>
  <c r="E840" i="7"/>
  <c r="E309" i="7"/>
  <c r="E841" i="7"/>
  <c r="E339" i="7"/>
  <c r="E844" i="7"/>
  <c r="E11" i="7"/>
  <c r="BW238" i="3"/>
  <c r="D238" i="7"/>
  <c r="D243" i="7"/>
  <c r="D832" i="7"/>
  <c r="D250" i="7"/>
  <c r="D833" i="7"/>
  <c r="D257" i="7"/>
  <c r="D834" i="7"/>
  <c r="D264" i="7"/>
  <c r="D835" i="7"/>
  <c r="BW280" i="3"/>
  <c r="D280" i="7"/>
  <c r="D285" i="7"/>
  <c r="D838" i="7"/>
  <c r="BW287" i="3"/>
  <c r="D287" i="7"/>
  <c r="D292" i="7"/>
  <c r="D839" i="7"/>
  <c r="BW294" i="3"/>
  <c r="D294" i="7"/>
  <c r="D299" i="7"/>
  <c r="D840" i="7"/>
  <c r="D309" i="7"/>
  <c r="D841" i="7"/>
  <c r="D339" i="7"/>
  <c r="D844" i="7"/>
  <c r="D11" i="7"/>
  <c r="BV238" i="3"/>
  <c r="C238" i="7"/>
  <c r="C243" i="7"/>
  <c r="C832" i="7"/>
  <c r="C250" i="7"/>
  <c r="C833" i="7"/>
  <c r="C257" i="7"/>
  <c r="C834" i="7"/>
  <c r="C264" i="7"/>
  <c r="C835" i="7"/>
  <c r="BV280" i="3"/>
  <c r="C280" i="7"/>
  <c r="C285" i="7"/>
  <c r="C838" i="7"/>
  <c r="BV287" i="3"/>
  <c r="C287" i="7"/>
  <c r="C292" i="7"/>
  <c r="C839" i="7"/>
  <c r="BV294" i="3"/>
  <c r="C294" i="7"/>
  <c r="C299" i="7"/>
  <c r="C840" i="7"/>
  <c r="C309" i="7"/>
  <c r="C841" i="7"/>
  <c r="C339" i="7"/>
  <c r="C844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527" i="7"/>
  <c r="A587" i="7"/>
  <c r="A879" i="7"/>
  <c r="A581" i="7"/>
  <c r="A878" i="7"/>
  <c r="A557" i="7"/>
  <c r="A874" i="7"/>
  <c r="A551" i="7"/>
  <c r="A873" i="7"/>
  <c r="A545" i="7"/>
  <c r="A872" i="7"/>
  <c r="A539" i="7"/>
  <c r="A871" i="7"/>
  <c r="A533" i="7"/>
  <c r="C46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F46" i="7"/>
  <c r="F469" i="7"/>
  <c r="F503" i="7"/>
  <c r="F515" i="7"/>
  <c r="F521" i="7"/>
  <c r="C539" i="7"/>
  <c r="K46" i="7"/>
  <c r="D468" i="7"/>
  <c r="D470" i="7"/>
  <c r="Q470" i="7"/>
  <c r="D504" i="7"/>
  <c r="D522" i="7"/>
  <c r="C613" i="7"/>
  <c r="C631" i="7"/>
  <c r="F594" i="7"/>
  <c r="F613" i="7"/>
  <c r="F631" i="7"/>
  <c r="E46" i="7"/>
  <c r="E469" i="7"/>
  <c r="E503" i="7"/>
  <c r="E515" i="7"/>
  <c r="E521" i="7"/>
  <c r="E594" i="7"/>
  <c r="E613" i="7"/>
  <c r="E631" i="7"/>
  <c r="D46" i="7"/>
  <c r="D469" i="7"/>
  <c r="D503" i="7"/>
  <c r="D515" i="7"/>
  <c r="D521" i="7"/>
  <c r="D594" i="7"/>
  <c r="D613" i="7"/>
  <c r="D631" i="7"/>
  <c r="C503" i="7"/>
  <c r="C515" i="7"/>
  <c r="C521" i="7"/>
  <c r="I71" i="8"/>
  <c r="Q772" i="7"/>
  <c r="I72" i="8"/>
  <c r="Q773" i="7"/>
  <c r="I73" i="8"/>
  <c r="Q774" i="7"/>
  <c r="I74" i="8"/>
  <c r="Q775" i="7"/>
  <c r="I75" i="8"/>
  <c r="Q776" i="7"/>
  <c r="C776" i="7"/>
  <c r="I90" i="8"/>
  <c r="Q781" i="7"/>
  <c r="I76" i="8"/>
  <c r="Q782" i="7"/>
  <c r="I77" i="8"/>
  <c r="Q783" i="7"/>
  <c r="I96" i="8"/>
  <c r="Q784" i="7"/>
  <c r="I97" i="8"/>
  <c r="Q785" i="7"/>
  <c r="C783" i="7"/>
  <c r="C784" i="7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791" i="7"/>
  <c r="C792" i="7"/>
  <c r="C793" i="7"/>
  <c r="C794" i="7"/>
  <c r="C795" i="7"/>
  <c r="C796" i="7"/>
  <c r="C797" i="7"/>
  <c r="C798" i="7"/>
  <c r="C804" i="7"/>
  <c r="C809" i="7"/>
  <c r="C688" i="7"/>
  <c r="D688" i="7"/>
  <c r="C38" i="8"/>
  <c r="H688" i="7"/>
  <c r="H691" i="7"/>
  <c r="D38" i="8"/>
  <c r="I688" i="7"/>
  <c r="I691" i="7"/>
  <c r="D658" i="7"/>
  <c r="D657" i="7"/>
  <c r="I657" i="7"/>
  <c r="I658" i="7"/>
  <c r="D652" i="7"/>
  <c r="D651" i="7"/>
  <c r="I651" i="7"/>
  <c r="D646" i="7"/>
  <c r="D645" i="7"/>
  <c r="I645" i="7"/>
  <c r="H391" i="7"/>
  <c r="I391" i="7"/>
  <c r="J391" i="7"/>
  <c r="K391" i="7"/>
  <c r="K849" i="7"/>
  <c r="C372" i="7"/>
  <c r="D340" i="7"/>
  <c r="D310" i="7"/>
  <c r="D315" i="7"/>
  <c r="I319" i="7"/>
  <c r="I842" i="7"/>
  <c r="D272" i="7"/>
  <c r="D274" i="7"/>
  <c r="E272" i="7"/>
  <c r="F272" i="7"/>
  <c r="E274" i="7"/>
  <c r="F274" i="7"/>
  <c r="C237" i="7"/>
  <c r="D237" i="7"/>
  <c r="E237" i="7"/>
  <c r="F237" i="7"/>
  <c r="E239" i="7"/>
  <c r="F239" i="7"/>
  <c r="F241" i="7"/>
  <c r="F932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D105" i="7"/>
  <c r="E97" i="7"/>
  <c r="E105" i="7"/>
  <c r="F97" i="7"/>
  <c r="F105" i="7"/>
  <c r="C693" i="7"/>
  <c r="H696" i="7"/>
  <c r="I696" i="7"/>
  <c r="J696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5" i="7"/>
  <c r="D779" i="7"/>
  <c r="C780" i="7"/>
  <c r="F780" i="7"/>
  <c r="F783" i="7"/>
  <c r="F784" i="7"/>
  <c r="F785" i="7"/>
  <c r="F791" i="7"/>
  <c r="F792" i="7"/>
  <c r="F793" i="7"/>
  <c r="F794" i="7"/>
  <c r="F795" i="7"/>
  <c r="F1015" i="7"/>
  <c r="F796" i="7"/>
  <c r="F797" i="7"/>
  <c r="F798" i="7"/>
  <c r="F804" i="7"/>
  <c r="F809" i="7"/>
  <c r="F776" i="7"/>
  <c r="E776" i="7"/>
  <c r="E783" i="7"/>
  <c r="E784" i="7"/>
  <c r="E785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46" i="3"/>
  <c r="BW7" i="6"/>
  <c r="BW23" i="6"/>
  <c r="BW32" i="6"/>
  <c r="BV46" i="3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C576" i="7"/>
  <c r="B574" i="3"/>
  <c r="D573" i="7"/>
  <c r="D574" i="7"/>
  <c r="H56" i="8"/>
  <c r="H55" i="8"/>
  <c r="D549" i="7"/>
  <c r="D54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D537" i="7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F592" i="7"/>
  <c r="E591" i="7"/>
  <c r="E592" i="7"/>
  <c r="D591" i="7"/>
  <c r="D592" i="7"/>
  <c r="C591" i="7"/>
  <c r="F588" i="7"/>
  <c r="E588" i="7"/>
  <c r="C588" i="7"/>
  <c r="F585" i="7"/>
  <c r="E585" i="7"/>
  <c r="E586" i="7"/>
  <c r="D585" i="7"/>
  <c r="D586" i="7"/>
  <c r="C585" i="7"/>
  <c r="C586" i="7"/>
  <c r="F582" i="7"/>
  <c r="E582" i="7"/>
  <c r="D582" i="7"/>
  <c r="C582" i="7"/>
  <c r="F581" i="7"/>
  <c r="E581" i="7"/>
  <c r="D581" i="7"/>
  <c r="C581" i="7"/>
  <c r="F579" i="7"/>
  <c r="E579" i="7"/>
  <c r="D579" i="7"/>
  <c r="E576" i="7"/>
  <c r="F573" i="7"/>
  <c r="F574" i="7"/>
  <c r="E573" i="7"/>
  <c r="E574" i="7"/>
  <c r="C573" i="7"/>
  <c r="C574" i="7"/>
  <c r="F570" i="7"/>
  <c r="E570" i="7"/>
  <c r="D570" i="7"/>
  <c r="C570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C562" i="7"/>
  <c r="C558" i="7"/>
  <c r="F557" i="7"/>
  <c r="E557" i="7"/>
  <c r="D557" i="7"/>
  <c r="C557" i="7"/>
  <c r="F555" i="7"/>
  <c r="E555" i="7"/>
  <c r="D555" i="7"/>
  <c r="C555" i="7"/>
  <c r="F552" i="7"/>
  <c r="F551" i="7"/>
  <c r="E551" i="7"/>
  <c r="D551" i="7"/>
  <c r="C551" i="7"/>
  <c r="F549" i="7"/>
  <c r="F550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F544" i="7"/>
  <c r="E543" i="7"/>
  <c r="D543" i="7"/>
  <c r="C543" i="7"/>
  <c r="F540" i="7"/>
  <c r="E540" i="7"/>
  <c r="C540" i="7"/>
  <c r="F539" i="7"/>
  <c r="E539" i="7"/>
  <c r="D539" i="7"/>
  <c r="F537" i="7"/>
  <c r="F538" i="7"/>
  <c r="E537" i="7"/>
  <c r="C537" i="7"/>
  <c r="C538" i="7"/>
  <c r="F534" i="7"/>
  <c r="E534" i="7"/>
  <c r="D534" i="7"/>
  <c r="C534" i="7"/>
  <c r="F533" i="7"/>
  <c r="E533" i="7"/>
  <c r="D533" i="7"/>
  <c r="C533" i="7"/>
  <c r="F531" i="7"/>
  <c r="F532" i="7"/>
  <c r="E531" i="7"/>
  <c r="E532" i="7"/>
  <c r="D531" i="7"/>
  <c r="D532" i="7"/>
  <c r="C531" i="7"/>
  <c r="C532" i="7"/>
  <c r="F528" i="7"/>
  <c r="E528" i="7"/>
  <c r="D528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E550" i="7"/>
  <c r="D550" i="7"/>
  <c r="C550" i="7"/>
  <c r="E544" i="7"/>
  <c r="D544" i="7"/>
  <c r="C544" i="7"/>
  <c r="E538" i="7"/>
  <c r="D538" i="7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450" i="7"/>
  <c r="K686" i="7"/>
  <c r="P686" i="7"/>
  <c r="P894" i="7"/>
  <c r="J686" i="7"/>
  <c r="I686" i="7"/>
  <c r="N686" i="7"/>
  <c r="N894" i="7"/>
  <c r="H686" i="7"/>
  <c r="M686" i="7"/>
  <c r="M894" i="7"/>
  <c r="D683" i="7"/>
  <c r="C683" i="7"/>
  <c r="K681" i="7"/>
  <c r="J681" i="7"/>
  <c r="I681" i="7"/>
  <c r="N681" i="7"/>
  <c r="N893" i="7"/>
  <c r="H681" i="7"/>
  <c r="M681" i="7"/>
  <c r="M893" i="7"/>
  <c r="F625" i="7"/>
  <c r="E625" i="7"/>
  <c r="D625" i="7"/>
  <c r="C625" i="7"/>
  <c r="F601" i="7"/>
  <c r="E601" i="7"/>
  <c r="D601" i="7"/>
  <c r="C601" i="7"/>
  <c r="F509" i="7"/>
  <c r="E509" i="7"/>
  <c r="D509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F468" i="7"/>
  <c r="F470" i="7"/>
  <c r="E468" i="7"/>
  <c r="E470" i="7"/>
  <c r="C469" i="7"/>
  <c r="C471" i="7"/>
  <c r="F460" i="7"/>
  <c r="E460" i="7"/>
  <c r="D460" i="7"/>
  <c r="D462" i="7"/>
  <c r="C460" i="7"/>
  <c r="F450" i="7"/>
  <c r="F452" i="7"/>
  <c r="F451" i="7"/>
  <c r="F453" i="7"/>
  <c r="E450" i="7"/>
  <c r="E452" i="7"/>
  <c r="E451" i="7"/>
  <c r="E453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F810" i="7"/>
  <c r="E810" i="7"/>
  <c r="D810" i="7"/>
  <c r="C810" i="7"/>
  <c r="F808" i="7"/>
  <c r="E808" i="7"/>
  <c r="D808" i="7"/>
  <c r="C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C803" i="7"/>
  <c r="F802" i="7"/>
  <c r="E802" i="7"/>
  <c r="D802" i="7"/>
  <c r="C802" i="7"/>
  <c r="F801" i="7"/>
  <c r="E801" i="7"/>
  <c r="D801" i="7"/>
  <c r="C801" i="7"/>
  <c r="F800" i="7"/>
  <c r="E800" i="7"/>
  <c r="D800" i="7"/>
  <c r="F799" i="7"/>
  <c r="E799" i="7"/>
  <c r="D799" i="7"/>
  <c r="C799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8" i="8"/>
  <c r="G68" i="8"/>
  <c r="D510" i="7"/>
  <c r="D495" i="7"/>
  <c r="D497" i="7"/>
  <c r="D488" i="7"/>
  <c r="A808" i="7"/>
  <c r="Q642" i="7"/>
  <c r="Q887" i="7"/>
  <c r="R887" i="7"/>
  <c r="Q635" i="7"/>
  <c r="Q886" i="7"/>
  <c r="R886" i="7"/>
  <c r="D634" i="7"/>
  <c r="D635" i="7"/>
  <c r="F634" i="7"/>
  <c r="F635" i="7"/>
  <c r="E634" i="7"/>
  <c r="E635" i="7"/>
  <c r="C634" i="7"/>
  <c r="C635" i="7"/>
  <c r="Q629" i="7"/>
  <c r="Q885" i="7"/>
  <c r="R885" i="7"/>
  <c r="D628" i="7"/>
  <c r="D629" i="7"/>
  <c r="F628" i="7"/>
  <c r="F629" i="7"/>
  <c r="E628" i="7"/>
  <c r="E629" i="7"/>
  <c r="C628" i="7"/>
  <c r="C629" i="7"/>
  <c r="Q623" i="7"/>
  <c r="Q884" i="7"/>
  <c r="R884" i="7"/>
  <c r="Q617" i="7"/>
  <c r="Q883" i="7"/>
  <c r="R883" i="7"/>
  <c r="D616" i="7"/>
  <c r="D617" i="7"/>
  <c r="F616" i="7"/>
  <c r="F617" i="7"/>
  <c r="E616" i="7"/>
  <c r="E617" i="7"/>
  <c r="C616" i="7"/>
  <c r="C617" i="7"/>
  <c r="Q611" i="7"/>
  <c r="Q882" i="7"/>
  <c r="R882" i="7"/>
  <c r="Q605" i="7"/>
  <c r="Q881" i="7"/>
  <c r="R881" i="7"/>
  <c r="D604" i="7"/>
  <c r="D605" i="7"/>
  <c r="F604" i="7"/>
  <c r="F605" i="7"/>
  <c r="E604" i="7"/>
  <c r="E605" i="7"/>
  <c r="C604" i="7"/>
  <c r="C605" i="7"/>
  <c r="Q599" i="7"/>
  <c r="Q880" i="7"/>
  <c r="R880" i="7"/>
  <c r="F595" i="7"/>
  <c r="F598" i="7"/>
  <c r="F599" i="7"/>
  <c r="E595" i="7"/>
  <c r="E598" i="7"/>
  <c r="E599" i="7"/>
  <c r="D595" i="7"/>
  <c r="D598" i="7"/>
  <c r="D599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C516" i="7"/>
  <c r="C519" i="7"/>
  <c r="C520" i="7"/>
  <c r="Q514" i="7"/>
  <c r="Q866" i="7"/>
  <c r="R866" i="7"/>
  <c r="D513" i="7"/>
  <c r="D514" i="7"/>
  <c r="F513" i="7"/>
  <c r="F514" i="7"/>
  <c r="E513" i="7"/>
  <c r="E514" i="7"/>
  <c r="Q508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864" i="7"/>
  <c r="R864" i="7"/>
  <c r="Q493" i="7"/>
  <c r="Q863" i="7"/>
  <c r="R86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F474" i="7"/>
  <c r="E474" i="7"/>
  <c r="C474" i="7"/>
  <c r="D647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52" i="7"/>
  <c r="K52" i="7"/>
  <c r="F54" i="7"/>
  <c r="K54" i="7"/>
  <c r="F55" i="7"/>
  <c r="K55" i="7"/>
  <c r="F733" i="7"/>
  <c r="F734" i="7"/>
  <c r="K734" i="7"/>
  <c r="K213" i="7"/>
  <c r="P213" i="7"/>
  <c r="P928" i="7"/>
  <c r="E456" i="7"/>
  <c r="E457" i="7"/>
  <c r="E461" i="7"/>
  <c r="E465" i="7"/>
  <c r="E466" i="7"/>
  <c r="E52" i="7"/>
  <c r="J52" i="7"/>
  <c r="E54" i="7"/>
  <c r="J54" i="7"/>
  <c r="E55" i="7"/>
  <c r="J55" i="7"/>
  <c r="E733" i="7"/>
  <c r="E734" i="7"/>
  <c r="J734" i="7"/>
  <c r="J213" i="7"/>
  <c r="O213" i="7"/>
  <c r="O928" i="7"/>
  <c r="D452" i="7"/>
  <c r="D456" i="7"/>
  <c r="D457" i="7"/>
  <c r="D52" i="7"/>
  <c r="I52" i="7"/>
  <c r="D54" i="7"/>
  <c r="I54" i="7"/>
  <c r="D55" i="7"/>
  <c r="D721" i="7"/>
  <c r="D725" i="7"/>
  <c r="I213" i="7"/>
  <c r="C1039" i="7"/>
  <c r="C452" i="7"/>
  <c r="C456" i="7"/>
  <c r="C457" i="7"/>
  <c r="C52" i="7"/>
  <c r="C54" i="7"/>
  <c r="H54" i="7"/>
  <c r="C55" i="7"/>
  <c r="H55" i="7"/>
  <c r="H213" i="7"/>
  <c r="J928" i="7"/>
  <c r="E241" i="7"/>
  <c r="E932" i="7"/>
  <c r="D107" i="7"/>
  <c r="D908" i="7"/>
  <c r="D317" i="7"/>
  <c r="D942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19" i="7"/>
  <c r="F637" i="7"/>
  <c r="D638" i="7"/>
  <c r="D639" i="7"/>
  <c r="F510" i="7"/>
  <c r="C607" i="7"/>
  <c r="C619" i="7"/>
  <c r="C377" i="7"/>
  <c r="H381" i="7"/>
  <c r="D377" i="7"/>
  <c r="I381" i="7"/>
  <c r="E377" i="7"/>
  <c r="F377" i="7"/>
  <c r="C366" i="7"/>
  <c r="C361" i="7"/>
  <c r="C364" i="7"/>
  <c r="H370" i="7"/>
  <c r="H847" i="7"/>
  <c r="D366" i="7"/>
  <c r="E366" i="7"/>
  <c r="F366" i="7"/>
  <c r="C355" i="7"/>
  <c r="H359" i="7"/>
  <c r="H846" i="7"/>
  <c r="D355" i="7"/>
  <c r="I359" i="7"/>
  <c r="E355" i="7"/>
  <c r="J359" i="7"/>
  <c r="F355" i="7"/>
  <c r="C345" i="7"/>
  <c r="H349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H319" i="7"/>
  <c r="D312" i="7"/>
  <c r="D318" i="7"/>
  <c r="E315" i="7"/>
  <c r="F315" i="7"/>
  <c r="K319" i="7"/>
  <c r="C300" i="7"/>
  <c r="D300" i="7"/>
  <c r="E300" i="7"/>
  <c r="F300" i="7"/>
  <c r="K300" i="7"/>
  <c r="K303" i="7"/>
  <c r="K309" i="7"/>
  <c r="C295" i="7"/>
  <c r="H299" i="7"/>
  <c r="D295" i="7"/>
  <c r="I299" i="7"/>
  <c r="E295" i="7"/>
  <c r="F295" i="7"/>
  <c r="K299" i="7"/>
  <c r="K840" i="7"/>
  <c r="C288" i="7"/>
  <c r="H292" i="7"/>
  <c r="D288" i="7"/>
  <c r="I292" i="7"/>
  <c r="E288" i="7"/>
  <c r="F288" i="7"/>
  <c r="C281" i="7"/>
  <c r="H285" i="7"/>
  <c r="D281" i="7"/>
  <c r="E281" i="7"/>
  <c r="F281" i="7"/>
  <c r="K285" i="7"/>
  <c r="C274" i="7"/>
  <c r="E277" i="7"/>
  <c r="F277" i="7"/>
  <c r="C267" i="7"/>
  <c r="H271" i="7"/>
  <c r="H836" i="7"/>
  <c r="D267" i="7"/>
  <c r="I271" i="7"/>
  <c r="E267" i="7"/>
  <c r="F267" i="7"/>
  <c r="C260" i="7"/>
  <c r="D260" i="7"/>
  <c r="I264" i="7"/>
  <c r="E260" i="7"/>
  <c r="F260" i="7"/>
  <c r="C253" i="7"/>
  <c r="H257" i="7"/>
  <c r="D253" i="7"/>
  <c r="I257" i="7"/>
  <c r="E253" i="7"/>
  <c r="F253" i="7"/>
  <c r="C246" i="7"/>
  <c r="H250" i="7"/>
  <c r="H833" i="7"/>
  <c r="D246" i="7"/>
  <c r="E246" i="7"/>
  <c r="F246" i="7"/>
  <c r="C239" i="7"/>
  <c r="H243" i="7"/>
  <c r="D239" i="7"/>
  <c r="I243" i="7"/>
  <c r="E242" i="7"/>
  <c r="F242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6" i="7"/>
  <c r="C103" i="7"/>
  <c r="C104" i="7"/>
  <c r="H111" i="7"/>
  <c r="H1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60" i="7"/>
  <c r="D166" i="7"/>
  <c r="D159" i="7"/>
  <c r="E150" i="7"/>
  <c r="E151" i="7"/>
  <c r="E159" i="7"/>
  <c r="E160" i="7"/>
  <c r="F150" i="7"/>
  <c r="F151" i="7"/>
  <c r="F160" i="7"/>
  <c r="F166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D228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D1102" i="7"/>
  <c r="E231" i="7"/>
  <c r="E233" i="7"/>
  <c r="E831" i="7"/>
  <c r="E1102" i="7"/>
  <c r="F231" i="7"/>
  <c r="F233" i="7"/>
  <c r="F831" i="7"/>
  <c r="F1102" i="7"/>
  <c r="H831" i="7"/>
  <c r="I831" i="7"/>
  <c r="J831" i="7"/>
  <c r="K831" i="7"/>
  <c r="C242" i="7"/>
  <c r="D242" i="7"/>
  <c r="C244" i="7"/>
  <c r="D244" i="7"/>
  <c r="E244" i="7"/>
  <c r="E249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E266" i="7"/>
  <c r="F265" i="7"/>
  <c r="C272" i="7"/>
  <c r="D277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10" i="7"/>
  <c r="E310" i="7"/>
  <c r="F310" i="7"/>
  <c r="F313" i="7"/>
  <c r="C320" i="7"/>
  <c r="C323" i="7"/>
  <c r="D320" i="7"/>
  <c r="D323" i="7"/>
  <c r="D328" i="7"/>
  <c r="E320" i="7"/>
  <c r="F320" i="7"/>
  <c r="C330" i="7"/>
  <c r="D330" i="7"/>
  <c r="D332" i="7"/>
  <c r="D333" i="7"/>
  <c r="E330" i="7"/>
  <c r="F330" i="7"/>
  <c r="C340" i="7"/>
  <c r="D342" i="7"/>
  <c r="D348" i="7"/>
  <c r="E340" i="7"/>
  <c r="F340" i="7"/>
  <c r="F343" i="7"/>
  <c r="C350" i="7"/>
  <c r="D350" i="7"/>
  <c r="E350" i="7"/>
  <c r="F350" i="7"/>
  <c r="D361" i="7"/>
  <c r="E361" i="7"/>
  <c r="E364" i="7"/>
  <c r="F361" i="7"/>
  <c r="F364" i="7"/>
  <c r="C374" i="7"/>
  <c r="C380" i="7"/>
  <c r="D372" i="7"/>
  <c r="E372" i="7"/>
  <c r="F372" i="7"/>
  <c r="C382" i="7"/>
  <c r="C384" i="7"/>
  <c r="C385" i="7"/>
  <c r="D382" i="7"/>
  <c r="D384" i="7"/>
  <c r="D385" i="7"/>
  <c r="D387" i="7"/>
  <c r="E382" i="7"/>
  <c r="E384" i="7"/>
  <c r="E385" i="7"/>
  <c r="E387" i="7"/>
  <c r="F382" i="7"/>
  <c r="F384" i="7"/>
  <c r="F385" i="7"/>
  <c r="F387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1116" i="7"/>
  <c r="A371" i="7"/>
  <c r="A852" i="7"/>
  <c r="A644" i="7"/>
  <c r="A854" i="7"/>
  <c r="A650" i="7"/>
  <c r="A855" i="7"/>
  <c r="A1158" i="7"/>
  <c r="A687" i="7"/>
  <c r="A896" i="7"/>
  <c r="A692" i="7"/>
  <c r="A897" i="7"/>
  <c r="D316" i="7"/>
  <c r="C305" i="7"/>
  <c r="D305" i="7"/>
  <c r="E305" i="7"/>
  <c r="F305" i="7"/>
  <c r="E275" i="7"/>
  <c r="E276" i="7"/>
  <c r="E937" i="7"/>
  <c r="F275" i="7"/>
  <c r="E240" i="7"/>
  <c r="F240" i="7"/>
  <c r="D202" i="7"/>
  <c r="D208" i="7"/>
  <c r="D210" i="7"/>
  <c r="D927" i="7"/>
  <c r="BV211" i="3"/>
  <c r="BV213" i="3"/>
  <c r="BV928" i="3"/>
  <c r="BW211" i="3"/>
  <c r="BX211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D51" i="7"/>
  <c r="E51" i="7"/>
  <c r="J51" i="7"/>
  <c r="F51" i="7"/>
  <c r="K51" i="7"/>
  <c r="D72" i="7"/>
  <c r="D904" i="7"/>
  <c r="E80" i="7"/>
  <c r="E905" i="7"/>
  <c r="F80" i="7"/>
  <c r="F905" i="7"/>
  <c r="C88" i="7"/>
  <c r="C906" i="7"/>
  <c r="C99" i="7"/>
  <c r="C907" i="7"/>
  <c r="C107" i="7"/>
  <c r="C908" i="7"/>
  <c r="C126" i="7"/>
  <c r="C910" i="7"/>
  <c r="F126" i="7"/>
  <c r="F910" i="7"/>
  <c r="D135" i="7"/>
  <c r="D911" i="7"/>
  <c r="E143" i="7"/>
  <c r="E912" i="7"/>
  <c r="C154" i="7"/>
  <c r="C913" i="7"/>
  <c r="F154" i="7"/>
  <c r="F913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K197" i="7"/>
  <c r="K923" i="7"/>
  <c r="BV198" i="3"/>
  <c r="C202" i="7"/>
  <c r="C204" i="7"/>
  <c r="C925" i="7"/>
  <c r="D204" i="7"/>
  <c r="D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I210" i="7"/>
  <c r="J210" i="7"/>
  <c r="J927" i="7"/>
  <c r="K210" i="7"/>
  <c r="K927" i="7"/>
  <c r="C215" i="7"/>
  <c r="D215" i="7"/>
  <c r="D216" i="7"/>
  <c r="E215" i="7"/>
  <c r="F215" i="7"/>
  <c r="H217" i="7"/>
  <c r="H929" i="7"/>
  <c r="I217" i="7"/>
  <c r="N217" i="7"/>
  <c r="N929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D241" i="7"/>
  <c r="D932" i="7"/>
  <c r="C248" i="7"/>
  <c r="C933" i="7"/>
  <c r="C255" i="7"/>
  <c r="C934" i="7"/>
  <c r="D255" i="7"/>
  <c r="D934" i="7"/>
  <c r="D269" i="7"/>
  <c r="D936" i="7"/>
  <c r="C283" i="7"/>
  <c r="C938" i="7"/>
  <c r="F283" i="7"/>
  <c r="F938" i="7"/>
  <c r="C290" i="7"/>
  <c r="C939" i="7"/>
  <c r="C297" i="7"/>
  <c r="C940" i="7"/>
  <c r="F297" i="7"/>
  <c r="F940" i="7"/>
  <c r="C307" i="7"/>
  <c r="C941" i="7"/>
  <c r="D379" i="7"/>
  <c r="D948" i="7"/>
  <c r="C387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K389" i="7"/>
  <c r="C392" i="7"/>
  <c r="C394" i="7"/>
  <c r="C950" i="7"/>
  <c r="D392" i="7"/>
  <c r="D394" i="7"/>
  <c r="D950" i="7"/>
  <c r="E392" i="7"/>
  <c r="E394" i="7"/>
  <c r="E950" i="7"/>
  <c r="F392" i="7"/>
  <c r="H950" i="7"/>
  <c r="I950" i="7"/>
  <c r="J950" i="7"/>
  <c r="K950" i="7"/>
  <c r="C395" i="7"/>
  <c r="C397" i="7"/>
  <c r="C951" i="7"/>
  <c r="D395" i="7"/>
  <c r="D397" i="7"/>
  <c r="D951" i="7"/>
  <c r="E395" i="7"/>
  <c r="F395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H952" i="7"/>
  <c r="I952" i="7"/>
  <c r="J952" i="7"/>
  <c r="K952" i="7"/>
  <c r="C401" i="7"/>
  <c r="C403" i="7"/>
  <c r="C953" i="7"/>
  <c r="D401" i="7"/>
  <c r="D402" i="7"/>
  <c r="D403" i="7"/>
  <c r="D953" i="7"/>
  <c r="E401" i="7"/>
  <c r="F401" i="7"/>
  <c r="H953" i="7"/>
  <c r="I953" i="7"/>
  <c r="J953" i="7"/>
  <c r="K953" i="7"/>
  <c r="C404" i="7"/>
  <c r="C406" i="7"/>
  <c r="C954" i="7"/>
  <c r="D404" i="7"/>
  <c r="D406" i="7"/>
  <c r="D954" i="7"/>
  <c r="E404" i="7"/>
  <c r="F404" i="7"/>
  <c r="H954" i="7"/>
  <c r="I954" i="7"/>
  <c r="J954" i="7"/>
  <c r="K954" i="7"/>
  <c r="C407" i="7"/>
  <c r="D407" i="7"/>
  <c r="E407" i="7"/>
  <c r="F407" i="7"/>
  <c r="H955" i="7"/>
  <c r="I955" i="7"/>
  <c r="J955" i="7"/>
  <c r="K955" i="7"/>
  <c r="C410" i="7"/>
  <c r="C412" i="7"/>
  <c r="C956" i="7"/>
  <c r="D410" i="7"/>
  <c r="D412" i="7"/>
  <c r="D956" i="7"/>
  <c r="E410" i="7"/>
  <c r="F410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H415" i="7"/>
  <c r="H957" i="7"/>
  <c r="I415" i="7"/>
  <c r="I957" i="7"/>
  <c r="J415" i="7"/>
  <c r="K415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K422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I426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D722" i="7"/>
  <c r="I722" i="7"/>
  <c r="D723" i="7"/>
  <c r="I723" i="7"/>
  <c r="E721" i="7"/>
  <c r="F721" i="7"/>
  <c r="C734" i="7"/>
  <c r="D734" i="7"/>
  <c r="E735" i="7"/>
  <c r="J735" i="7"/>
  <c r="E736" i="7"/>
  <c r="F735" i="7"/>
  <c r="K735" i="7"/>
  <c r="F736" i="7"/>
  <c r="C729" i="7"/>
  <c r="D729" i="7"/>
  <c r="I729" i="7"/>
  <c r="E729" i="7"/>
  <c r="J729" i="7"/>
  <c r="F729" i="7"/>
  <c r="K729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BW308" i="4"/>
  <c r="C762" i="7"/>
  <c r="D762" i="7"/>
  <c r="E762" i="7"/>
  <c r="F762" i="7"/>
  <c r="C765" i="7"/>
  <c r="C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H770" i="7"/>
  <c r="H982" i="7"/>
  <c r="I770" i="7"/>
  <c r="I982" i="7"/>
  <c r="J770" i="7"/>
  <c r="J982" i="7"/>
  <c r="K770" i="7"/>
  <c r="K982" i="7"/>
  <c r="C725" i="7"/>
  <c r="D726" i="7"/>
  <c r="I726" i="7"/>
  <c r="E725" i="7"/>
  <c r="F725" i="7"/>
  <c r="C727" i="7"/>
  <c r="C983" i="7"/>
  <c r="E727" i="7"/>
  <c r="E983" i="7"/>
  <c r="F727" i="7"/>
  <c r="F983" i="7"/>
  <c r="A924" i="7"/>
  <c r="A215" i="7"/>
  <c r="A929" i="7"/>
  <c r="A1176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1183" i="7"/>
  <c r="A756" i="7"/>
  <c r="A975" i="7"/>
  <c r="A1184" i="7"/>
  <c r="A738" i="7"/>
  <c r="A977" i="7"/>
  <c r="A744" i="7"/>
  <c r="A979" i="7"/>
  <c r="A1186" i="7"/>
  <c r="A725" i="7"/>
  <c r="A983" i="7"/>
  <c r="F779" i="7"/>
  <c r="F778" i="7"/>
  <c r="F781" i="7"/>
  <c r="D501" i="7"/>
  <c r="F501" i="7"/>
  <c r="D610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10" i="7"/>
  <c r="E607" i="7"/>
  <c r="E610" i="7"/>
  <c r="E611" i="7"/>
  <c r="E619" i="7"/>
  <c r="E622" i="7"/>
  <c r="E623" i="7"/>
  <c r="E637" i="7"/>
  <c r="E779" i="7"/>
  <c r="E788" i="7"/>
  <c r="E778" i="7"/>
  <c r="E781" i="7"/>
  <c r="E787" i="7"/>
  <c r="E790" i="7"/>
  <c r="D607" i="7"/>
  <c r="D619" i="7"/>
  <c r="D637" i="7"/>
  <c r="D788" i="7"/>
  <c r="D465" i="7"/>
  <c r="D778" i="7"/>
  <c r="D781" i="7"/>
  <c r="D787" i="7"/>
  <c r="C486" i="7"/>
  <c r="C492" i="7"/>
  <c r="C501" i="7"/>
  <c r="C509" i="7"/>
  <c r="C513" i="7"/>
  <c r="C514" i="7"/>
  <c r="C525" i="7"/>
  <c r="C526" i="7"/>
  <c r="C594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1107" i="7"/>
  <c r="A279" i="7"/>
  <c r="A838" i="7"/>
  <c r="A1109" i="7"/>
  <c r="A286" i="7"/>
  <c r="A839" i="7"/>
  <c r="A293" i="7"/>
  <c r="A840" i="7"/>
  <c r="A300" i="7"/>
  <c r="A320" i="7"/>
  <c r="A843" i="7"/>
  <c r="A330" i="7"/>
  <c r="A844" i="7"/>
  <c r="A350" i="7"/>
  <c r="A846" i="7"/>
  <c r="A360" i="7"/>
  <c r="A847" i="7"/>
  <c r="A1118" i="7"/>
  <c r="A382" i="7"/>
  <c r="A849" i="7"/>
  <c r="A1120" i="7"/>
  <c r="A851" i="7"/>
  <c r="A656" i="7"/>
  <c r="A856" i="7"/>
  <c r="A1159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1164" i="7"/>
  <c r="A221" i="7"/>
  <c r="A917" i="7"/>
  <c r="A1165" i="7"/>
  <c r="A224" i="7"/>
  <c r="A918" i="7"/>
  <c r="A234" i="7"/>
  <c r="A931" i="7"/>
  <c r="A1123" i="7"/>
  <c r="A946" i="7"/>
  <c r="A392" i="7"/>
  <c r="A950" i="7"/>
  <c r="A1124" i="7"/>
  <c r="A395" i="7"/>
  <c r="A951" i="7"/>
  <c r="A1125" i="7"/>
  <c r="A398" i="7"/>
  <c r="A952" i="7"/>
  <c r="A1126" i="7"/>
  <c r="A401" i="7"/>
  <c r="A953" i="7"/>
  <c r="A404" i="7"/>
  <c r="A954" i="7"/>
  <c r="A1128" i="7"/>
  <c r="A407" i="7"/>
  <c r="A955" i="7"/>
  <c r="A410" i="7"/>
  <c r="A956" i="7"/>
  <c r="A1130" i="7"/>
  <c r="A413" i="7"/>
  <c r="A957" i="7"/>
  <c r="A416" i="7"/>
  <c r="A958" i="7"/>
  <c r="A419" i="7"/>
  <c r="A959" i="7"/>
  <c r="A1133" i="7"/>
  <c r="A423" i="7"/>
  <c r="A960" i="7"/>
  <c r="A1134" i="7"/>
  <c r="A428" i="7"/>
  <c r="A962" i="7"/>
  <c r="A728" i="7"/>
  <c r="A972" i="7"/>
  <c r="A761" i="7"/>
  <c r="A981" i="7"/>
  <c r="A1187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P889" i="7"/>
  <c r="P890" i="7"/>
  <c r="P891" i="7"/>
  <c r="P892" i="7"/>
  <c r="E459" i="7"/>
  <c r="E477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C445" i="7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29" i="3"/>
  <c r="BY727" i="3"/>
  <c r="BY983" i="3"/>
  <c r="BY53" i="5"/>
  <c r="BY84" i="5"/>
  <c r="BY435" i="3"/>
  <c r="F435" i="7"/>
  <c r="F962" i="7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5" i="7"/>
  <c r="M957" i="7"/>
  <c r="M916" i="7"/>
  <c r="M917" i="7"/>
  <c r="M918" i="7"/>
  <c r="M186" i="7"/>
  <c r="M920" i="7"/>
  <c r="M922" i="7"/>
  <c r="M197" i="7"/>
  <c r="M923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22" i="7"/>
  <c r="N959" i="7"/>
  <c r="N916" i="7"/>
  <c r="N917" i="7"/>
  <c r="N918" i="7"/>
  <c r="N922" i="7"/>
  <c r="N197" i="7"/>
  <c r="N923" i="7"/>
  <c r="O931" i="7"/>
  <c r="O950" i="7"/>
  <c r="O951" i="7"/>
  <c r="O952" i="7"/>
  <c r="O953" i="7"/>
  <c r="O954" i="7"/>
  <c r="O955" i="7"/>
  <c r="O956" i="7"/>
  <c r="O418" i="7"/>
  <c r="O958" i="7"/>
  <c r="O426" i="7"/>
  <c r="O960" i="7"/>
  <c r="O916" i="7"/>
  <c r="O917" i="7"/>
  <c r="O918" i="7"/>
  <c r="O922" i="7"/>
  <c r="O210" i="7"/>
  <c r="O927" i="7"/>
  <c r="P931" i="7"/>
  <c r="P950" i="7"/>
  <c r="P951" i="7"/>
  <c r="P952" i="7"/>
  <c r="P953" i="7"/>
  <c r="P954" i="7"/>
  <c r="P955" i="7"/>
  <c r="P956" i="7"/>
  <c r="P418" i="7"/>
  <c r="P958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E217" i="7"/>
  <c r="E929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E307" i="7"/>
  <c r="E941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D327" i="7"/>
  <c r="D943" i="7"/>
  <c r="E326" i="7"/>
  <c r="F326" i="7"/>
  <c r="C328" i="7"/>
  <c r="E328" i="7"/>
  <c r="F328" i="7"/>
  <c r="C331" i="7"/>
  <c r="D331" i="7"/>
  <c r="E331" i="7"/>
  <c r="F331" i="7"/>
  <c r="C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7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10" i="7"/>
  <c r="A1111" i="7"/>
  <c r="A1115" i="7"/>
  <c r="A1122" i="7"/>
  <c r="A118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7" i="7"/>
  <c r="A1131" i="7"/>
  <c r="A1181" i="7"/>
  <c r="A1182" i="7"/>
  <c r="C1015" i="7"/>
  <c r="C1097" i="7"/>
  <c r="C1030" i="7"/>
  <c r="C1036" i="7"/>
  <c r="D1097" i="7"/>
  <c r="I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A1106" i="7"/>
  <c r="A1114" i="7"/>
  <c r="A1121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05" i="7"/>
  <c r="A1113" i="7"/>
  <c r="C1016" i="7"/>
  <c r="O701" i="7"/>
  <c r="O898" i="7"/>
  <c r="BX214" i="3"/>
  <c r="BX201" i="3"/>
  <c r="BX1011" i="3"/>
  <c r="BV1011" i="3"/>
  <c r="M422" i="7"/>
  <c r="M959" i="7"/>
  <c r="DL57" i="5"/>
  <c r="BZ57" i="5"/>
  <c r="O204" i="7"/>
  <c r="O925" i="7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17" i="7"/>
  <c r="A1108" i="7"/>
  <c r="A1104" i="7"/>
  <c r="E83" i="7"/>
  <c r="N204" i="7"/>
  <c r="N925" i="7"/>
  <c r="C1102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N415" i="7"/>
  <c r="N957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M389" i="7"/>
  <c r="M949" i="7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D435" i="7"/>
  <c r="D962" i="7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P435" i="7"/>
  <c r="P962" i="7"/>
  <c r="DJ445" i="3"/>
  <c r="CC445" i="3"/>
  <c r="N435" i="7"/>
  <c r="N962" i="7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F466" i="7"/>
  <c r="BX45" i="6"/>
  <c r="D466" i="7"/>
  <c r="D453" i="7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F755" i="7"/>
  <c r="BW210" i="4"/>
  <c r="BW755" i="3"/>
  <c r="BW973" i="3"/>
  <c r="BW26" i="3"/>
  <c r="BV327" i="4"/>
  <c r="BV749" i="3"/>
  <c r="BV979" i="3"/>
  <c r="BW812" i="3"/>
  <c r="BX1016" i="3"/>
  <c r="E812" i="7"/>
  <c r="F770" i="7"/>
  <c r="F982" i="7"/>
  <c r="E737" i="7"/>
  <c r="E970" i="7"/>
  <c r="F737" i="7"/>
  <c r="F970" i="7"/>
  <c r="D727" i="7"/>
  <c r="D983" i="7"/>
  <c r="I661" i="7"/>
  <c r="I856" i="7"/>
  <c r="C480" i="7"/>
  <c r="F471" i="7"/>
  <c r="E471" i="7"/>
  <c r="D471" i="7"/>
  <c r="C462" i="7"/>
  <c r="E462" i="7"/>
  <c r="F462" i="7"/>
  <c r="C453" i="7"/>
  <c r="F415" i="7"/>
  <c r="F957" i="7"/>
  <c r="F412" i="7"/>
  <c r="F956" i="7"/>
  <c r="E412" i="7"/>
  <c r="E956" i="7"/>
  <c r="F409" i="7"/>
  <c r="F955" i="7"/>
  <c r="E409" i="7"/>
  <c r="E955" i="7"/>
  <c r="D409" i="7"/>
  <c r="D955" i="7"/>
  <c r="C409" i="7"/>
  <c r="C955" i="7"/>
  <c r="F406" i="7"/>
  <c r="F954" i="7"/>
  <c r="E406" i="7"/>
  <c r="E954" i="7"/>
  <c r="F403" i="7"/>
  <c r="F953" i="7"/>
  <c r="E403" i="7"/>
  <c r="E953" i="7"/>
  <c r="F400" i="7"/>
  <c r="F952" i="7"/>
  <c r="F397" i="7"/>
  <c r="F951" i="7"/>
  <c r="E397" i="7"/>
  <c r="E951" i="7"/>
  <c r="F394" i="7"/>
  <c r="F950" i="7"/>
  <c r="K928" i="7"/>
  <c r="BY22" i="3"/>
  <c r="BX22" i="3"/>
  <c r="C379" i="7"/>
  <c r="C948" i="7"/>
  <c r="F375" i="7"/>
  <c r="E375" i="7"/>
  <c r="D375" i="7"/>
  <c r="C375" i="7"/>
  <c r="C368" i="7"/>
  <c r="C947" i="7"/>
  <c r="D364" i="7"/>
  <c r="C357" i="7"/>
  <c r="C946" i="7"/>
  <c r="F353" i="7"/>
  <c r="F354" i="7"/>
  <c r="E353" i="7"/>
  <c r="E354" i="7"/>
  <c r="D353" i="7"/>
  <c r="D354" i="7"/>
  <c r="C353" i="7"/>
  <c r="C354" i="7"/>
  <c r="F344" i="7"/>
  <c r="C347" i="7"/>
  <c r="C945" i="7"/>
  <c r="E343" i="7"/>
  <c r="D343" i="7"/>
  <c r="C343" i="7"/>
  <c r="E333" i="7"/>
  <c r="J339" i="7"/>
  <c r="J844" i="7"/>
  <c r="I339" i="7"/>
  <c r="F333" i="7"/>
  <c r="F245" i="7"/>
  <c r="C333" i="7"/>
  <c r="I329" i="7"/>
  <c r="F323" i="7"/>
  <c r="E323" i="7"/>
  <c r="F317" i="7"/>
  <c r="F942" i="7"/>
  <c r="BX21" i="3"/>
  <c r="BX1021" i="3"/>
  <c r="C317" i="7"/>
  <c r="C942" i="7"/>
  <c r="E313" i="7"/>
  <c r="D313" i="7"/>
  <c r="C313" i="7"/>
  <c r="E303" i="7"/>
  <c r="BY21" i="3"/>
  <c r="BY1021" i="3"/>
  <c r="F303" i="7"/>
  <c r="F304" i="7"/>
  <c r="J278" i="7"/>
  <c r="F276" i="7"/>
  <c r="F937" i="7"/>
  <c r="F266" i="7"/>
  <c r="D266" i="7"/>
  <c r="C269" i="7"/>
  <c r="C936" i="7"/>
  <c r="C266" i="7"/>
  <c r="D245" i="7"/>
  <c r="BW21" i="3"/>
  <c r="BW1021" i="3"/>
  <c r="BV21" i="3"/>
  <c r="BV1021" i="3"/>
  <c r="C245" i="7"/>
  <c r="C241" i="7"/>
  <c r="C932" i="7"/>
  <c r="F230" i="7"/>
  <c r="F830" i="7"/>
  <c r="F1101" i="7"/>
  <c r="E230" i="7"/>
  <c r="E830" i="7"/>
  <c r="E1101" i="7"/>
  <c r="D230" i="7"/>
  <c r="D830" i="7"/>
  <c r="D1101" i="7"/>
  <c r="C230" i="7"/>
  <c r="C830" i="7"/>
  <c r="C1101" i="7"/>
  <c r="BW22" i="3"/>
  <c r="P217" i="7"/>
  <c r="P929" i="7"/>
  <c r="F217" i="7"/>
  <c r="F929" i="7"/>
  <c r="O217" i="7"/>
  <c r="O929" i="7"/>
  <c r="C217" i="7"/>
  <c r="C929" i="7"/>
  <c r="BX23" i="3"/>
  <c r="E110" i="7"/>
  <c r="E107" i="7"/>
  <c r="E908" i="7"/>
  <c r="J110" i="7"/>
  <c r="E99" i="7"/>
  <c r="E907" i="7"/>
  <c r="F99" i="7"/>
  <c r="F907" i="7"/>
  <c r="F110" i="7"/>
  <c r="D99" i="7"/>
  <c r="D907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F307" i="7"/>
  <c r="F941" i="7"/>
  <c r="E163" i="7"/>
  <c r="E914" i="7"/>
  <c r="K250" i="7"/>
  <c r="K833" i="7"/>
  <c r="F248" i="7"/>
  <c r="F933" i="7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A945" i="7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H729" i="7"/>
  <c r="C732" i="7"/>
  <c r="C972" i="7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724" i="7"/>
  <c r="D969" i="7"/>
  <c r="DG550" i="3"/>
  <c r="BZ550" i="3"/>
  <c r="DI556" i="3"/>
  <c r="CB556" i="3"/>
  <c r="AU24" i="3"/>
  <c r="AQ24" i="3"/>
  <c r="AM24" i="3"/>
  <c r="AE30" i="3"/>
  <c r="CO30" i="3"/>
  <c r="AA30" i="3"/>
  <c r="W30" i="3"/>
  <c r="AE25" i="3"/>
  <c r="F88" i="7"/>
  <c r="F906" i="7"/>
  <c r="C135" i="7"/>
  <c r="C911" i="7"/>
  <c r="I250" i="7"/>
  <c r="D248" i="7"/>
  <c r="D933" i="7"/>
  <c r="H278" i="7"/>
  <c r="M278" i="7"/>
  <c r="M837" i="7"/>
  <c r="C276" i="7"/>
  <c r="C937" i="7"/>
  <c r="H300" i="7"/>
  <c r="H303" i="7"/>
  <c r="C303" i="7"/>
  <c r="C304" i="7"/>
  <c r="I349" i="7"/>
  <c r="I845" i="7"/>
  <c r="D347" i="7"/>
  <c r="D945" i="7"/>
  <c r="I370" i="7"/>
  <c r="I847" i="7"/>
  <c r="D368" i="7"/>
  <c r="D947" i="7"/>
  <c r="BW200" i="3"/>
  <c r="BW924" i="3"/>
  <c r="BW23" i="3"/>
  <c r="D198" i="7"/>
  <c r="F556" i="7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D357" i="7"/>
  <c r="D946" i="7"/>
  <c r="D337" i="7"/>
  <c r="D944" i="7"/>
  <c r="D262" i="7"/>
  <c r="D935" i="7"/>
  <c r="C163" i="7"/>
  <c r="C914" i="7"/>
  <c r="D143" i="7"/>
  <c r="D912" i="7"/>
  <c r="F115" i="7"/>
  <c r="F909" i="7"/>
  <c r="E72" i="7"/>
  <c r="E904" i="7"/>
  <c r="E115" i="7"/>
  <c r="E909" i="7"/>
  <c r="D163" i="7"/>
  <c r="D914" i="7"/>
  <c r="H264" i="7"/>
  <c r="H835" i="7"/>
  <c r="C262" i="7"/>
  <c r="C935" i="7"/>
  <c r="K292" i="7"/>
  <c r="K839" i="7"/>
  <c r="F290" i="7"/>
  <c r="F939" i="7"/>
  <c r="H329" i="7"/>
  <c r="H843" i="7"/>
  <c r="C327" i="7"/>
  <c r="C943" i="7"/>
  <c r="H339" i="7"/>
  <c r="H844" i="7"/>
  <c r="C337" i="7"/>
  <c r="C944" i="7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D307" i="7"/>
  <c r="D941" i="7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737" i="7"/>
  <c r="D970" i="7"/>
  <c r="I734" i="7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01" i="7"/>
  <c r="J167" i="7"/>
  <c r="J174" i="7"/>
  <c r="H167" i="7"/>
  <c r="H174" i="7"/>
  <c r="E138" i="7"/>
  <c r="H139" i="7"/>
  <c r="H146" i="7"/>
  <c r="F83" i="7"/>
  <c r="H84" i="7"/>
  <c r="H91" i="7"/>
  <c r="K271" i="7"/>
  <c r="K836" i="7"/>
  <c r="F269" i="7"/>
  <c r="F936" i="7"/>
  <c r="J285" i="7"/>
  <c r="E283" i="7"/>
  <c r="E938" i="7"/>
  <c r="J292" i="7"/>
  <c r="E290" i="7"/>
  <c r="E939" i="7"/>
  <c r="J300" i="7"/>
  <c r="J303" i="7"/>
  <c r="E304" i="7"/>
  <c r="N213" i="7"/>
  <c r="N928" i="7"/>
  <c r="I928" i="7"/>
  <c r="E88" i="7"/>
  <c r="E906" i="7"/>
  <c r="E126" i="7"/>
  <c r="E910" i="7"/>
  <c r="J257" i="7"/>
  <c r="E255" i="7"/>
  <c r="E934" i="7"/>
  <c r="J349" i="7"/>
  <c r="J845" i="7"/>
  <c r="E347" i="7"/>
  <c r="E945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A939" i="7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02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I51" i="7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H52" i="7"/>
  <c r="C201" i="7"/>
  <c r="I55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C198" i="7"/>
  <c r="C200" i="7"/>
  <c r="C924" i="7"/>
  <c r="BV200" i="3"/>
  <c r="BV924" i="3"/>
  <c r="H51" i="7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E198" i="7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097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84" i="7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62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J849" i="7"/>
  <c r="O391" i="7"/>
  <c r="O849" i="7"/>
  <c r="J46" i="7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097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I46" i="7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205" i="7"/>
  <c r="A926" i="7"/>
  <c r="A1173" i="7"/>
  <c r="A211" i="7"/>
  <c r="A928" i="7"/>
  <c r="A1175" i="7"/>
  <c r="BY200" i="3"/>
  <c r="BY924" i="3"/>
  <c r="F198" i="7"/>
  <c r="F200" i="7"/>
  <c r="F924" i="7"/>
  <c r="W96" i="3"/>
  <c r="AP144" i="3"/>
  <c r="AP824" i="3"/>
  <c r="CO940" i="3"/>
  <c r="CL943" i="3"/>
  <c r="AL144" i="3"/>
  <c r="AL824" i="3"/>
  <c r="H46" i="7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F211" i="7"/>
  <c r="F213" i="7"/>
  <c r="F928" i="7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1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62" i="7"/>
  <c r="E1162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62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N18" i="7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M18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J243" i="7"/>
  <c r="J832" i="7"/>
  <c r="I849" i="7"/>
  <c r="N391" i="7"/>
  <c r="N849" i="7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K788" i="7"/>
  <c r="K790" i="7"/>
  <c r="P790" i="7"/>
  <c r="K838" i="7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I835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61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H834" i="7"/>
  <c r="M257" i="7"/>
  <c r="M834" i="7"/>
  <c r="K841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P391" i="7"/>
  <c r="P849" i="7"/>
  <c r="D1056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841" i="7"/>
  <c r="A1112" i="7"/>
  <c r="A941" i="7"/>
  <c r="C790" i="7"/>
  <c r="C812" i="7"/>
  <c r="I960" i="7"/>
  <c r="N426" i="7"/>
  <c r="N960" i="7"/>
  <c r="J959" i="7"/>
  <c r="O422" i="7"/>
  <c r="O959" i="7"/>
  <c r="E139" i="7"/>
  <c r="E146" i="7"/>
  <c r="J138" i="7"/>
  <c r="J139" i="7"/>
  <c r="J146" i="7"/>
  <c r="C139" i="7"/>
  <c r="C146" i="7"/>
  <c r="C138" i="7"/>
  <c r="H138" i="7"/>
  <c r="F84" i="7"/>
  <c r="F91" i="7"/>
  <c r="K83" i="7"/>
  <c r="C84" i="7"/>
  <c r="C91" i="7"/>
  <c r="C83" i="7"/>
  <c r="H83" i="7"/>
  <c r="D80" i="7"/>
  <c r="D905" i="7"/>
  <c r="H89" i="7"/>
  <c r="C72" i="7"/>
  <c r="C904" i="7"/>
  <c r="C22" i="7"/>
  <c r="C115" i="7"/>
  <c r="C909" i="7"/>
  <c r="F135" i="7"/>
  <c r="F911" i="7"/>
  <c r="F163" i="7"/>
  <c r="F914" i="7"/>
  <c r="E154" i="7"/>
  <c r="E913" i="7"/>
  <c r="C171" i="7"/>
  <c r="C915" i="7"/>
  <c r="J250" i="7"/>
  <c r="E248" i="7"/>
  <c r="E933" i="7"/>
  <c r="J264" i="7"/>
  <c r="E262" i="7"/>
  <c r="E935" i="7"/>
  <c r="J271" i="7"/>
  <c r="E269" i="7"/>
  <c r="E936" i="7"/>
  <c r="D283" i="7"/>
  <c r="D938" i="7"/>
  <c r="I839" i="7"/>
  <c r="N292" i="7"/>
  <c r="N839" i="7"/>
  <c r="I300" i="7"/>
  <c r="I303" i="7"/>
  <c r="I309" i="7"/>
  <c r="I841" i="7"/>
  <c r="D303" i="7"/>
  <c r="D304" i="7"/>
  <c r="D1020" i="7"/>
  <c r="J329" i="7"/>
  <c r="E327" i="7"/>
  <c r="E943" i="7"/>
  <c r="J846" i="7"/>
  <c r="O359" i="7"/>
  <c r="O846" i="7"/>
  <c r="E368" i="7"/>
  <c r="E947" i="7"/>
  <c r="J381" i="7"/>
  <c r="J848" i="7"/>
  <c r="E379" i="7"/>
  <c r="E948" i="7"/>
  <c r="M213" i="7"/>
  <c r="M928" i="7"/>
  <c r="H928" i="7"/>
  <c r="D276" i="7"/>
  <c r="D937" i="7"/>
  <c r="DJ70" i="6"/>
  <c r="I84" i="7"/>
  <c r="I91" i="7"/>
  <c r="I166" i="7"/>
  <c r="DA70" i="6"/>
  <c r="DM70" i="6"/>
  <c r="CA70" i="6"/>
  <c r="A936" i="7"/>
  <c r="A932" i="7"/>
  <c r="E724" i="7"/>
  <c r="E969" i="7"/>
  <c r="H960" i="7"/>
  <c r="M426" i="7"/>
  <c r="M960" i="7"/>
  <c r="K957" i="7"/>
  <c r="P415" i="7"/>
  <c r="P957" i="7"/>
  <c r="K949" i="7"/>
  <c r="P389" i="7"/>
  <c r="P949" i="7"/>
  <c r="E337" i="7"/>
  <c r="E944" i="7"/>
  <c r="J920" i="7"/>
  <c r="O186" i="7"/>
  <c r="O920" i="7"/>
  <c r="C80" i="7"/>
  <c r="C905" i="7"/>
  <c r="J897" i="7"/>
  <c r="O696" i="7"/>
  <c r="O897" i="7"/>
  <c r="E1161" i="7"/>
  <c r="F107" i="7"/>
  <c r="F908" i="7"/>
  <c r="D111" i="7"/>
  <c r="D118" i="7"/>
  <c r="I110" i="7"/>
  <c r="I111" i="7"/>
  <c r="K243" i="7"/>
  <c r="DL70" i="6"/>
  <c r="BZ70" i="6"/>
  <c r="DL52" i="6"/>
  <c r="BZ52" i="6"/>
  <c r="D732" i="7"/>
  <c r="D972" i="7"/>
  <c r="H734" i="7"/>
  <c r="C737" i="7"/>
  <c r="C970" i="7"/>
  <c r="J957" i="7"/>
  <c r="O415" i="7"/>
  <c r="O957" i="7"/>
  <c r="J949" i="7"/>
  <c r="O389" i="7"/>
  <c r="O949" i="7"/>
  <c r="I927" i="7"/>
  <c r="N210" i="7"/>
  <c r="N927" i="7"/>
  <c r="J923" i="7"/>
  <c r="O197" i="7"/>
  <c r="O923" i="7"/>
  <c r="A848" i="7"/>
  <c r="A1119" i="7"/>
  <c r="A948" i="7"/>
  <c r="K167" i="7"/>
  <c r="K174" i="7"/>
  <c r="K166" i="7"/>
  <c r="F138" i="7"/>
  <c r="K138" i="7"/>
  <c r="K139" i="7"/>
  <c r="K146" i="7"/>
  <c r="K84" i="7"/>
  <c r="K91" i="7"/>
  <c r="N418" i="7"/>
  <c r="N958" i="7"/>
  <c r="F812" i="7"/>
  <c r="K959" i="7"/>
  <c r="P422" i="7"/>
  <c r="P959" i="7"/>
  <c r="H958" i="7"/>
  <c r="M418" i="7"/>
  <c r="M958" i="7"/>
  <c r="E357" i="7"/>
  <c r="E946" i="7"/>
  <c r="D297" i="7"/>
  <c r="D940" i="7"/>
  <c r="D290" i="7"/>
  <c r="D939" i="7"/>
  <c r="H927" i="7"/>
  <c r="M210" i="7"/>
  <c r="M927" i="7"/>
  <c r="C143" i="7"/>
  <c r="C912" i="7"/>
  <c r="K90" i="7"/>
  <c r="F72" i="7"/>
  <c r="F904" i="7"/>
  <c r="D88" i="7"/>
  <c r="D906" i="7"/>
  <c r="D115" i="7"/>
  <c r="D909" i="7"/>
  <c r="F143" i="7"/>
  <c r="F912" i="7"/>
  <c r="E135" i="7"/>
  <c r="E911" i="7"/>
  <c r="I144" i="7"/>
  <c r="D126" i="7"/>
  <c r="D910" i="7"/>
  <c r="F171" i="7"/>
  <c r="F915" i="7"/>
  <c r="D154" i="7"/>
  <c r="D913" i="7"/>
  <c r="K257" i="7"/>
  <c r="P257" i="7"/>
  <c r="P834" i="7"/>
  <c r="F255" i="7"/>
  <c r="F934" i="7"/>
  <c r="K264" i="7"/>
  <c r="K835" i="7"/>
  <c r="F262" i="7"/>
  <c r="F935" i="7"/>
  <c r="J839" i="7"/>
  <c r="O292" i="7"/>
  <c r="O839" i="7"/>
  <c r="J299" i="7"/>
  <c r="J840" i="7"/>
  <c r="E297" i="7"/>
  <c r="E940" i="7"/>
  <c r="J319" i="7"/>
  <c r="J842" i="7"/>
  <c r="E317" i="7"/>
  <c r="E942" i="7"/>
  <c r="K329" i="7"/>
  <c r="F327" i="7"/>
  <c r="F943" i="7"/>
  <c r="K339" i="7"/>
  <c r="P339" i="7"/>
  <c r="P844" i="7"/>
  <c r="F337" i="7"/>
  <c r="F944" i="7"/>
  <c r="K349" i="7"/>
  <c r="P349" i="7"/>
  <c r="P845" i="7"/>
  <c r="F347" i="7"/>
  <c r="F945" i="7"/>
  <c r="K359" i="7"/>
  <c r="K846" i="7"/>
  <c r="F357" i="7"/>
  <c r="F946" i="7"/>
  <c r="K370" i="7"/>
  <c r="K847" i="7"/>
  <c r="F368" i="7"/>
  <c r="F947" i="7"/>
  <c r="K381" i="7"/>
  <c r="K848" i="7"/>
  <c r="F379" i="7"/>
  <c r="F948" i="7"/>
  <c r="CY70" i="6"/>
  <c r="CD5" i="6"/>
  <c r="A944" i="7"/>
  <c r="A934" i="7"/>
  <c r="E111" i="7"/>
  <c r="E118" i="7"/>
  <c r="DN70" i="6"/>
  <c r="CB70" i="6"/>
  <c r="CD5" i="5"/>
  <c r="D84" i="7"/>
  <c r="D91" i="7"/>
  <c r="D25" i="7"/>
  <c r="D217" i="7"/>
  <c r="D929" i="7"/>
  <c r="E25" i="7"/>
  <c r="F111" i="7"/>
  <c r="F118" i="7"/>
  <c r="K278" i="7"/>
  <c r="E1060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I833" i="7"/>
  <c r="N250" i="7"/>
  <c r="N833" i="7"/>
  <c r="I834" i="7"/>
  <c r="N257" i="7"/>
  <c r="N834" i="7"/>
  <c r="I836" i="7"/>
  <c r="N271" i="7"/>
  <c r="N836" i="7"/>
  <c r="H838" i="7"/>
  <c r="M285" i="7"/>
  <c r="M838" i="7"/>
  <c r="H839" i="7"/>
  <c r="M292" i="7"/>
  <c r="M839" i="7"/>
  <c r="H840" i="7"/>
  <c r="M299" i="7"/>
  <c r="M840" i="7"/>
  <c r="I843" i="7"/>
  <c r="N329" i="7"/>
  <c r="N843" i="7"/>
  <c r="I844" i="7"/>
  <c r="N339" i="7"/>
  <c r="N844" i="7"/>
  <c r="I846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J838" i="7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0" i="7"/>
  <c r="CO881" i="3"/>
  <c r="DI880" i="3"/>
  <c r="CB880" i="3"/>
  <c r="DI597" i="3"/>
  <c r="CB597" i="3"/>
  <c r="CJ865" i="3"/>
  <c r="DI506" i="3"/>
  <c r="CB506" i="3"/>
  <c r="H849" i="7"/>
  <c r="M391" i="7"/>
  <c r="M849" i="7"/>
  <c r="I896" i="7"/>
  <c r="N691" i="7"/>
  <c r="N896" i="7"/>
  <c r="D1160" i="7"/>
  <c r="J834" i="7"/>
  <c r="O257" i="7"/>
  <c r="O834" i="7"/>
  <c r="I840" i="7"/>
  <c r="N299" i="7"/>
  <c r="N840" i="7"/>
  <c r="F1056" i="7"/>
  <c r="K787" i="7"/>
  <c r="C1060" i="7"/>
  <c r="DG506" i="3"/>
  <c r="BZ506" i="3"/>
  <c r="H897" i="7"/>
  <c r="M696" i="7"/>
  <c r="M897" i="7"/>
  <c r="C1161" i="7"/>
  <c r="H896" i="7"/>
  <c r="M691" i="7"/>
  <c r="M896" i="7"/>
  <c r="C1160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I897" i="7"/>
  <c r="N696" i="7"/>
  <c r="N897" i="7"/>
  <c r="D1161" i="7"/>
  <c r="DG865" i="3"/>
  <c r="BZ865" i="3"/>
  <c r="O828" i="7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N828" i="7"/>
  <c r="J828" i="7"/>
  <c r="H828" i="7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K828" i="7"/>
  <c r="I828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63" i="7"/>
  <c r="C1063" i="7"/>
  <c r="I1063" i="7"/>
  <c r="H1063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63" i="7"/>
  <c r="J1063" i="7"/>
  <c r="E1063" i="7"/>
  <c r="F1063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D963" i="7"/>
  <c r="D30" i="7"/>
  <c r="N445" i="7"/>
  <c r="N963" i="7"/>
  <c r="N30" i="7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E973" i="7"/>
  <c r="E26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F445" i="7"/>
  <c r="BY963" i="3"/>
  <c r="BY30" i="3"/>
  <c r="E749" i="7"/>
  <c r="E979" i="7"/>
  <c r="BX979" i="3"/>
  <c r="E714" i="7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E435" i="7"/>
  <c r="BX962" i="3"/>
  <c r="BX30" i="3"/>
  <c r="E720" i="7"/>
  <c r="BX967" i="3"/>
  <c r="E708" i="7"/>
  <c r="BX965" i="3"/>
  <c r="C435" i="7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E29" i="7"/>
  <c r="M29" i="7"/>
  <c r="P28" i="7"/>
  <c r="O28" i="7"/>
  <c r="P27" i="7"/>
  <c r="O27" i="7"/>
  <c r="N27" i="7"/>
  <c r="M27" i="7"/>
  <c r="F139" i="7"/>
  <c r="D139" i="7"/>
  <c r="C1056" i="7"/>
  <c r="E1056" i="7"/>
  <c r="J1056" i="7"/>
  <c r="J33" i="3"/>
  <c r="DG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C29" i="7"/>
  <c r="BW327" i="4"/>
  <c r="BW749" i="3"/>
  <c r="H1056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K688" i="7"/>
  <c r="K691" i="7"/>
  <c r="K662" i="7"/>
  <c r="K664" i="7"/>
  <c r="F664" i="7"/>
  <c r="F857" i="7"/>
  <c r="I662" i="7"/>
  <c r="I664" i="7"/>
  <c r="D664" i="7"/>
  <c r="D857" i="7"/>
  <c r="I832" i="7"/>
  <c r="N243" i="7"/>
  <c r="N832" i="7"/>
  <c r="H837" i="7"/>
  <c r="H842" i="7"/>
  <c r="M319" i="7"/>
  <c r="M842" i="7"/>
  <c r="H845" i="7"/>
  <c r="M349" i="7"/>
  <c r="M845" i="7"/>
  <c r="H848" i="7"/>
  <c r="M381" i="7"/>
  <c r="M848" i="7"/>
  <c r="C211" i="7"/>
  <c r="C213" i="7"/>
  <c r="C928" i="7"/>
  <c r="D211" i="7"/>
  <c r="D213" i="7"/>
  <c r="D928" i="7"/>
  <c r="E205" i="7"/>
  <c r="E207" i="7"/>
  <c r="E926" i="7"/>
  <c r="F205" i="7"/>
  <c r="F207" i="7"/>
  <c r="F926" i="7"/>
  <c r="J658" i="7"/>
  <c r="J661" i="7"/>
  <c r="K652" i="7"/>
  <c r="K655" i="7"/>
  <c r="H652" i="7"/>
  <c r="H655" i="7"/>
  <c r="J646" i="7"/>
  <c r="J649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F25" i="7"/>
  <c r="C724" i="7"/>
  <c r="C969" i="7"/>
  <c r="J688" i="7"/>
  <c r="J691" i="7"/>
  <c r="J662" i="7"/>
  <c r="J664" i="7"/>
  <c r="E664" i="7"/>
  <c r="E857" i="7"/>
  <c r="H662" i="7"/>
  <c r="H664" i="7"/>
  <c r="C664" i="7"/>
  <c r="C857" i="7"/>
  <c r="F167" i="7"/>
  <c r="E167" i="7"/>
  <c r="D167" i="7"/>
  <c r="C167" i="7"/>
  <c r="J89" i="7"/>
  <c r="J90" i="7"/>
  <c r="H145" i="7"/>
  <c r="H144" i="7"/>
  <c r="H832" i="7"/>
  <c r="M243" i="7"/>
  <c r="M832" i="7"/>
  <c r="K842" i="7"/>
  <c r="P319" i="7"/>
  <c r="P842" i="7"/>
  <c r="I848" i="7"/>
  <c r="N381" i="7"/>
  <c r="N848" i="7"/>
  <c r="C205" i="7"/>
  <c r="D205" i="7"/>
  <c r="D207" i="7"/>
  <c r="D926" i="7"/>
  <c r="E211" i="7"/>
  <c r="E213" i="7"/>
  <c r="E928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J837" i="7"/>
  <c r="O278" i="7"/>
  <c r="O837" i="7"/>
  <c r="B153" i="4"/>
  <c r="I646" i="7"/>
  <c r="I649" i="7"/>
  <c r="I652" i="7"/>
  <c r="I655" i="7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F973" i="7"/>
  <c r="F26" i="7"/>
  <c r="CX210" i="4"/>
  <c r="CY210" i="4"/>
  <c r="C749" i="7"/>
  <c r="C979" i="7"/>
  <c r="BY973" i="3"/>
  <c r="BY26" i="3"/>
  <c r="N28" i="7"/>
  <c r="C1017" i="7"/>
  <c r="D29" i="7"/>
  <c r="N25" i="7"/>
  <c r="N661" i="7"/>
  <c r="N856" i="7"/>
  <c r="D1159" i="7"/>
  <c r="E1040" i="7"/>
  <c r="C1040" i="7"/>
  <c r="H1060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M12" i="7"/>
  <c r="J309" i="7"/>
  <c r="H309" i="7"/>
  <c r="C21" i="7"/>
  <c r="C1021" i="7"/>
  <c r="E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J116" i="7"/>
  <c r="J822" i="7"/>
  <c r="E22" i="7"/>
  <c r="BW117" i="3"/>
  <c r="BW823" i="3"/>
  <c r="I118" i="7"/>
  <c r="BV117" i="3"/>
  <c r="BV823" i="3"/>
  <c r="F214" i="7"/>
  <c r="E214" i="7"/>
  <c r="D214" i="7"/>
  <c r="C207" i="7"/>
  <c r="C926" i="7"/>
  <c r="C23" i="7"/>
  <c r="C214" i="7"/>
  <c r="BV172" i="3"/>
  <c r="BV826" i="3"/>
  <c r="BV173" i="3"/>
  <c r="BV827" i="3"/>
  <c r="F201" i="7"/>
  <c r="E200" i="7"/>
  <c r="E924" i="7"/>
  <c r="E201" i="7"/>
  <c r="J117" i="7"/>
  <c r="D200" i="7"/>
  <c r="D924" i="7"/>
  <c r="D23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21" i="7"/>
  <c r="D1021" i="7"/>
  <c r="D22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21" i="7"/>
  <c r="F1021" i="7"/>
  <c r="F22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788" i="7"/>
  <c r="H790" i="7"/>
  <c r="M790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BY300" i="4"/>
  <c r="BY743" i="3"/>
  <c r="F743" i="7"/>
  <c r="F977" i="7"/>
  <c r="F28" i="7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62" i="7"/>
  <c r="CM213" i="3"/>
  <c r="CN213" i="3"/>
  <c r="DG166" i="3"/>
  <c r="BZ166" i="3"/>
  <c r="CK885" i="3"/>
  <c r="CJ891" i="3"/>
  <c r="CO891" i="3"/>
  <c r="CI96" i="3"/>
  <c r="BH828" i="3"/>
  <c r="CX96" i="3"/>
  <c r="DC96" i="3"/>
  <c r="J788" i="7"/>
  <c r="J790" i="7"/>
  <c r="O790" i="7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300" i="4"/>
  <c r="BW743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56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V300" i="4"/>
  <c r="BV743" i="3"/>
  <c r="C743" i="7"/>
  <c r="C977" i="7"/>
  <c r="BP5" i="5"/>
  <c r="BP5" i="6"/>
  <c r="AH4" i="6"/>
  <c r="AH4" i="4"/>
  <c r="AH4" i="5"/>
  <c r="BX300" i="4"/>
  <c r="BX743" i="3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56" i="7"/>
  <c r="P18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H116" i="7"/>
  <c r="H822" i="7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K845" i="7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J173" i="7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H90" i="7"/>
  <c r="H821" i="7"/>
  <c r="CH881" i="3"/>
  <c r="M11" i="3"/>
  <c r="DG560" i="3"/>
  <c r="BZ560" i="3"/>
  <c r="CJ881" i="3"/>
  <c r="F11" i="3"/>
  <c r="DG590" i="3"/>
  <c r="BZ590" i="3"/>
  <c r="DG578" i="3"/>
  <c r="BZ578" i="3"/>
  <c r="CI835" i="3"/>
  <c r="O18" i="7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P37" i="7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I285" i="7"/>
  <c r="I838" i="7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K843" i="7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J370" i="7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I116" i="7"/>
  <c r="N116" i="7"/>
  <c r="N822" i="7"/>
  <c r="I117" i="7"/>
  <c r="N117" i="7"/>
  <c r="N823" i="7"/>
  <c r="P381" i="7"/>
  <c r="P848" i="7"/>
  <c r="J144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58" i="7"/>
  <c r="I172" i="7"/>
  <c r="I82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I173" i="7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H173" i="7"/>
  <c r="M173" i="7"/>
  <c r="M827" i="7"/>
  <c r="CE880" i="3"/>
  <c r="CF881" i="3"/>
  <c r="CY880" i="3"/>
  <c r="CK881" i="3"/>
  <c r="K145" i="7"/>
  <c r="P145" i="7"/>
  <c r="P825" i="7"/>
  <c r="B11" i="3"/>
  <c r="K844" i="7"/>
  <c r="O299" i="7"/>
  <c r="O840" i="7"/>
  <c r="K834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58" i="7"/>
  <c r="DG482" i="3"/>
  <c r="BZ482" i="3"/>
  <c r="J172" i="7"/>
  <c r="J826" i="7"/>
  <c r="DD870" i="3"/>
  <c r="CN874" i="3"/>
  <c r="CJ880" i="3"/>
  <c r="CL881" i="3"/>
  <c r="CU870" i="3"/>
  <c r="CD881" i="3"/>
  <c r="CI881" i="3"/>
  <c r="I145" i="7"/>
  <c r="N145" i="7"/>
  <c r="N825" i="7"/>
  <c r="I90" i="7"/>
  <c r="I821" i="7"/>
  <c r="AN14" i="3"/>
  <c r="CK846" i="3"/>
  <c r="CI841" i="3"/>
  <c r="BL11" i="3"/>
  <c r="CM893" i="3"/>
  <c r="CO843" i="3"/>
  <c r="W15" i="3"/>
  <c r="CK437" i="3"/>
  <c r="CJ437" i="3"/>
  <c r="J1032" i="7"/>
  <c r="I1056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K144" i="7"/>
  <c r="K824" i="7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I89" i="7"/>
  <c r="I820" i="7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K832" i="7"/>
  <c r="P243" i="7"/>
  <c r="P832" i="7"/>
  <c r="E1058" i="7"/>
  <c r="AL851" i="3"/>
  <c r="DI437" i="3"/>
  <c r="CB437" i="3"/>
  <c r="J835" i="7"/>
  <c r="O264" i="7"/>
  <c r="O835" i="7"/>
  <c r="H1058" i="7"/>
  <c r="K116" i="7"/>
  <c r="K822" i="7"/>
  <c r="J145" i="7"/>
  <c r="O145" i="7"/>
  <c r="O825" i="7"/>
  <c r="E23" i="7"/>
  <c r="O381" i="7"/>
  <c r="O848" i="7"/>
  <c r="O319" i="7"/>
  <c r="O842" i="7"/>
  <c r="K172" i="7"/>
  <c r="K826" i="7"/>
  <c r="K89" i="7"/>
  <c r="P89" i="7"/>
  <c r="P820" i="7"/>
  <c r="N29" i="7"/>
  <c r="CM447" i="3"/>
  <c r="CL447" i="3"/>
  <c r="BE851" i="3"/>
  <c r="M25" i="7"/>
  <c r="CI447" i="3"/>
  <c r="CH447" i="3"/>
  <c r="K837" i="7"/>
  <c r="P278" i="7"/>
  <c r="P837" i="7"/>
  <c r="K117" i="7"/>
  <c r="K823" i="7"/>
  <c r="H172" i="7"/>
  <c r="H826" i="7"/>
  <c r="H117" i="7"/>
  <c r="H823" i="7"/>
  <c r="K173" i="7"/>
  <c r="P173" i="7"/>
  <c r="P827" i="7"/>
  <c r="CD447" i="3"/>
  <c r="M1161" i="7"/>
  <c r="N309" i="7"/>
  <c r="N841" i="7"/>
  <c r="P40" i="7"/>
  <c r="AM852" i="3"/>
  <c r="DI447" i="3"/>
  <c r="CB447" i="3"/>
  <c r="I278" i="7"/>
  <c r="J843" i="7"/>
  <c r="O329" i="7"/>
  <c r="O843" i="7"/>
  <c r="J836" i="7"/>
  <c r="O271" i="7"/>
  <c r="O836" i="7"/>
  <c r="J833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P39" i="7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P38" i="7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59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P25" i="7"/>
  <c r="CI846" i="3"/>
  <c r="CD846" i="3"/>
  <c r="J1033" i="7"/>
  <c r="CK447" i="3"/>
  <c r="CE447" i="3"/>
  <c r="CJ447" i="3"/>
  <c r="BY852" i="3"/>
  <c r="CL841" i="3"/>
  <c r="N38" i="7"/>
  <c r="CN862" i="3"/>
  <c r="CL863" i="3"/>
  <c r="CP864" i="3"/>
  <c r="CX864" i="3"/>
  <c r="DF864" i="3"/>
  <c r="BX852" i="3"/>
  <c r="P34" i="7"/>
  <c r="DG245" i="3"/>
  <c r="BZ245" i="3"/>
  <c r="CE523" i="3"/>
  <c r="CD529" i="3"/>
  <c r="CD565" i="3"/>
  <c r="CD602" i="3"/>
  <c r="C1059" i="7"/>
  <c r="H1059" i="7"/>
  <c r="CF862" i="3"/>
  <c r="CH863" i="3"/>
  <c r="CT864" i="3"/>
  <c r="DB864" i="3"/>
  <c r="P29" i="7"/>
  <c r="AE828" i="3"/>
  <c r="M828" i="3"/>
  <c r="M13" i="3"/>
  <c r="AW828" i="3"/>
  <c r="BM828" i="3"/>
  <c r="O25" i="7"/>
  <c r="M28" i="7"/>
  <c r="O29" i="7"/>
  <c r="BW851" i="3"/>
  <c r="BY851" i="3"/>
  <c r="P3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I855" i="7"/>
  <c r="N655" i="7"/>
  <c r="N855" i="7"/>
  <c r="D1158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J855" i="7"/>
  <c r="O655" i="7"/>
  <c r="O855" i="7"/>
  <c r="E1158" i="7"/>
  <c r="H825" i="7"/>
  <c r="M145" i="7"/>
  <c r="M825" i="7"/>
  <c r="J820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38" i="7"/>
  <c r="I854" i="7"/>
  <c r="N649" i="7"/>
  <c r="N854" i="7"/>
  <c r="J1059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K854" i="7"/>
  <c r="P649" i="7"/>
  <c r="P854" i="7"/>
  <c r="H856" i="7"/>
  <c r="M661" i="7"/>
  <c r="M856" i="7"/>
  <c r="C1159" i="7"/>
  <c r="H824" i="7"/>
  <c r="M144" i="7"/>
  <c r="M824" i="7"/>
  <c r="J821" i="7"/>
  <c r="O90" i="7"/>
  <c r="O821" i="7"/>
  <c r="C174" i="7"/>
  <c r="E174" i="7"/>
  <c r="H857" i="7"/>
  <c r="M664" i="7"/>
  <c r="M857" i="7"/>
  <c r="J857" i="7"/>
  <c r="O664" i="7"/>
  <c r="O857" i="7"/>
  <c r="C25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E743" i="7"/>
  <c r="E977" i="7"/>
  <c r="E28" i="7"/>
  <c r="BV967" i="3"/>
  <c r="C720" i="7"/>
  <c r="B824" i="3"/>
  <c r="DJ989" i="3"/>
  <c r="CC989" i="3"/>
  <c r="AA20" i="3"/>
  <c r="CL862" i="3"/>
  <c r="DB861" i="3"/>
  <c r="CT861" i="3"/>
  <c r="CN861" i="3"/>
  <c r="O649" i="7"/>
  <c r="O854" i="7"/>
  <c r="J854" i="7"/>
  <c r="K855" i="7"/>
  <c r="P655" i="7"/>
  <c r="P855" i="7"/>
  <c r="F1158" i="7"/>
  <c r="I824" i="7"/>
  <c r="N144" i="7"/>
  <c r="N824" i="7"/>
  <c r="I857" i="7"/>
  <c r="N664" i="7"/>
  <c r="N857" i="7"/>
  <c r="K857" i="7"/>
  <c r="P664" i="7"/>
  <c r="P857" i="7"/>
  <c r="K896" i="7"/>
  <c r="P691" i="7"/>
  <c r="P896" i="7"/>
  <c r="K20" i="3"/>
  <c r="E1004" i="7"/>
  <c r="F23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C760" i="7"/>
  <c r="C975" i="7"/>
  <c r="BW975" i="3"/>
  <c r="BW27" i="3"/>
  <c r="D760" i="7"/>
  <c r="D975" i="7"/>
  <c r="D27" i="7"/>
  <c r="F965" i="7"/>
  <c r="F966" i="7"/>
  <c r="F967" i="7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642" i="7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C962" i="7"/>
  <c r="M435" i="7"/>
  <c r="M962" i="7"/>
  <c r="M30" i="7"/>
  <c r="E965" i="7"/>
  <c r="E967" i="7"/>
  <c r="E962" i="7"/>
  <c r="E30" i="7"/>
  <c r="O435" i="7"/>
  <c r="O962" i="7"/>
  <c r="O30" i="7"/>
  <c r="BY642" i="3"/>
  <c r="BY991" i="3"/>
  <c r="BY31" i="3"/>
  <c r="F642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E966" i="7"/>
  <c r="F963" i="7"/>
  <c r="F30" i="7"/>
  <c r="P445" i="7"/>
  <c r="P963" i="7"/>
  <c r="P30" i="7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H854" i="7"/>
  <c r="M649" i="7"/>
  <c r="M854" i="7"/>
  <c r="K856" i="7"/>
  <c r="P661" i="7"/>
  <c r="P856" i="7"/>
  <c r="F1159" i="7"/>
  <c r="H820" i="7"/>
  <c r="M89" i="7"/>
  <c r="M820" i="7"/>
  <c r="F174" i="7"/>
  <c r="J896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D714" i="7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755" i="7"/>
  <c r="CH862" i="3"/>
  <c r="DF861" i="3"/>
  <c r="CX861" i="3"/>
  <c r="CP861" i="3"/>
  <c r="CJ861" i="3"/>
  <c r="CE861" i="3"/>
  <c r="H855" i="7"/>
  <c r="M655" i="7"/>
  <c r="M855" i="7"/>
  <c r="C1158" i="7"/>
  <c r="J856" i="7"/>
  <c r="O661" i="7"/>
  <c r="O856" i="7"/>
  <c r="E1159" i="7"/>
  <c r="K821" i="7"/>
  <c r="P90" i="7"/>
  <c r="P821" i="7"/>
  <c r="DL327" i="4"/>
  <c r="BZ327" i="4"/>
  <c r="B749" i="3"/>
  <c r="AE33" i="3"/>
  <c r="AE31" i="3"/>
  <c r="D749" i="7"/>
  <c r="D979" i="7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C714" i="7"/>
  <c r="BW967" i="3"/>
  <c r="D720" i="7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D743" i="7"/>
  <c r="D977" i="7"/>
  <c r="D28" i="7"/>
  <c r="BV977" i="3"/>
  <c r="BV28" i="3"/>
  <c r="O37" i="7"/>
  <c r="M40" i="7"/>
  <c r="K812" i="7"/>
  <c r="H1040" i="7"/>
  <c r="J1040" i="7"/>
  <c r="J1031" i="7"/>
  <c r="J841" i="7"/>
  <c r="O309" i="7"/>
  <c r="O841" i="7"/>
  <c r="H841" i="7"/>
  <c r="M309" i="7"/>
  <c r="M841" i="7"/>
  <c r="M11" i="7"/>
  <c r="K214" i="7"/>
  <c r="BW13" i="3"/>
  <c r="O116" i="7"/>
  <c r="O822" i="7"/>
  <c r="BV13" i="3"/>
  <c r="O117" i="7"/>
  <c r="O823" i="7"/>
  <c r="J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M39" i="7"/>
  <c r="CR883" i="3"/>
  <c r="BW28" i="3"/>
  <c r="AW116" i="3"/>
  <c r="AW822" i="3"/>
  <c r="CJ18" i="3"/>
  <c r="DJ862" i="3"/>
  <c r="CC862" i="3"/>
  <c r="DI864" i="3"/>
  <c r="CB864" i="3"/>
  <c r="AR116" i="3"/>
  <c r="AR822" i="3"/>
  <c r="N37" i="7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N40" i="7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P16" i="7"/>
  <c r="E1156" i="7"/>
  <c r="H1033" i="7"/>
  <c r="BW1023" i="3"/>
  <c r="BW1024" i="3"/>
  <c r="BW1025" i="3"/>
  <c r="BV1022" i="3"/>
  <c r="BV1023" i="3"/>
  <c r="BV1024" i="3"/>
  <c r="BV1025" i="3"/>
  <c r="N172" i="7"/>
  <c r="N826" i="7"/>
  <c r="D1156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O38" i="7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O34" i="7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O36" i="7"/>
  <c r="CD843" i="3"/>
  <c r="CP844" i="3"/>
  <c r="CZ844" i="3"/>
  <c r="DJ844" i="3"/>
  <c r="CC844" i="3"/>
  <c r="DA844" i="3"/>
  <c r="CQ844" i="3"/>
  <c r="CO844" i="3"/>
  <c r="C1156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O40" i="7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O39" i="7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I823" i="7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M37" i="7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N36" i="7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N34" i="7"/>
  <c r="N39" i="7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M36" i="7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M16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H827" i="7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P35" i="7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J827" i="7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N11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O35" i="7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K820" i="7"/>
  <c r="S820" i="7"/>
  <c r="CQ862" i="3"/>
  <c r="M90" i="7"/>
  <c r="M821" i="7"/>
  <c r="H812" i="7"/>
  <c r="DB862" i="3"/>
  <c r="M35" i="7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J824" i="7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J825" i="7"/>
  <c r="CT18" i="3"/>
  <c r="DC18" i="3"/>
  <c r="CQ172" i="3"/>
  <c r="CX15" i="3"/>
  <c r="DC15" i="3"/>
  <c r="CW863" i="3"/>
  <c r="O172" i="7"/>
  <c r="O826" i="7"/>
  <c r="O13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58" i="7"/>
  <c r="DG860" i="3"/>
  <c r="BZ860" i="3"/>
  <c r="CL145" i="3"/>
  <c r="CD145" i="3"/>
  <c r="DD863" i="3"/>
  <c r="CM851" i="3"/>
  <c r="CS845" i="3"/>
  <c r="CW842" i="3"/>
  <c r="P12" i="7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I822" i="7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K825" i="7"/>
  <c r="CQ173" i="3"/>
  <c r="I827" i="7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J847" i="7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I825" i="7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P11" i="7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N35" i="7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K827" i="7"/>
  <c r="CD11" i="3"/>
  <c r="CY173" i="3"/>
  <c r="CS173" i="3"/>
  <c r="CX173" i="3"/>
  <c r="CP173" i="3"/>
  <c r="CZ173" i="3"/>
  <c r="N22" i="7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O11" i="7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P41" i="7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O12" i="7"/>
  <c r="CI11" i="3"/>
  <c r="M172" i="7"/>
  <c r="M826" i="7"/>
  <c r="CM15" i="3"/>
  <c r="DH11" i="3"/>
  <c r="CA11" i="3"/>
  <c r="CX447" i="3"/>
  <c r="CZ447" i="3"/>
  <c r="CR447" i="3"/>
  <c r="CP447" i="3"/>
  <c r="N447" i="7"/>
  <c r="N852" i="7"/>
  <c r="M437" i="7"/>
  <c r="M851" i="7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I837" i="7"/>
  <c r="N278" i="7"/>
  <c r="N837" i="7"/>
  <c r="N12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N21" i="7"/>
  <c r="DI851" i="3"/>
  <c r="CB851" i="3"/>
  <c r="AL19" i="3"/>
  <c r="AL14" i="3"/>
  <c r="AL5" i="5"/>
  <c r="AL5" i="4"/>
  <c r="AL5" i="6"/>
  <c r="BS5" i="2"/>
  <c r="AL5" i="3"/>
  <c r="M447" i="7"/>
  <c r="M852" i="7"/>
  <c r="CK11" i="3"/>
  <c r="CE11" i="3"/>
  <c r="CJ11" i="3"/>
  <c r="CF11" i="3"/>
  <c r="BL13" i="3"/>
  <c r="N41" i="7"/>
  <c r="P447" i="7"/>
  <c r="P852" i="7"/>
  <c r="O437" i="7"/>
  <c r="O851" i="7"/>
  <c r="BV900" i="3"/>
  <c r="CH11" i="3"/>
  <c r="CG11" i="3"/>
  <c r="CL11" i="3"/>
  <c r="DN15" i="6"/>
  <c r="CB15" i="6"/>
  <c r="DL33" i="6"/>
  <c r="BZ33" i="6"/>
  <c r="DL42" i="6"/>
  <c r="BZ42" i="6"/>
  <c r="E1160" i="7"/>
  <c r="M1158" i="7"/>
  <c r="C900" i="3"/>
  <c r="O447" i="7"/>
  <c r="O852" i="7"/>
  <c r="P437" i="7"/>
  <c r="P851" i="7"/>
  <c r="N437" i="7"/>
  <c r="N851" i="7"/>
  <c r="BJ43" i="3"/>
  <c r="BJ42" i="3"/>
  <c r="BS5" i="4"/>
  <c r="BS5" i="5"/>
  <c r="BS5" i="6"/>
  <c r="BK5" i="3"/>
  <c r="BK5" i="4"/>
  <c r="BK5" i="5"/>
  <c r="BK5" i="6"/>
  <c r="N33" i="7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D967" i="7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D965" i="7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C973" i="7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24" i="7"/>
  <c r="E20" i="7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C965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E1157" i="7"/>
  <c r="O15" i="7"/>
  <c r="AA43" i="3"/>
  <c r="AA42" i="3"/>
  <c r="M1159" i="7"/>
  <c r="F1157" i="7"/>
  <c r="P15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58" i="7"/>
  <c r="B967" i="3"/>
  <c r="DG967" i="3"/>
  <c r="BZ967" i="3"/>
  <c r="DG720" i="3"/>
  <c r="BZ720" i="3"/>
  <c r="I1058" i="7"/>
  <c r="D115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60" i="7"/>
  <c r="M21" i="7"/>
  <c r="C1157" i="7"/>
  <c r="M15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C30" i="7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N26" i="7"/>
  <c r="BV24" i="3"/>
  <c r="BV1012" i="3"/>
  <c r="BV1013" i="3"/>
  <c r="I42" i="3"/>
  <c r="I43" i="3"/>
  <c r="I1057" i="7"/>
  <c r="CA5" i="2"/>
  <c r="AT5" i="3"/>
  <c r="AT5" i="4"/>
  <c r="AT5" i="5"/>
  <c r="AT5" i="6"/>
  <c r="AL975" i="3"/>
  <c r="DI760" i="3"/>
  <c r="CB760" i="3"/>
  <c r="E985" i="7"/>
  <c r="C27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57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C967" i="7"/>
  <c r="C28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F985" i="7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966" i="7"/>
  <c r="D966" i="7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M22" i="7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M23" i="7"/>
  <c r="BY42" i="3"/>
  <c r="BV10" i="3"/>
  <c r="P23" i="7"/>
  <c r="O23" i="7"/>
  <c r="N23" i="7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59" i="7"/>
  <c r="Z900" i="3"/>
  <c r="DI118" i="3"/>
  <c r="CB118" i="3"/>
  <c r="O17" i="7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090" i="7"/>
  <c r="C900" i="7"/>
  <c r="C1090" i="7"/>
  <c r="K10" i="3"/>
  <c r="M901" i="7"/>
  <c r="DB823" i="3"/>
  <c r="DG118" i="3"/>
  <c r="BZ118" i="3"/>
  <c r="Z43" i="3"/>
  <c r="AW10" i="3"/>
  <c r="BM13" i="3"/>
  <c r="O901" i="7"/>
  <c r="E900" i="7"/>
  <c r="H1090" i="7"/>
  <c r="M1156" i="7"/>
  <c r="I901" i="7"/>
  <c r="D900" i="7"/>
  <c r="E1090" i="7"/>
  <c r="D1023" i="7"/>
  <c r="D1024" i="7"/>
  <c r="D1025" i="7"/>
  <c r="D1026" i="7"/>
  <c r="C1022" i="7"/>
  <c r="C1023" i="7"/>
  <c r="C1024" i="7"/>
  <c r="C1025" i="7"/>
  <c r="C1026" i="7"/>
  <c r="N17" i="7"/>
  <c r="M33" i="7"/>
  <c r="M41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O41" i="7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58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N13" i="7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M13" i="7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S904" i="7"/>
  <c r="S905" i="7"/>
  <c r="AO900" i="3"/>
  <c r="AS900" i="3"/>
  <c r="AL900" i="3"/>
  <c r="DI640" i="3"/>
  <c r="CB640" i="3"/>
  <c r="CR852" i="3"/>
  <c r="AP900" i="3"/>
  <c r="CP16" i="3"/>
  <c r="K900" i="3"/>
  <c r="N19" i="7"/>
  <c r="CG14" i="3"/>
  <c r="P13" i="7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P21" i="7"/>
  <c r="K900" i="7"/>
  <c r="G10" i="3"/>
  <c r="G900" i="3"/>
  <c r="O21" i="7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60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P24" i="7"/>
  <c r="CY12" i="3"/>
  <c r="DD12" i="3"/>
  <c r="M19" i="7"/>
  <c r="CT12" i="3"/>
  <c r="DA12" i="3"/>
  <c r="CS12" i="3"/>
  <c r="O19" i="7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P19" i="7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O24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57" i="7"/>
  <c r="D901" i="7"/>
  <c r="AL27" i="3"/>
  <c r="DI975" i="3"/>
  <c r="CB975" i="3"/>
  <c r="AL985" i="3"/>
  <c r="D1057" i="7"/>
  <c r="M17" i="7"/>
  <c r="J1038" i="7"/>
  <c r="H1038" i="7"/>
  <c r="C1038" i="7"/>
  <c r="D1098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090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24" i="7"/>
  <c r="C1012" i="7"/>
  <c r="C1013" i="7"/>
  <c r="C985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24" i="7"/>
  <c r="D20" i="7"/>
  <c r="D1012" i="7"/>
  <c r="D1013" i="7"/>
  <c r="D985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09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092" i="7"/>
  <c r="BL5" i="3"/>
  <c r="BL5" i="4"/>
  <c r="BL5" i="5"/>
  <c r="BL5" i="6"/>
  <c r="C1057" i="7"/>
  <c r="C901" i="7"/>
  <c r="H1057" i="7"/>
  <c r="E901" i="7"/>
  <c r="BV42" i="3"/>
  <c r="M1157" i="7"/>
  <c r="J1057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T820" i="7"/>
  <c r="S821" i="7"/>
  <c r="BR5" i="4"/>
  <c r="BR5" i="5"/>
  <c r="BR5" i="6"/>
  <c r="B24" i="3"/>
  <c r="DG965" i="3"/>
  <c r="BZ965" i="3"/>
  <c r="B985" i="3"/>
  <c r="DG13" i="3"/>
  <c r="BZ13" i="3"/>
  <c r="C26" i="7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59" i="7"/>
  <c r="M900" i="7"/>
  <c r="D1090" i="7"/>
  <c r="I900" i="7"/>
  <c r="F1059" i="7"/>
  <c r="N16" i="7"/>
  <c r="O900" i="7"/>
  <c r="I1090" i="7"/>
  <c r="K1092" i="7"/>
  <c r="E10" i="7"/>
  <c r="C10" i="7"/>
  <c r="F10" i="7"/>
  <c r="D10" i="7"/>
  <c r="O16" i="7"/>
  <c r="O10" i="7"/>
  <c r="I1059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T821" i="7"/>
  <c r="S822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S906" i="7"/>
  <c r="D1004" i="7"/>
  <c r="E1092" i="7"/>
  <c r="D811" i="7"/>
  <c r="I811" i="7"/>
  <c r="N811" i="7"/>
  <c r="DI24" i="3"/>
  <c r="CB24" i="3"/>
  <c r="AN20" i="3"/>
  <c r="C1014" i="7"/>
  <c r="C20" i="7"/>
  <c r="BD1004" i="3"/>
  <c r="C1098" i="7"/>
  <c r="F109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09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M1183" i="7"/>
  <c r="N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N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H811" i="7"/>
  <c r="M811" i="7"/>
  <c r="AN42" i="3"/>
  <c r="AN43" i="3"/>
  <c r="T906" i="7"/>
  <c r="S907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092" i="7"/>
  <c r="BH42" i="3"/>
  <c r="BH43" i="3"/>
  <c r="K1004" i="7"/>
  <c r="T822" i="7"/>
  <c r="S823" i="7"/>
  <c r="D1092" i="7"/>
  <c r="B42" i="3"/>
  <c r="DG42" i="3"/>
  <c r="BZ42" i="3"/>
  <c r="DG20" i="3"/>
  <c r="BZ20" i="3"/>
  <c r="B43" i="3"/>
  <c r="DG43" i="3"/>
  <c r="BZ43" i="3"/>
  <c r="H1004" i="7"/>
  <c r="N1108" i="7"/>
  <c r="N1152" i="7"/>
  <c r="N1155" i="7"/>
  <c r="N1115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49" i="7"/>
  <c r="M1169" i="7"/>
  <c r="N1169" i="7"/>
  <c r="N1137" i="7"/>
  <c r="M1188" i="7"/>
  <c r="N1188" i="7"/>
  <c r="M1103" i="7"/>
  <c r="M1123" i="7"/>
  <c r="N1123" i="7"/>
  <c r="M1175" i="7"/>
  <c r="N1175" i="7"/>
  <c r="M1146" i="7"/>
  <c r="M1170" i="7"/>
  <c r="N1170" i="7"/>
  <c r="M1187" i="7"/>
  <c r="N1187" i="7"/>
  <c r="M1126" i="7"/>
  <c r="N1126" i="7"/>
  <c r="M1154" i="7"/>
  <c r="M1186" i="7"/>
  <c r="N1186" i="7"/>
  <c r="N1145" i="7"/>
  <c r="M1133" i="7"/>
  <c r="N1133" i="7"/>
  <c r="N1110" i="7"/>
  <c r="N1107" i="7"/>
  <c r="M1184" i="7"/>
  <c r="N1184" i="7"/>
  <c r="N1105" i="7"/>
  <c r="N1109" i="7"/>
  <c r="M1141" i="7"/>
  <c r="M1112" i="7"/>
  <c r="M1171" i="7"/>
  <c r="N1171" i="7"/>
  <c r="M1117" i="7"/>
  <c r="M1128" i="7"/>
  <c r="N1128" i="7"/>
  <c r="M1114" i="7"/>
  <c r="N1112" i="7"/>
  <c r="N1142" i="7"/>
  <c r="N1117" i="7"/>
  <c r="M1185" i="7"/>
  <c r="N1185" i="7"/>
  <c r="M1108" i="7"/>
  <c r="M1180" i="7"/>
  <c r="N1180" i="7"/>
  <c r="M1182" i="7"/>
  <c r="N1182" i="7"/>
  <c r="M1107" i="7"/>
  <c r="M1104" i="7"/>
  <c r="N1150" i="7"/>
  <c r="M1131" i="7"/>
  <c r="N1131" i="7"/>
  <c r="M1105" i="7"/>
  <c r="N1119" i="7"/>
  <c r="N1116" i="7"/>
  <c r="N1118" i="7"/>
  <c r="M1151" i="7"/>
  <c r="N1140" i="7"/>
  <c r="M1106" i="7"/>
  <c r="M1121" i="7"/>
  <c r="N1104" i="7"/>
  <c r="N1138" i="7"/>
  <c r="N1148" i="7"/>
  <c r="M1172" i="7"/>
  <c r="N1172" i="7"/>
  <c r="M1118" i="7"/>
  <c r="N1103" i="7"/>
  <c r="M1113" i="7"/>
  <c r="M1173" i="7"/>
  <c r="N1173" i="7"/>
  <c r="M1110" i="7"/>
  <c r="M1166" i="7"/>
  <c r="N1166" i="7"/>
  <c r="N1111" i="7"/>
  <c r="M1144" i="7"/>
  <c r="M1111" i="7"/>
  <c r="N1122" i="7"/>
  <c r="M1127" i="7"/>
  <c r="N1127" i="7"/>
  <c r="M1181" i="7"/>
  <c r="N1181" i="7"/>
  <c r="M1125" i="7"/>
  <c r="N1125" i="7"/>
  <c r="M1109" i="7"/>
  <c r="N1121" i="7"/>
  <c r="M1179" i="7"/>
  <c r="N1179" i="7"/>
  <c r="M1178" i="7"/>
  <c r="N1178" i="7"/>
  <c r="M1177" i="7"/>
  <c r="N1177" i="7"/>
  <c r="N1120" i="7"/>
  <c r="M1116" i="7"/>
  <c r="N1113" i="7"/>
  <c r="M1129" i="7"/>
  <c r="N1129" i="7"/>
  <c r="M1119" i="7"/>
  <c r="N1153" i="7"/>
  <c r="N1114" i="7"/>
  <c r="M1120" i="7"/>
  <c r="M1132" i="7"/>
  <c r="N1132" i="7"/>
  <c r="N1143" i="7"/>
  <c r="M1115" i="7"/>
  <c r="M1168" i="7"/>
  <c r="N1168" i="7"/>
  <c r="N1147" i="7"/>
  <c r="M1139" i="7"/>
  <c r="M1176" i="7"/>
  <c r="N1176" i="7"/>
  <c r="M1124" i="7"/>
  <c r="N1124" i="7"/>
  <c r="M1134" i="7"/>
  <c r="N1134" i="7"/>
  <c r="M1130" i="7"/>
  <c r="N1130" i="7"/>
  <c r="M1122" i="7"/>
  <c r="M1165" i="7"/>
  <c r="N1165" i="7"/>
  <c r="M1164" i="7"/>
  <c r="N1164" i="7"/>
  <c r="M1167" i="7"/>
  <c r="N1167" i="7"/>
  <c r="M1136" i="7"/>
  <c r="M1174" i="7"/>
  <c r="N1174" i="7"/>
  <c r="P1004" i="7"/>
  <c r="P32" i="7"/>
  <c r="P31" i="7"/>
  <c r="T823" i="7"/>
  <c r="S824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S830" i="7"/>
  <c r="T829" i="7"/>
  <c r="T911" i="7"/>
  <c r="S912" i="7"/>
  <c r="T827" i="7"/>
  <c r="T828" i="7"/>
  <c r="T830" i="7"/>
  <c r="S831" i="7"/>
  <c r="T912" i="7"/>
  <c r="S913" i="7"/>
  <c r="S832" i="7"/>
  <c r="T831" i="7"/>
  <c r="T913" i="7"/>
  <c r="S914" i="7"/>
  <c r="T832" i="7"/>
  <c r="S833" i="7"/>
  <c r="T914" i="7"/>
  <c r="S915" i="7"/>
  <c r="T833" i="7"/>
  <c r="S834" i="7"/>
  <c r="T915" i="7"/>
  <c r="S916" i="7"/>
  <c r="S835" i="7"/>
  <c r="T834" i="7"/>
  <c r="T916" i="7"/>
  <c r="S917" i="7"/>
  <c r="S836" i="7"/>
  <c r="T835" i="7"/>
  <c r="T917" i="7"/>
  <c r="S918" i="7"/>
  <c r="T836" i="7"/>
  <c r="S837" i="7"/>
  <c r="T918" i="7"/>
  <c r="S919" i="7"/>
  <c r="T837" i="7"/>
  <c r="S838" i="7"/>
  <c r="T919" i="7"/>
  <c r="S920" i="7"/>
  <c r="S839" i="7"/>
  <c r="T838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T847" i="7"/>
  <c r="S848" i="7"/>
  <c r="S930" i="7"/>
  <c r="T929" i="7"/>
  <c r="S849" i="7"/>
  <c r="T848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T896" i="7"/>
  <c r="S897" i="7"/>
  <c r="T940" i="7"/>
  <c r="S941" i="7"/>
  <c r="T897" i="7"/>
  <c r="S898" i="7"/>
  <c r="T898" i="7"/>
  <c r="T941" i="7"/>
  <c r="S942" i="7"/>
  <c r="D1044" i="7"/>
  <c r="R1057" i="7"/>
  <c r="M1057" i="7"/>
  <c r="K1044" i="7"/>
  <c r="I1044" i="7"/>
  <c r="H1044" i="7"/>
  <c r="J1044" i="7"/>
  <c r="C1044" i="7"/>
  <c r="E1044" i="7"/>
  <c r="A1044" i="7"/>
  <c r="A1045" i="7"/>
  <c r="R1056" i="7"/>
  <c r="M1056" i="7"/>
  <c r="F1044" i="7"/>
  <c r="T942" i="7"/>
  <c r="S943" i="7"/>
  <c r="R1044" i="7"/>
  <c r="H1045" i="7"/>
  <c r="J1045" i="7"/>
  <c r="K1045" i="7"/>
  <c r="F1045" i="7"/>
  <c r="C1045" i="7"/>
  <c r="E1045" i="7"/>
  <c r="R1045" i="7"/>
  <c r="D1045" i="7"/>
  <c r="I1045" i="7"/>
  <c r="A1046" i="7"/>
  <c r="T943" i="7"/>
  <c r="S944" i="7"/>
  <c r="K1046" i="7"/>
  <c r="A1047" i="7"/>
  <c r="R1046" i="7"/>
  <c r="H1046" i="7"/>
  <c r="J1046" i="7"/>
  <c r="I1046" i="7"/>
  <c r="E1046" i="7"/>
  <c r="D1046" i="7"/>
  <c r="C1046" i="7"/>
  <c r="F1046" i="7"/>
  <c r="T944" i="7"/>
  <c r="S945" i="7"/>
  <c r="R1047" i="7"/>
  <c r="F1047" i="7"/>
  <c r="D1047" i="7"/>
  <c r="I1047" i="7"/>
  <c r="H1047" i="7"/>
  <c r="A1048" i="7"/>
  <c r="J1047" i="7"/>
  <c r="C1047" i="7"/>
  <c r="E1047" i="7"/>
  <c r="K1047" i="7"/>
  <c r="T945" i="7"/>
  <c r="S946" i="7"/>
  <c r="K1048" i="7"/>
  <c r="A1049" i="7"/>
  <c r="C1048" i="7"/>
  <c r="F1048" i="7"/>
  <c r="H1048" i="7"/>
  <c r="J1048" i="7"/>
  <c r="I1048" i="7"/>
  <c r="E1048" i="7"/>
  <c r="D1048" i="7"/>
  <c r="R1048" i="7"/>
  <c r="T946" i="7"/>
  <c r="S947" i="7"/>
  <c r="E1049" i="7"/>
  <c r="D1049" i="7"/>
  <c r="K1049" i="7"/>
  <c r="R1049" i="7"/>
  <c r="F1049" i="7"/>
  <c r="I1049" i="7"/>
  <c r="H1049" i="7"/>
  <c r="A1050" i="7"/>
  <c r="J1049" i="7"/>
  <c r="C1049" i="7"/>
  <c r="T947" i="7"/>
  <c r="S948" i="7"/>
  <c r="C1050" i="7"/>
  <c r="R1050" i="7"/>
  <c r="A1051" i="7"/>
  <c r="H1050" i="7"/>
  <c r="D1050" i="7"/>
  <c r="I1050" i="7"/>
  <c r="E1050" i="7"/>
  <c r="F1050" i="7"/>
  <c r="K1050" i="7"/>
  <c r="J1050" i="7"/>
  <c r="T948" i="7"/>
  <c r="S949" i="7"/>
  <c r="R1051" i="7"/>
  <c r="F1051" i="7"/>
  <c r="I1051" i="7"/>
  <c r="H1051" i="7"/>
  <c r="A1052" i="7"/>
  <c r="J1051" i="7"/>
  <c r="C1051" i="7"/>
  <c r="E1051" i="7"/>
  <c r="D1051" i="7"/>
  <c r="K1051" i="7"/>
  <c r="T949" i="7"/>
  <c r="S950" i="7"/>
  <c r="K1052" i="7"/>
  <c r="A1053" i="7"/>
  <c r="R1052" i="7"/>
  <c r="H1052" i="7"/>
  <c r="J1052" i="7"/>
  <c r="I1052" i="7"/>
  <c r="E1052" i="7"/>
  <c r="D1052" i="7"/>
  <c r="C1052" i="7"/>
  <c r="F1052" i="7"/>
  <c r="T950" i="7"/>
  <c r="S951" i="7"/>
  <c r="E1053" i="7"/>
  <c r="D1053" i="7"/>
  <c r="K1053" i="7"/>
  <c r="H1053" i="7"/>
  <c r="R1053" i="7"/>
  <c r="F1053" i="7"/>
  <c r="I1053" i="7"/>
  <c r="A1054" i="7"/>
  <c r="J1053" i="7"/>
  <c r="C1053" i="7"/>
  <c r="T951" i="7"/>
  <c r="S952" i="7"/>
  <c r="H1054" i="7"/>
  <c r="I1054" i="7"/>
  <c r="E1054" i="7"/>
  <c r="A1055" i="7"/>
  <c r="J1054" i="7"/>
  <c r="R1054" i="7"/>
  <c r="F1054" i="7"/>
  <c r="K1054" i="7"/>
  <c r="C1054" i="7"/>
  <c r="D1054" i="7"/>
  <c r="T952" i="7"/>
  <c r="S953" i="7"/>
  <c r="C1055" i="7"/>
  <c r="H1055" i="7"/>
  <c r="R1055" i="7"/>
  <c r="I1055" i="7"/>
  <c r="F1055" i="7"/>
  <c r="D1055" i="7"/>
  <c r="J1055" i="7"/>
  <c r="E1055" i="7"/>
  <c r="K1055" i="7"/>
  <c r="T953" i="7"/>
  <c r="S954" i="7"/>
  <c r="I1061" i="7"/>
  <c r="I1091" i="7"/>
  <c r="J1091" i="7"/>
  <c r="J1061" i="7"/>
  <c r="D1091" i="7"/>
  <c r="D1061" i="7"/>
  <c r="H1061" i="7"/>
  <c r="H1091" i="7"/>
  <c r="E1091" i="7"/>
  <c r="E1061" i="7"/>
  <c r="K1091" i="7"/>
  <c r="K1061" i="7"/>
  <c r="F1061" i="7"/>
  <c r="F1091" i="7"/>
  <c r="C1061" i="7"/>
  <c r="C1091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S979" i="7"/>
  <c r="T978" i="7"/>
  <c r="T976" i="7"/>
  <c r="T977" i="7"/>
  <c r="S980" i="7"/>
  <c r="T979" i="7"/>
  <c r="S981" i="7"/>
  <c r="T980" i="7"/>
  <c r="T981" i="7"/>
  <c r="S982" i="7"/>
  <c r="T982" i="7"/>
  <c r="S983" i="7"/>
  <c r="T983" i="7"/>
  <c r="D1064" i="7"/>
  <c r="I1064" i="7"/>
  <c r="J1064" i="7"/>
  <c r="E1064" i="7"/>
  <c r="F1064" i="7"/>
  <c r="K1064" i="7"/>
  <c r="A1064" i="7"/>
  <c r="C1064" i="7"/>
  <c r="H1064" i="7"/>
  <c r="A1065" i="7"/>
  <c r="R1064" i="7"/>
  <c r="M1064" i="7"/>
  <c r="D1065" i="7"/>
  <c r="F1065" i="7"/>
  <c r="J1065" i="7"/>
  <c r="R1065" i="7"/>
  <c r="M1065" i="7"/>
  <c r="C1065" i="7"/>
  <c r="I1065" i="7"/>
  <c r="K1065" i="7"/>
  <c r="E1065" i="7"/>
  <c r="H1065" i="7"/>
  <c r="A1066" i="7"/>
  <c r="F1066" i="7"/>
  <c r="I1066" i="7"/>
  <c r="D1066" i="7"/>
  <c r="H1066" i="7"/>
  <c r="A1067" i="7"/>
  <c r="J1066" i="7"/>
  <c r="K1066" i="7"/>
  <c r="R1066" i="7"/>
  <c r="M1066" i="7"/>
  <c r="E1066" i="7"/>
  <c r="C1066" i="7"/>
  <c r="C1067" i="7"/>
  <c r="R1067" i="7"/>
  <c r="M1067" i="7"/>
  <c r="K1067" i="7"/>
  <c r="A1068" i="7"/>
  <c r="E1067" i="7"/>
  <c r="D1067" i="7"/>
  <c r="J1067" i="7"/>
  <c r="F1067" i="7"/>
  <c r="H1067" i="7"/>
  <c r="I1067" i="7"/>
  <c r="R1068" i="7"/>
  <c r="M1068" i="7"/>
  <c r="A1069" i="7"/>
  <c r="J1068" i="7"/>
  <c r="H1068" i="7"/>
  <c r="F1068" i="7"/>
  <c r="C1068" i="7"/>
  <c r="K1068" i="7"/>
  <c r="I1068" i="7"/>
  <c r="E1068" i="7"/>
  <c r="D1068" i="7"/>
  <c r="J1069" i="7"/>
  <c r="F1069" i="7"/>
  <c r="I1069" i="7"/>
  <c r="K1069" i="7"/>
  <c r="E1069" i="7"/>
  <c r="R1069" i="7"/>
  <c r="M1069" i="7"/>
  <c r="C1069" i="7"/>
  <c r="H1069" i="7"/>
  <c r="D1069" i="7"/>
  <c r="A1070" i="7"/>
  <c r="H1070" i="7"/>
  <c r="R1070" i="7"/>
  <c r="M1070" i="7"/>
  <c r="J1070" i="7"/>
  <c r="E1070" i="7"/>
  <c r="I1070" i="7"/>
  <c r="D1070" i="7"/>
  <c r="A1071" i="7"/>
  <c r="K1070" i="7"/>
  <c r="F1070" i="7"/>
  <c r="C1070" i="7"/>
  <c r="D1071" i="7"/>
  <c r="C1071" i="7"/>
  <c r="H1071" i="7"/>
  <c r="J1071" i="7"/>
  <c r="F1071" i="7"/>
  <c r="I1071" i="7"/>
  <c r="E1071" i="7"/>
  <c r="K1071" i="7"/>
  <c r="A1072" i="7"/>
  <c r="R1071" i="7"/>
  <c r="M1071" i="7"/>
  <c r="F1072" i="7"/>
  <c r="J1072" i="7"/>
  <c r="R1072" i="7"/>
  <c r="M1072" i="7"/>
  <c r="D1072" i="7"/>
  <c r="I1072" i="7"/>
  <c r="E1072" i="7"/>
  <c r="A1073" i="7"/>
  <c r="C1072" i="7"/>
  <c r="K1072" i="7"/>
  <c r="H1072" i="7"/>
  <c r="F1073" i="7"/>
  <c r="C1073" i="7"/>
  <c r="D1073" i="7"/>
  <c r="J1073" i="7"/>
  <c r="R1073" i="7"/>
  <c r="M1073" i="7"/>
  <c r="E1073" i="7"/>
  <c r="I1073" i="7"/>
  <c r="H1073" i="7"/>
  <c r="K1073" i="7"/>
  <c r="A1074" i="7"/>
  <c r="E1074" i="7"/>
  <c r="C1074" i="7"/>
  <c r="H1074" i="7"/>
  <c r="J1074" i="7"/>
  <c r="I1074" i="7"/>
  <c r="A1075" i="7"/>
  <c r="D1074" i="7"/>
  <c r="K1074" i="7"/>
  <c r="R1074" i="7"/>
  <c r="M1074" i="7"/>
  <c r="F1074" i="7"/>
  <c r="H1075" i="7"/>
  <c r="C1075" i="7"/>
  <c r="D1075" i="7"/>
  <c r="K1075" i="7"/>
  <c r="A1076" i="7"/>
  <c r="E1075" i="7"/>
  <c r="J1075" i="7"/>
  <c r="R1075" i="7"/>
  <c r="M1075" i="7"/>
  <c r="F1075" i="7"/>
  <c r="I1075" i="7"/>
  <c r="J1076" i="7"/>
  <c r="R1076" i="7"/>
  <c r="M1076" i="7"/>
  <c r="D1076" i="7"/>
  <c r="C1076" i="7"/>
  <c r="K1076" i="7"/>
  <c r="F1076" i="7"/>
  <c r="I1076" i="7"/>
  <c r="E1076" i="7"/>
  <c r="H1076" i="7"/>
  <c r="A1077" i="7"/>
  <c r="A1078" i="7"/>
  <c r="J1077" i="7"/>
  <c r="D1077" i="7"/>
  <c r="C1077" i="7"/>
  <c r="E1077" i="7"/>
  <c r="F1077" i="7"/>
  <c r="I1077" i="7"/>
  <c r="H1077" i="7"/>
  <c r="K1077" i="7"/>
  <c r="R1077" i="7"/>
  <c r="M1077" i="7"/>
  <c r="K1078" i="7"/>
  <c r="R1078" i="7"/>
  <c r="M1078" i="7"/>
  <c r="F1078" i="7"/>
  <c r="H1078" i="7"/>
  <c r="J1078" i="7"/>
  <c r="I1078" i="7"/>
  <c r="A1079" i="7"/>
  <c r="D1078" i="7"/>
  <c r="E1078" i="7"/>
  <c r="C1078" i="7"/>
  <c r="D1079" i="7"/>
  <c r="I1079" i="7"/>
  <c r="K1079" i="7"/>
  <c r="H1079" i="7"/>
  <c r="J1079" i="7"/>
  <c r="F1079" i="7"/>
  <c r="A1080" i="7"/>
  <c r="E1079" i="7"/>
  <c r="R1079" i="7"/>
  <c r="M1079" i="7"/>
  <c r="C1079" i="7"/>
  <c r="K1080" i="7"/>
  <c r="C1080" i="7"/>
  <c r="A1081" i="7"/>
  <c r="E1080" i="7"/>
  <c r="J1080" i="7"/>
  <c r="H1080" i="7"/>
  <c r="D1080" i="7"/>
  <c r="I1080" i="7"/>
  <c r="R1080" i="7"/>
  <c r="M1080" i="7"/>
  <c r="F1080" i="7"/>
  <c r="D1081" i="7"/>
  <c r="C1081" i="7"/>
  <c r="F1081" i="7"/>
  <c r="I1081" i="7"/>
  <c r="E1081" i="7"/>
  <c r="K1081" i="7"/>
  <c r="A1082" i="7"/>
  <c r="H1081" i="7"/>
  <c r="J1081" i="7"/>
  <c r="R1081" i="7"/>
  <c r="M1081" i="7"/>
  <c r="E1082" i="7"/>
  <c r="F1082" i="7"/>
  <c r="H1082" i="7"/>
  <c r="A1083" i="7"/>
  <c r="I1082" i="7"/>
  <c r="J1082" i="7"/>
  <c r="R1082" i="7"/>
  <c r="M1082" i="7"/>
  <c r="K1082" i="7"/>
  <c r="D1082" i="7"/>
  <c r="C1082" i="7"/>
  <c r="K1083" i="7"/>
  <c r="A1084" i="7"/>
  <c r="J1083" i="7"/>
  <c r="R1083" i="7"/>
  <c r="M1083" i="7"/>
  <c r="D1083" i="7"/>
  <c r="C1083" i="7"/>
  <c r="E1083" i="7"/>
  <c r="F1083" i="7"/>
  <c r="I1083" i="7"/>
  <c r="H1083" i="7"/>
  <c r="J1084" i="7"/>
  <c r="R1084" i="7"/>
  <c r="M1084" i="7"/>
  <c r="D1084" i="7"/>
  <c r="C1084" i="7"/>
  <c r="E1084" i="7"/>
  <c r="F1084" i="7"/>
  <c r="I1084" i="7"/>
  <c r="H1084" i="7"/>
  <c r="A1085" i="7"/>
  <c r="K1084" i="7"/>
  <c r="K1085" i="7"/>
  <c r="D1085" i="7"/>
  <c r="I1085" i="7"/>
  <c r="F1085" i="7"/>
  <c r="E1085" i="7"/>
  <c r="A1086" i="7"/>
  <c r="J1085" i="7"/>
  <c r="H1085" i="7"/>
  <c r="R1085" i="7"/>
  <c r="M1085" i="7"/>
  <c r="C1085" i="7"/>
  <c r="D1086" i="7"/>
  <c r="J1086" i="7"/>
  <c r="F1086" i="7"/>
  <c r="R1086" i="7"/>
  <c r="E1086" i="7"/>
  <c r="I1086" i="7"/>
  <c r="C1086" i="7"/>
  <c r="H1086" i="7"/>
  <c r="H1087" i="7"/>
  <c r="K1086" i="7"/>
  <c r="E1093" i="7"/>
  <c r="E1087" i="7"/>
  <c r="C1087" i="7"/>
  <c r="C1093" i="7"/>
  <c r="F1093" i="7"/>
  <c r="F1087" i="7"/>
  <c r="I1087" i="7"/>
  <c r="I1093" i="7"/>
  <c r="J1093" i="7"/>
  <c r="J1087" i="7"/>
  <c r="K1093" i="7"/>
  <c r="K1087" i="7"/>
  <c r="D1093" i="7"/>
  <c r="D1087" i="7"/>
  <c r="H1093" i="7"/>
  <c r="M1044" i="7"/>
  <c r="M1055" i="7"/>
  <c r="M1054" i="7"/>
  <c r="M1051" i="7"/>
  <c r="M1053" i="7"/>
  <c r="M1048" i="7"/>
  <c r="M1086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<sst xmlns="http://schemas.openxmlformats.org/spreadsheetml/2006/main" count="4564" uniqueCount="961">
  <si>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</si>
  <si>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</si>
  <si>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</si>
  <si>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</si>
  <si>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</si>
  <si>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</si>
  <si>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</si>
  <si>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</si>
  <si>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</si>
  <si>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</si>
  <si>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</si>
  <si>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</si>
  <si>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</si>
  <si>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</si>
  <si>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</si>
  <si>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</si>
  <si>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</si>
  <si>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</si>
  <si>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</si>
  <si>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</si>
  <si>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</si>
  <si>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</si>
  <si>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</si>
  <si>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</si>
  <si>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</si>
  <si>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</si>
  <si>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</si>
  <si>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</si>
  <si>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</si>
  <si>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</si>
  <si>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</si>
  <si>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</si>
  <si>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</si>
  <si>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</si>
  <si>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</si>
  <si>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</si>
  <si>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</si>
  <si>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</si>
  <si>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</si>
  <si>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</si>
  <si>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</si>
  <si>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</si>
  <si>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</si>
  <si>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</si>
  <si>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</si>
  <si>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</si>
  <si>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</si>
  <si>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</si>
  <si>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</si>
  <si>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</si>
  <si>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</si>
  <si>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</si>
  <si>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</si>
  <si>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</si>
  <si>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</si>
  <si>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</si>
  <si>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</si>
  <si>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</si>
  <si>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</si>
  <si>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</si>
  <si>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</si>
  <si>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</si>
  <si>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</si>
  <si>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</si>
  <si>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</si>
  <si>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</si>
  <si>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</si>
  <si>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</si>
  <si>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</si>
  <si>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</si>
  <si>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</si>
  <si>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</si>
  <si>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</si>
  <si>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</si>
  <si>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</si>
  <si>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</si>
  <si>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</si>
  <si>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</si>
  <si>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</si>
  <si>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</si>
  <si>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</si>
  <si>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</si>
  <si>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</si>
  <si>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</si>
  <si>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</si>
  <si>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</si>
  <si>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</si>
  <si>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</si>
  <si>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</si>
  <si>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</si>
  <si>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</si>
  <si>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</si>
  <si>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</si>
  <si>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</si>
  <si>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</si>
  <si>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</si>
  <si>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</si>
  <si>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</si>
  <si>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</si>
  <si>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</si>
  <si>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</si>
  <si>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</si>
  <si>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</si>
  <si>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</si>
  <si>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</si>
  <si>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</si>
  <si>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</si>
  <si>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</si>
  <si>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</si>
  <si>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</si>
  <si>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</si>
  <si>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</si>
  <si>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</si>
  <si>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</si>
  <si>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</si>
  <si>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</si>
  <si>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</si>
  <si>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</si>
  <si>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</si>
  <si>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</si>
  <si>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</si>
  <si>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</si>
  <si>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</si>
  <si>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</si>
  <si>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</si>
  <si>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</si>
  <si>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</si>
  <si>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</si>
  <si>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</si>
  <si>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</si>
  <si>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</si>
  <si>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</si>
  <si>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</si>
  <si>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</si>
  <si>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</si>
  <si>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</si>
  <si>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</si>
  <si>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</si>
  <si>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</si>
  <si>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</si>
  <si>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</si>
  <si>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</si>
  <si>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</si>
  <si>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</si>
  <si>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</si>
  <si>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</si>
  <si>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</si>
  <si>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</si>
  <si>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</si>
  <si>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</si>
  <si>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</si>
  <si>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</si>
  <si>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</si>
  <si>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</si>
  <si>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</si>
  <si>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</si>
  <si>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</si>
  <si>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</si>
  <si>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</si>
  <si>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</si>
  <si>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</si>
  <si>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</si>
  <si>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</si>
  <si>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</si>
  <si>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</si>
  <si>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</si>
  <si>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</si>
  <si>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</si>
  <si>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</si>
  <si>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</si>
  <si>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</si>
  <si>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</si>
  <si>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</si>
  <si>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</si>
  <si>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</si>
  <si>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</si>
  <si>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</si>
  <si>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</si>
  <si>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</si>
  <si>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</si>
  <si>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</si>
  <si>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</si>
  <si>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</si>
  <si>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</si>
  <si>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</si>
  <si>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</si>
  <si>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</si>
  <si>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</si>
  <si>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</si>
  <si>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</si>
  <si>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</si>
  <si>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</si>
  <si>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</si>
  <si>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</si>
  <si>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</si>
  <si>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</si>
  <si>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</si>
  <si>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</si>
  <si>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</si>
  <si>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</si>
  <si>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</si>
  <si>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</si>
  <si>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</si>
  <si>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</si>
  <si>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</si>
  <si>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</si>
  <si>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</si>
  <si>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</si>
  <si>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</si>
  <si>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</si>
  <si>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</si>
  <si>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</si>
  <si>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</si>
  <si>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</si>
  <si>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</si>
  <si>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</si>
  <si>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</si>
  <si>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</si>
  <si>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</si>
  <si>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</si>
  <si>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</si>
  <si>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</si>
  <si>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</si>
  <si>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</si>
  <si>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</si>
  <si>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</si>
  <si>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</si>
  <si>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</si>
  <si>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</si>
  <si>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</si>
  <si>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</si>
  <si>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</si>
  <si>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</si>
  <si>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</si>
  <si>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</si>
  <si>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</si>
  <si>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</si>
  <si>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</si>
  <si>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</si>
  <si>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</si>
  <si>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</si>
  <si>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</si>
  <si>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</si>
  <si>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</si>
  <si>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</si>
  <si>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</si>
  <si>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</si>
  <si>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</si>
  <si>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</si>
  <si>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</si>
  <si>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</si>
  <si>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</si>
  <si>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</si>
  <si>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</si>
  <si>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</si>
  <si>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</si>
  <si>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</si>
  <si>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</si>
  <si>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</si>
  <si>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</si>
  <si>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</si>
  <si>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</si>
  <si>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</si>
  <si>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</si>
  <si>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</si>
  <si>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</si>
  <si>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</si>
  <si>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</si>
  <si>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</si>
  <si>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</si>
  <si>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</si>
  <si>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</si>
  <si>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</si>
  <si>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</si>
  <si>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</si>
  <si>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</si>
  <si>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</si>
  <si>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</si>
  <si>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</si>
  <si>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</si>
  <si>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</si>
  <si>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</si>
  <si>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</si>
  <si>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</si>
  <si>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</si>
  <si>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</si>
  <si>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</si>
  <si>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</si>
  <si>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</si>
  <si>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</si>
  <si>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</si>
  <si>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</si>
  <si>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</si>
  <si>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</si>
  <si>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</si>
  <si>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</si>
  <si>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</si>
  <si>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</si>
  <si>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</si>
  <si>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</si>
  <si>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</si>
  <si>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</si>
  <si>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</si>
  <si>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</si>
  <si>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</si>
  <si>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</si>
  <si>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</si>
  <si>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</si>
  <si>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</si>
  <si>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</si>
  <si>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</si>
  <si>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</si>
  <si>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</si>
  <si>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</si>
  <si>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</si>
  <si>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</si>
  <si>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</si>
  <si>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</si>
  <si>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</si>
  <si>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</si>
  <si>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</si>
  <si>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</si>
  <si>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</si>
  <si>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</si>
  <si>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</si>
  <si>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</si>
  <si>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</si>
  <si>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</si>
  <si>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</si>
  <si>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</si>
  <si>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</si>
  <si>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</si>
  <si>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</si>
  <si>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</si>
  <si>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</si>
  <si>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</si>
  <si>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</si>
  <si>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</si>
  <si>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</si>
  <si>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</si>
  <si>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</si>
  <si>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</si>
  <si>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</si>
  <si>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</si>
  <si>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</si>
  <si>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</si>
  <si>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</si>
  <si>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</si>
  <si>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</si>
  <si>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</si>
  <si>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</si>
  <si>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</si>
  <si>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</si>
  <si>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</si>
  <si>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</si>
  <si>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</si>
  <si>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</si>
  <si>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</si>
  <si>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</si>
  <si>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</si>
  <si>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</si>
  <si>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</si>
  <si>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</si>
  <si>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</si>
  <si>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</si>
  <si>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</si>
  <si>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</si>
  <si>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</si>
  <si>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</si>
  <si>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</si>
  <si>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</si>
  <si>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</si>
  <si>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</si>
  <si>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</si>
  <si>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</si>
  <si>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</si>
  <si>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</si>
  <si>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</si>
  <si>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</si>
  <si>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</si>
  <si>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</si>
  <si>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</si>
  <si>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</si>
  <si>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</si>
  <si>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</si>
  <si>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</si>
  <si>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</si>
  <si>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</si>
  <si>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</si>
  <si>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</si>
  <si>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</si>
  <si>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</si>
  <si>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</si>
  <si>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</si>
  <si>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</si>
  <si>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</si>
  <si>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</si>
  <si>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</si>
  <si>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</si>
  <si>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</si>
  <si>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</si>
  <si>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</si>
  <si>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</si>
  <si>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</si>
  <si>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</si>
  <si>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</si>
  <si>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</si>
  <si>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</si>
  <si>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</si>
  <si>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</si>
  <si>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</si>
  <si>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</si>
  <si>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</si>
  <si>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</si>
  <si>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</si>
  <si>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</si>
  <si>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</si>
  <si>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</si>
  <si>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</si>
  <si>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</si>
  <si>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</si>
  <si>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</si>
  <si>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</si>
  <si>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</si>
  <si>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</si>
  <si>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</si>
  <si>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</si>
  <si>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</si>
  <si>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</si>
  <si>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</si>
  <si>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</si>
  <si>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</si>
  <si>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</si>
  <si>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</si>
  <si>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</si>
  <si>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</si>
  <si>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</si>
  <si>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</si>
  <si>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</si>
  <si>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</si>
  <si>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</si>
  <si>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</si>
  <si>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</si>
  <si>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</si>
  <si>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</si>
  <si>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</si>
  <si>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</si>
  <si>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</si>
  <si>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</si>
  <si>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</si>
  <si>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</si>
  <si>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</si>
  <si>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</si>
  <si>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</si>
  <si>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</si>
  <si>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</si>
  <si>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</si>
  <si>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</si>
  <si>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</si>
  <si>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</si>
  <si>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</si>
  <si>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</si>
  <si>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</si>
  <si>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</si>
  <si>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</si>
  <si>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</si>
  <si>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</si>
  <si>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</si>
  <si>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</si>
  <si>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</si>
  <si>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</si>
  <si>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</si>
  <si>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</si>
  <si>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</si>
  <si>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</si>
  <si>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</si>
  <si>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</si>
  <si>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</si>
  <si>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</si>
  <si>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</si>
  <si>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</si>
  <si>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</si>
  <si>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</si>
  <si>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</si>
  <si>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</si>
  <si>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</si>
  <si>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</si>
  <si>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</si>
  <si>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</si>
  <si>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</si>
  <si>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</si>
  <si>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</si>
  <si>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</si>
  <si>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</si>
  <si>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</si>
  <si>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</si>
  <si>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</si>
  <si>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</si>
  <si>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</si>
  <si>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</si>
  <si>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</si>
  <si>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</si>
  <si>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</si>
  <si>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</si>
  <si>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</si>
  <si>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</si>
  <si>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</si>
  <si>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</si>
  <si>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</si>
  <si>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</si>
  <si>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</si>
  <si>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</si>
  <si>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</si>
  <si>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</si>
  <si>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</si>
  <si>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</si>
  <si>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</si>
  <si>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</si>
  <si>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</si>
  <si>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</si>
  <si>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</si>
  <si>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</si>
  <si>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</si>
  <si>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</si>
  <si>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</si>
  <si>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</si>
  <si>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</si>
  <si>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</si>
  <si>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</si>
  <si>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</si>
  <si>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</si>
  <si>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</si>
  <si>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</si>
  <si>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</si>
  <si>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</si>
  <si>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</si>
  <si>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</si>
  <si>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</si>
  <si>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</si>
  <si>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</si>
  <si>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</si>
  <si>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</si>
  <si>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</si>
  <si>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</si>
  <si>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</si>
  <si>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</si>
  <si>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</si>
  <si>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</si>
  <si>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</si>
  <si>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</si>
  <si>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</si>
  <si>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</si>
  <si>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</si>
  <si>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</si>
  <si>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</si>
  <si>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</si>
  <si>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</si>
  <si>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</si>
  <si>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</si>
  <si>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</si>
  <si>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</si>
  <si>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</si>
  <si>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</si>
  <si>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</si>
  <si>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</si>
  <si>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</si>
  <si>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</si>
  <si>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</si>
  <si>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</si>
  <si>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</si>
  <si>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</si>
  <si>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</si>
  <si>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</si>
  <si>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</si>
  <si>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</si>
  <si>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</si>
  <si>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</si>
  <si>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</si>
  <si>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</si>
  <si>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</si>
  <si>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</si>
  <si>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</si>
  <si>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</si>
  <si>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</si>
  <si>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</si>
  <si>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</si>
  <si>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</si>
  <si>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</si>
  <si>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</si>
  <si>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</si>
  <si>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</si>
  <si>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</si>
  <si>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</si>
  <si>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</si>
  <si>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</si>
  <si>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</si>
  <si>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</si>
  <si>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</si>
  <si>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</si>
  <si>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</si>
  <si>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</si>
  <si>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</si>
  <si>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</si>
  <si>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</si>
  <si>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</si>
  <si>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</si>
  <si>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</si>
  <si>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</si>
  <si>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</si>
  <si>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</si>
  <si>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</si>
  <si>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</si>
  <si>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</si>
  <si>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</si>
  <si>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</si>
  <si>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</si>
  <si>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</si>
  <si>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</si>
  <si>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</si>
  <si>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</si>
  <si>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</si>
  <si>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</si>
  <si>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</si>
  <si>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</si>
  <si>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</si>
  <si>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</si>
  <si>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</si>
  <si>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</si>
  <si>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</si>
  <si>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</si>
  <si>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</si>
  <si>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</si>
  <si>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</si>
  <si>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</si>
  <si>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</si>
  <si>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</si>
  <si>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</si>
  <si>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</si>
  <si>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</si>
  <si>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</si>
  <si>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</si>
  <si>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</si>
  <si>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</si>
  <si>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</si>
  <si>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</si>
  <si>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</si>
  <si>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</si>
  <si>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</si>
  <si>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</si>
  <si>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</si>
  <si>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</si>
  <si>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</si>
  <si>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</si>
  <si>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</si>
  <si>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</si>
  <si>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</si>
  <si>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</si>
  <si>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</si>
  <si>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</si>
  <si>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</si>
  <si>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</si>
  <si>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</si>
  <si>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</si>
  <si>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</si>
  <si>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</si>
  <si>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</si>
  <si>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</si>
  <si>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</si>
  <si>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</si>
  <si>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</si>
  <si>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</si>
  <si>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</si>
  <si>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</si>
  <si>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</si>
  <si>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</si>
  <si>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</si>
  <si>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</si>
  <si>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</si>
  <si>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</si>
  <si>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</si>
  <si>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</si>
  <si>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</si>
  <si>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</si>
  <si>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</si>
  <si>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</si>
  <si>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</si>
  <si>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</si>
  <si>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</si>
  <si>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</si>
  <si>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</si>
  <si>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</si>
  <si>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</si>
  <si>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</si>
  <si>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</si>
  <si>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</si>
  <si>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</si>
  <si>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</si>
  <si>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</si>
  <si>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</si>
  <si>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</si>
  <si>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</si>
  <si>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</si>
  <si>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</si>
  <si>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</si>
  <si>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</si>
  <si>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</si>
  <si>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</si>
  <si>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</si>
  <si>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</si>
  <si>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</si>
  <si>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</si>
  <si>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</si>
  <si>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</si>
  <si>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</si>
  <si>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</si>
  <si>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</si>
  <si>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</si>
  <si>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</si>
  <si>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</si>
  <si>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</si>
  <si>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</si>
  <si>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</si>
  <si>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</si>
  <si>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</si>
  <si>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</si>
  <si>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</si>
  <si>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</si>
  <si>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</si>
  <si>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</si>
  <si>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</si>
  <si>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</si>
  <si>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</si>
  <si>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</si>
  <si>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</si>
  <si>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</si>
  <si>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</si>
  <si>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</si>
  <si>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</si>
  <si>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</si>
  <si>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</si>
  <si>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</si>
  <si>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</si>
  <si>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</si>
  <si>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</si>
  <si>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</si>
  <si>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</si>
  <si>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</si>
  <si>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</si>
  <si>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</si>
  <si>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</si>
  <si>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</si>
  <si>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</si>
  <si>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</si>
  <si>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</si>
  <si>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</si>
  <si>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</si>
  <si>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</si>
  <si>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</si>
  <si>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</si>
  <si>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</si>
  <si>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</si>
  <si>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</si>
  <si>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</si>
  <si>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</si>
  <si>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</si>
  <si>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</si>
  <si>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</si>
  <si>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</si>
  <si>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</si>
  <si>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</si>
  <si>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</si>
  <si>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</si>
  <si>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</si>
  <si>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</si>
  <si>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</si>
  <si>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</si>
  <si>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</si>
  <si>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</si>
  <si>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</si>
  <si>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</si>
  <si>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</si>
  <si>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</si>
  <si>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</si>
  <si>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</si>
  <si>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</si>
  <si>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</si>
  <si>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</si>
  <si>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</si>
  <si>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</si>
  <si>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</si>
  <si>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</si>
  <si>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</si>
  <si>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</si>
  <si>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</si>
  <si>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</si>
  <si>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</si>
  <si>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</si>
  <si>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</si>
  <si>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</si>
  <si>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</si>
  <si>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</si>
  <si>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</si>
  <si>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</si>
  <si>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</si>
  <si>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</si>
  <si>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</si>
  <si>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</si>
  <si>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</si>
  <si>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</si>
  <si>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</si>
  <si>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</si>
  <si>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</si>
  <si>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</si>
  <si>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</si>
  <si>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</si>
  <si>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</si>
  <si>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</si>
  <si>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</si>
  <si>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</si>
  <si>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</si>
  <si>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</si>
  <si>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</si>
  <si>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</si>
  <si>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</si>
  <si>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</si>
  <si>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</si>
  <si>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</si>
  <si>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</si>
  <si>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</si>
  <si>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</si>
  <si>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</si>
  <si>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</si>
  <si>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</si>
  <si>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</si>
  <si>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</si>
  <si>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</si>
  <si>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</si>
  <si>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</si>
  <si>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</si>
  <si>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</si>
  <si>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</si>
  <si>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</si>
  <si>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</si>
  <si>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</si>
  <si>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</si>
  <si>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</si>
  <si>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</si>
  <si>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</si>
  <si>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</si>
  <si>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</si>
  <si>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</si>
  <si>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</si>
  <si>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</si>
  <si>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</si>
  <si>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</si>
  <si>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</si>
  <si>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</si>
  <si>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</si>
  <si>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</si>
  <si>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</si>
  <si>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</si>
  <si>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</si>
  <si>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</si>
  <si>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</si>
  <si>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</si>
  <si>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</si>
  <si>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</si>
  <si>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</si>
  <si>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</si>
  <si>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</si>
  <si>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</si>
  <si>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</si>
  <si>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</si>
  <si>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</si>
  <si>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</si>
  <si>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</si>
  <si>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</si>
  <si>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</si>
  <si>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</si>
  <si>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</si>
  <si>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</si>
  <si>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</si>
  <si>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</si>
  <si>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</si>
  <si>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</si>
  <si>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</si>
  <si>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</si>
  <si>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</si>
  <si>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</si>
  <si>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</si>
  <si>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</si>
  <si>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</si>
  <si>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</si>
  <si>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</si>
  <si>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</si>
  <si>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</si>
  <si>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</si>
  <si>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</si>
  <si>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</si>
  <si>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</si>
  <si>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</si>
  <si>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</si>
  <si>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</si>
  <si>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</si>
  <si>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</si>
  <si>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</si>
  <si>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</si>
  <si>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</si>
  <si>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</si>
  <si>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</si>
  <si>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</si>
  <si>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</si>
  <si>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</si>
  <si>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</si>
  <si>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</si>
  <si>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</si>
  <si>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</si>
  <si>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</si>
  <si>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</si>
  <si>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</si>
  <si>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</si>
  <si>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</si>
  <si>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</si>
  <si>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</si>
  <si>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</si>
  <si>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</si>
  <si>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</si>
  <si>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</si>
  <si>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</si>
  <si>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</si>
  <si>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</si>
  <si>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</si>
  <si>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</si>
  <si>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</si>
  <si>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</si>
  <si>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</si>
  <si>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</si>
  <si>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</si>
  <si>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</si>
  <si>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</si>
  <si>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</si>
  <si>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</si>
  <si>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</si>
  <si>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</si>
  <si>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</si>
  <si>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</si>
  <si>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</si>
  <si>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</si>
  <si>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</si>
  <si>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</si>
  <si>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</si>
  <si>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</si>
  <si>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</si>
  <si>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</si>
  <si>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</si>
  <si>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</si>
  <si>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</si>
  <si>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and communications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</si>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</sst>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</cellXfs>
  <cellStyles count="37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4978744"/>
        <c:axId val="-2129243880"/>
      </c:lineChart>
      <c:catAx>
        <c:axId val="2104978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243880"/>
        <c:crosses val="autoZero"/>
        <c:auto val="1"/>
        <c:lblAlgn val="ctr"/>
        <c:lblOffset val="100"/>
        <c:noMultiLvlLbl val="1"/>
      </c:catAx>
      <c:valAx>
        <c:axId val="-2129243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49787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91376136"/>
        <c:axId val="-2095954040"/>
      </c:lineChart>
      <c:catAx>
        <c:axId val="-1991376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954040"/>
        <c:crosses val="autoZero"/>
        <c:auto val="1"/>
        <c:lblAlgn val="ctr"/>
        <c:lblOffset val="100"/>
        <c:noMultiLvlLbl val="1"/>
      </c:catAx>
      <c:valAx>
        <c:axId val="-20959540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13761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8765096"/>
        <c:axId val="-2080443416"/>
      </c:barChart>
      <c:catAx>
        <c:axId val="20987650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0443416"/>
        <c:crosses val="autoZero"/>
        <c:auto val="1"/>
        <c:lblAlgn val="ctr"/>
        <c:lblOffset val="100"/>
        <c:noMultiLvlLbl val="1"/>
      </c:catAx>
      <c:valAx>
        <c:axId val="-20804434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87650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0.157983200809464</c:v>
                </c:pt>
                <c:pt idx="1">
                  <c:v>0.175568150062266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0.115073605022831</c:v>
                </c:pt>
                <c:pt idx="1">
                  <c:v>0.108707643877127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0.005906425124533</c:v>
                </c:pt>
                <c:pt idx="1">
                  <c:v>0.0434652786425903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0.00553570890410959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0.528933486239103</c:v>
                </c:pt>
                <c:pt idx="1">
                  <c:v>0.550758680249066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0.203263143960149</c:v>
                </c:pt>
                <c:pt idx="1">
                  <c:v>0.205095064483188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7276120"/>
        <c:axId val="-1987272744"/>
      </c:barChart>
      <c:catAx>
        <c:axId val="-198727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272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7272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276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8300.0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13920.0</c:v>
                </c:pt>
                <c:pt idx="1">
                  <c:v>32280.0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1913848"/>
        <c:axId val="-1988697896"/>
      </c:barChart>
      <c:catAx>
        <c:axId val="-199191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8697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8697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191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1766.0</c:v>
                </c:pt>
                <c:pt idx="1">
                  <c:v>11798.0</c:v>
                </c:pt>
                <c:pt idx="2">
                  <c:v>72033.0</c:v>
                </c:pt>
                <c:pt idx="3">
                  <c:v>106810.0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7181416"/>
        <c:axId val="-1987178072"/>
      </c:barChart>
      <c:catAx>
        <c:axId val="-198718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17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717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181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8300.0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13920.0</c:v>
                </c:pt>
                <c:pt idx="1">
                  <c:v>32280.0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315432"/>
        <c:axId val="-2065980904"/>
      </c:barChart>
      <c:catAx>
        <c:axId val="-209531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980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980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31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1766.0</c:v>
                </c:pt>
                <c:pt idx="1">
                  <c:v>11798.0</c:v>
                </c:pt>
                <c:pt idx="2">
                  <c:v>72033.0</c:v>
                </c:pt>
                <c:pt idx="3">
                  <c:v>106810.0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895016"/>
        <c:axId val="-1987134392"/>
      </c:barChart>
      <c:catAx>
        <c:axId val="-20668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7134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7134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89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7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23" customWidth="1"/>
    <col min="27" max="31" width="9.1640625" style="14" customWidth="1"/>
    <col min="32" max="36" width="9.1640625" style="14" hidden="1" customWidth="1"/>
    <col min="37" max="48" width="9.1640625" style="1423" customWidth="1"/>
    <col min="49" max="51" width="9.1640625" style="1423" hidden="1" customWidth="1"/>
    <col min="52" max="53" width="9.1640625" style="14" hidden="1" customWidth="1"/>
    <col min="54" max="65" width="9.1640625" style="1423" customWidth="1"/>
    <col min="66" max="67" width="9.1640625" style="1423" hidden="1" customWidth="1"/>
    <col min="68" max="70" width="9.1640625" style="14" hidden="1" customWidth="1"/>
    <col min="71" max="80" width="9" style="142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6" customWidth="1"/>
    <col min="100" max="105" width="5.6640625" customWidth="1"/>
    <col min="106" max="106" width="5.6640625" style="15" customWidth="1"/>
    <col min="107" max="110" width="5.5" customWidth="1"/>
    <col min="111" max="111" width="5.6640625" style="1546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916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7" t="s">
        <v>896</v>
      </c>
      <c r="D4" s="1417" t="s">
        <v>896</v>
      </c>
      <c r="E4" s="1417" t="s">
        <v>903</v>
      </c>
      <c r="F4" s="1417" t="s">
        <v>904</v>
      </c>
      <c r="G4" s="1417" t="s">
        <v>906</v>
      </c>
      <c r="H4" s="1417" t="s">
        <v>908</v>
      </c>
      <c r="I4" s="1417" t="s">
        <v>908</v>
      </c>
      <c r="J4" s="1417" t="s">
        <v>917</v>
      </c>
      <c r="K4" s="1417" t="s">
        <v>917</v>
      </c>
      <c r="L4" s="1417" t="s">
        <v>920</v>
      </c>
      <c r="M4" s="1417" t="s">
        <v>922</v>
      </c>
      <c r="N4" s="1417" t="s">
        <v>924</v>
      </c>
      <c r="O4" s="1417"/>
      <c r="P4" s="1417"/>
      <c r="Q4" s="1417"/>
      <c r="R4" s="1417"/>
      <c r="S4" s="1417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93" t="s">
        <v>43</v>
      </c>
      <c r="CL4" s="1294" t="s">
        <v>44</v>
      </c>
      <c r="CM4" s="1295" t="s">
        <v>45</v>
      </c>
      <c r="CN4" s="67"/>
      <c r="CO4" s="67" t="s">
        <v>46</v>
      </c>
      <c r="CP4" s="67" t="s">
        <v>47</v>
      </c>
      <c r="CQ4" s="1547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4" t="s">
        <v>49</v>
      </c>
      <c r="DC4" s="1551" t="s">
        <v>48</v>
      </c>
      <c r="DD4" s="1551"/>
      <c r="DE4" s="68"/>
      <c r="DF4" s="68"/>
      <c r="DG4" s="68"/>
      <c r="DH4" s="68"/>
      <c r="DI4" s="68"/>
      <c r="DJ4" s="68"/>
      <c r="DK4" s="68"/>
      <c r="DL4" s="68"/>
      <c r="DM4" s="68"/>
      <c r="DN4" s="1544" t="s">
        <v>49</v>
      </c>
      <c r="DO4" s="69" t="s">
        <v>50</v>
      </c>
      <c r="DP4" s="69"/>
      <c r="DQ4" s="1548" t="s">
        <v>51</v>
      </c>
      <c r="DR4" s="1548"/>
      <c r="DS4" s="1548"/>
      <c r="DT4" s="1548"/>
      <c r="DU4" s="1548"/>
      <c r="DV4" s="1548"/>
      <c r="DW4" s="1548"/>
      <c r="DX4" s="70"/>
    </row>
    <row r="5" spans="1:133" s="71" customFormat="1" ht="24.5" customHeight="1">
      <c r="A5" s="72" t="s">
        <v>52</v>
      </c>
      <c r="B5" s="73"/>
      <c r="C5" s="74" t="s">
        <v>897</v>
      </c>
      <c r="D5" s="74" t="s">
        <v>901</v>
      </c>
      <c r="E5" s="74" t="s">
        <v>902</v>
      </c>
      <c r="F5" s="74" t="s">
        <v>905</v>
      </c>
      <c r="G5" s="74" t="s">
        <v>907</v>
      </c>
      <c r="H5" s="74" t="s">
        <v>909</v>
      </c>
      <c r="I5" s="74" t="s">
        <v>910</v>
      </c>
      <c r="J5" s="74" t="s">
        <v>918</v>
      </c>
      <c r="K5" s="74" t="s">
        <v>919</v>
      </c>
      <c r="L5" s="74" t="s">
        <v>921</v>
      </c>
      <c r="M5" s="74" t="s">
        <v>923</v>
      </c>
      <c r="N5" s="74" t="s">
        <v>925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69"/>
      <c r="CR6" s="69"/>
      <c r="CS6" s="69"/>
      <c r="CT6" s="69"/>
      <c r="CU6" s="1545"/>
      <c r="CV6" s="69"/>
      <c r="CW6" s="69"/>
      <c r="CX6" s="69"/>
      <c r="CY6" s="69"/>
      <c r="CZ6" s="69"/>
      <c r="DA6" s="69"/>
      <c r="DB6" s="1545"/>
      <c r="DC6" s="1545"/>
      <c r="DD6" s="1545"/>
      <c r="DE6" s="69"/>
      <c r="DF6" s="69"/>
      <c r="DG6" s="1545"/>
      <c r="DH6" s="69"/>
      <c r="DI6" s="69"/>
      <c r="DJ6" s="69"/>
      <c r="DK6" s="69"/>
      <c r="DL6" s="69"/>
      <c r="DM6" s="69"/>
      <c r="DN6" s="1545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898</v>
      </c>
      <c r="D7" s="104" t="s">
        <v>898</v>
      </c>
      <c r="E7" s="104" t="s">
        <v>898</v>
      </c>
      <c r="F7" s="104" t="s">
        <v>898</v>
      </c>
      <c r="G7" s="104" t="s">
        <v>898</v>
      </c>
      <c r="H7" s="104" t="s">
        <v>898</v>
      </c>
      <c r="I7" s="104" t="s">
        <v>898</v>
      </c>
      <c r="J7" s="104" t="s">
        <v>898</v>
      </c>
      <c r="K7" s="104" t="s">
        <v>898</v>
      </c>
      <c r="L7" s="104" t="s">
        <v>898</v>
      </c>
      <c r="M7" s="104" t="s">
        <v>898</v>
      </c>
      <c r="N7" s="104" t="s">
        <v>898</v>
      </c>
      <c r="O7" s="106"/>
      <c r="P7" s="105"/>
      <c r="Q7" s="105"/>
      <c r="R7" s="105"/>
      <c r="S7" s="107"/>
      <c r="T7" s="108" t="s">
        <v>899</v>
      </c>
      <c r="U7" s="109" t="s">
        <v>899</v>
      </c>
      <c r="V7" s="109" t="s">
        <v>899</v>
      </c>
      <c r="W7" s="109" t="s">
        <v>899</v>
      </c>
      <c r="X7" s="109" t="s">
        <v>913</v>
      </c>
      <c r="Y7" s="109" t="s">
        <v>899</v>
      </c>
      <c r="Z7" s="109" t="s">
        <v>899</v>
      </c>
      <c r="AA7" s="109" t="s">
        <v>899</v>
      </c>
      <c r="AB7" s="109" t="s">
        <v>899</v>
      </c>
      <c r="AC7" s="109" t="s">
        <v>899</v>
      </c>
      <c r="AD7" s="109" t="s">
        <v>899</v>
      </c>
      <c r="AE7" s="109" t="s">
        <v>899</v>
      </c>
      <c r="AF7" s="109"/>
      <c r="AG7" s="109"/>
      <c r="AH7" s="106"/>
      <c r="AI7" s="106"/>
      <c r="AJ7" s="110"/>
      <c r="AK7" s="108" t="s">
        <v>914</v>
      </c>
      <c r="AL7" s="108" t="s">
        <v>914</v>
      </c>
      <c r="AM7" s="108" t="s">
        <v>914</v>
      </c>
      <c r="AN7" s="108" t="s">
        <v>914</v>
      </c>
      <c r="AO7" s="108" t="s">
        <v>914</v>
      </c>
      <c r="AP7" s="108" t="s">
        <v>914</v>
      </c>
      <c r="AQ7" s="108" t="s">
        <v>914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915</v>
      </c>
      <c r="BC7" s="112" t="s">
        <v>915</v>
      </c>
      <c r="BD7" s="112" t="s">
        <v>915</v>
      </c>
      <c r="BE7" s="112" t="s">
        <v>915</v>
      </c>
      <c r="BF7" s="112" t="s">
        <v>915</v>
      </c>
      <c r="BG7" s="112" t="s">
        <v>915</v>
      </c>
      <c r="BH7" s="112" t="s">
        <v>915</v>
      </c>
      <c r="BI7" s="112" t="s">
        <v>915</v>
      </c>
      <c r="BJ7" s="112" t="s">
        <v>915</v>
      </c>
      <c r="BK7" s="112" t="s">
        <v>915</v>
      </c>
      <c r="BL7" s="112" t="s">
        <v>915</v>
      </c>
      <c r="BM7" s="112" t="s">
        <v>915</v>
      </c>
      <c r="BN7" s="113"/>
      <c r="BO7" s="113"/>
      <c r="BP7" s="113"/>
      <c r="BQ7" s="113"/>
      <c r="BR7" s="114"/>
      <c r="BS7" s="112" t="s">
        <v>913</v>
      </c>
      <c r="BT7" s="112" t="s">
        <v>913</v>
      </c>
      <c r="BU7" s="112" t="s">
        <v>913</v>
      </c>
      <c r="BV7" s="112" t="s">
        <v>913</v>
      </c>
      <c r="BW7" s="112" t="s">
        <v>913</v>
      </c>
      <c r="BX7" s="112" t="s">
        <v>913</v>
      </c>
      <c r="BY7" s="112" t="s">
        <v>913</v>
      </c>
      <c r="BZ7" s="112" t="s">
        <v>913</v>
      </c>
      <c r="CA7" s="112" t="s">
        <v>913</v>
      </c>
      <c r="CB7" s="112" t="s">
        <v>913</v>
      </c>
      <c r="CC7" s="112" t="s">
        <v>913</v>
      </c>
      <c r="CD7" s="112" t="s">
        <v>913</v>
      </c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69"/>
      <c r="CR7" s="69"/>
      <c r="CS7" s="69"/>
      <c r="CT7" s="69"/>
      <c r="CU7" s="1545"/>
      <c r="CV7" s="69"/>
      <c r="CW7" s="69"/>
      <c r="CX7" s="69"/>
      <c r="CY7" s="69"/>
      <c r="CZ7" s="69"/>
      <c r="DA7" s="69"/>
      <c r="DB7" s="1545"/>
      <c r="DC7" s="1545"/>
      <c r="DD7" s="1545"/>
      <c r="DE7" s="69"/>
      <c r="DF7" s="69"/>
      <c r="DG7" s="1545"/>
      <c r="DH7" s="69"/>
      <c r="DI7" s="69"/>
      <c r="DJ7" s="69"/>
      <c r="DK7" s="69"/>
      <c r="DL7" s="69"/>
      <c r="DM7" s="69"/>
      <c r="DN7" s="1545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5"/>
      <c r="CV8" s="69"/>
      <c r="CW8" s="69"/>
      <c r="CX8" s="69"/>
      <c r="CY8" s="69"/>
      <c r="CZ8" s="69"/>
      <c r="DA8" s="69"/>
      <c r="DB8" s="1545"/>
      <c r="DC8" s="1545"/>
      <c r="DD8" s="1545"/>
      <c r="DE8" s="69"/>
      <c r="DF8" s="69"/>
      <c r="DG8" s="1545"/>
      <c r="DH8" s="69"/>
      <c r="DI8" s="69"/>
      <c r="DJ8" s="69"/>
      <c r="DK8" s="69"/>
      <c r="DL8" s="69"/>
      <c r="DM8" s="69"/>
      <c r="DN8" s="1545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0.15</v>
      </c>
      <c r="CL9" s="1306">
        <v>0.18</v>
      </c>
      <c r="CM9" s="1306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0.55000000000000004</v>
      </c>
      <c r="CL10" s="1306">
        <v>0.4</v>
      </c>
      <c r="CM10" s="1306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0.25</v>
      </c>
      <c r="CL11" s="1306">
        <v>0.12</v>
      </c>
      <c r="CM11" s="1306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0.05</v>
      </c>
      <c r="CL12" s="1306">
        <v>0.02</v>
      </c>
      <c r="CM12" s="1306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5"/>
      <c r="CV13" s="69"/>
      <c r="CW13" s="69"/>
      <c r="CX13" s="69"/>
      <c r="CY13" s="69"/>
      <c r="CZ13" s="69"/>
      <c r="DA13" s="69"/>
      <c r="DB13" s="1545"/>
      <c r="DC13" s="1545"/>
      <c r="DD13" s="1545"/>
      <c r="DE13" s="69"/>
      <c r="DF13" s="69"/>
      <c r="DG13" s="1545"/>
      <c r="DH13" s="69"/>
      <c r="DI13" s="69"/>
      <c r="DJ13" s="69"/>
      <c r="DK13" s="69"/>
      <c r="DL13" s="69"/>
      <c r="DM13" s="69"/>
      <c r="DN13" s="1545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8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10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7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5"/>
      <c r="CV72" s="69"/>
      <c r="CW72" s="69"/>
      <c r="CX72" s="69"/>
      <c r="CY72" s="69"/>
      <c r="CZ72" s="69"/>
      <c r="DA72" s="69"/>
      <c r="DB72" s="1545"/>
      <c r="DC72" s="1545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5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5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5"/>
      <c r="CV73" s="69"/>
      <c r="CW73" s="69"/>
      <c r="CX73" s="69"/>
      <c r="CY73" s="69"/>
      <c r="CZ73" s="69"/>
      <c r="DA73" s="69"/>
      <c r="DB73" s="1545"/>
      <c r="DC73" s="1545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5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5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5"/>
      <c r="CV74" s="69"/>
      <c r="CW74" s="69"/>
      <c r="CX74" s="69"/>
      <c r="CY74" s="69"/>
      <c r="CZ74" s="69"/>
      <c r="DA74" s="69"/>
      <c r="DB74" s="1545"/>
      <c r="DC74" s="1545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5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5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5"/>
      <c r="CV75" s="69"/>
      <c r="CW75" s="69"/>
      <c r="CX75" s="69"/>
      <c r="CY75" s="69"/>
      <c r="CZ75" s="69"/>
      <c r="DA75" s="69"/>
      <c r="DB75" s="1545"/>
      <c r="DC75" s="1545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5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5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5"/>
      <c r="CV76" s="69"/>
      <c r="CW76" s="69"/>
      <c r="CX76" s="69"/>
      <c r="CY76" s="69"/>
      <c r="CZ76" s="69"/>
      <c r="DA76" s="69"/>
      <c r="DB76" s="1545"/>
      <c r="DC76" s="1545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5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5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5"/>
      <c r="CV77" s="69"/>
      <c r="CW77" s="69"/>
      <c r="CX77" s="69"/>
      <c r="CY77" s="69"/>
      <c r="CZ77" s="69"/>
      <c r="DA77" s="69"/>
      <c r="DB77" s="1545"/>
      <c r="DC77" s="1545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5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5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42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5"/>
      <c r="CV80" s="69"/>
      <c r="CW80" s="69"/>
      <c r="CX80" s="69"/>
      <c r="CY80" s="69"/>
      <c r="CZ80" s="69"/>
      <c r="DA80" s="69"/>
      <c r="DB80" s="1545"/>
      <c r="DC80" s="1545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5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5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5"/>
      <c r="CV81" s="69"/>
      <c r="CW81" s="69"/>
      <c r="CX81" s="69"/>
      <c r="CY81" s="69"/>
      <c r="CZ81" s="69"/>
      <c r="DA81" s="69"/>
      <c r="DB81" s="1545"/>
      <c r="DC81" s="1545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5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5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5"/>
      <c r="CV82" s="69"/>
      <c r="CW82" s="69"/>
      <c r="CX82" s="69"/>
      <c r="CY82" s="69"/>
      <c r="CZ82" s="69"/>
      <c r="DA82" s="69"/>
      <c r="DB82" s="1545"/>
      <c r="DC82" s="1545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5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5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5"/>
      <c r="CV83" s="69"/>
      <c r="CW83" s="69"/>
      <c r="CX83" s="69"/>
      <c r="CY83" s="69"/>
      <c r="CZ83" s="69"/>
      <c r="DA83" s="69"/>
      <c r="DB83" s="1545"/>
      <c r="DC83" s="1545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5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5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5"/>
      <c r="CV84" s="69"/>
      <c r="CW84" s="69"/>
      <c r="CX84" s="69"/>
      <c r="CY84" s="69"/>
      <c r="CZ84" s="69"/>
      <c r="DA84" s="69"/>
      <c r="DB84" s="1545"/>
      <c r="DC84" s="1545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5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5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5"/>
      <c r="CV85" s="69"/>
      <c r="CW85" s="69"/>
      <c r="CX85" s="69"/>
      <c r="CY85" s="69"/>
      <c r="CZ85" s="69"/>
      <c r="DA85" s="69"/>
      <c r="DB85" s="1545"/>
      <c r="DC85" s="1545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5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5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42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43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5"/>
      <c r="CV88" s="69"/>
      <c r="CW88" s="69"/>
      <c r="CX88" s="69"/>
      <c r="CY88" s="69"/>
      <c r="CZ88" s="69"/>
      <c r="DA88" s="69"/>
      <c r="DB88" s="1545"/>
      <c r="DC88" s="1545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5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5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5"/>
      <c r="CV89" s="69"/>
      <c r="CW89" s="69"/>
      <c r="CX89" s="69"/>
      <c r="CY89" s="69"/>
      <c r="CZ89" s="69"/>
      <c r="DA89" s="69"/>
      <c r="DB89" s="1545"/>
      <c r="DC89" s="1545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5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5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5"/>
      <c r="CV90" s="69"/>
      <c r="CW90" s="69"/>
      <c r="CX90" s="69"/>
      <c r="CY90" s="69"/>
      <c r="CZ90" s="69"/>
      <c r="DA90" s="69"/>
      <c r="DB90" s="1545"/>
      <c r="DC90" s="1545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5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5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5"/>
      <c r="CV91" s="69"/>
      <c r="CW91" s="69"/>
      <c r="CX91" s="69"/>
      <c r="CY91" s="69"/>
      <c r="CZ91" s="69"/>
      <c r="DA91" s="69"/>
      <c r="DB91" s="1545"/>
      <c r="DC91" s="1545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5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5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5"/>
      <c r="CV92" s="69"/>
      <c r="CW92" s="69"/>
      <c r="CX92" s="69"/>
      <c r="CY92" s="69"/>
      <c r="CZ92" s="69"/>
      <c r="DA92" s="69"/>
      <c r="DB92" s="1545"/>
      <c r="DC92" s="1545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5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5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5"/>
      <c r="CV93" s="69"/>
      <c r="CW93" s="69"/>
      <c r="CX93" s="69"/>
      <c r="CY93" s="69"/>
      <c r="CZ93" s="69"/>
      <c r="DA93" s="69"/>
      <c r="DB93" s="1545"/>
      <c r="DC93" s="1545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5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5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5"/>
      <c r="CV96" s="69"/>
      <c r="CW96" s="69"/>
      <c r="CX96" s="69"/>
      <c r="CY96" s="69"/>
      <c r="CZ96" s="69"/>
      <c r="DA96" s="69"/>
      <c r="DB96" s="1545"/>
      <c r="DC96" s="1545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5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5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5"/>
      <c r="CV97" s="69"/>
      <c r="CW97" s="69"/>
      <c r="CX97" s="69"/>
      <c r="CY97" s="69"/>
      <c r="CZ97" s="69"/>
      <c r="DA97" s="69"/>
      <c r="DB97" s="1545"/>
      <c r="DC97" s="1545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5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5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5"/>
      <c r="CV98" s="69"/>
      <c r="CW98" s="69"/>
      <c r="CX98" s="69"/>
      <c r="CY98" s="69"/>
      <c r="CZ98" s="69"/>
      <c r="DA98" s="69"/>
      <c r="DB98" s="1545"/>
      <c r="DC98" s="1545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5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5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5"/>
      <c r="CV99" s="69"/>
      <c r="CW99" s="69"/>
      <c r="CX99" s="69"/>
      <c r="CY99" s="69"/>
      <c r="CZ99" s="69"/>
      <c r="DA99" s="69"/>
      <c r="DB99" s="1545"/>
      <c r="DC99" s="1545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5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5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5"/>
      <c r="CV100" s="69"/>
      <c r="CW100" s="69"/>
      <c r="CX100" s="69"/>
      <c r="CY100" s="69"/>
      <c r="CZ100" s="69"/>
      <c r="DA100" s="69"/>
      <c r="DB100" s="1545"/>
      <c r="DC100" s="1545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5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5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5"/>
      <c r="CV101" s="69"/>
      <c r="CW101" s="69"/>
      <c r="CX101" s="69"/>
      <c r="CY101" s="69"/>
      <c r="CZ101" s="69"/>
      <c r="DA101" s="69"/>
      <c r="DB101" s="1545"/>
      <c r="DC101" s="1545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5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5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5"/>
      <c r="CV104" s="69"/>
      <c r="CW104" s="69"/>
      <c r="CX104" s="69"/>
      <c r="CY104" s="69"/>
      <c r="CZ104" s="69"/>
      <c r="DA104" s="69"/>
      <c r="DB104" s="1545"/>
      <c r="DC104" s="1545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5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5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5"/>
      <c r="CV105" s="69"/>
      <c r="CW105" s="69"/>
      <c r="CX105" s="69"/>
      <c r="CY105" s="69"/>
      <c r="CZ105" s="69"/>
      <c r="DA105" s="69"/>
      <c r="DB105" s="1545"/>
      <c r="DC105" s="1545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5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5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5"/>
      <c r="CV106" s="69"/>
      <c r="CW106" s="69"/>
      <c r="CX106" s="69"/>
      <c r="CY106" s="69"/>
      <c r="CZ106" s="69"/>
      <c r="DA106" s="69"/>
      <c r="DB106" s="1545"/>
      <c r="DC106" s="1545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5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5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5"/>
      <c r="CV107" s="69"/>
      <c r="CW107" s="69"/>
      <c r="CX107" s="69"/>
      <c r="CY107" s="69"/>
      <c r="CZ107" s="69"/>
      <c r="DA107" s="69"/>
      <c r="DB107" s="1545"/>
      <c r="DC107" s="1545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5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5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5"/>
      <c r="CV108" s="69"/>
      <c r="CW108" s="69"/>
      <c r="CX108" s="69"/>
      <c r="CY108" s="69"/>
      <c r="CZ108" s="69"/>
      <c r="DA108" s="69"/>
      <c r="DB108" s="1545"/>
      <c r="DC108" s="1545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5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5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5"/>
      <c r="CV109" s="69"/>
      <c r="CW109" s="69"/>
      <c r="CX109" s="69"/>
      <c r="CY109" s="69"/>
      <c r="CZ109" s="69"/>
      <c r="DA109" s="69"/>
      <c r="DB109" s="1545"/>
      <c r="DC109" s="1545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5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5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5"/>
      <c r="CV112" s="69"/>
      <c r="CW112" s="69"/>
      <c r="CX112" s="69"/>
      <c r="CY112" s="69"/>
      <c r="CZ112" s="69"/>
      <c r="DA112" s="69"/>
      <c r="DB112" s="1545"/>
      <c r="DC112" s="1545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5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5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5"/>
      <c r="CV113" s="69"/>
      <c r="CW113" s="69"/>
      <c r="CX113" s="69"/>
      <c r="CY113" s="69"/>
      <c r="CZ113" s="69"/>
      <c r="DA113" s="69"/>
      <c r="DB113" s="1545"/>
      <c r="DC113" s="1545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5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5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5"/>
      <c r="CV114" s="69"/>
      <c r="CW114" s="69"/>
      <c r="CX114" s="69"/>
      <c r="CY114" s="69"/>
      <c r="CZ114" s="69"/>
      <c r="DA114" s="69"/>
      <c r="DB114" s="1545"/>
      <c r="DC114" s="1545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5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5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5"/>
      <c r="CV115" s="69"/>
      <c r="CW115" s="69"/>
      <c r="CX115" s="69"/>
      <c r="CY115" s="69"/>
      <c r="CZ115" s="69"/>
      <c r="DA115" s="69"/>
      <c r="DB115" s="1545"/>
      <c r="DC115" s="1545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5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5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5"/>
      <c r="CV116" s="69"/>
      <c r="CW116" s="69"/>
      <c r="CX116" s="69"/>
      <c r="CY116" s="69"/>
      <c r="CZ116" s="69"/>
      <c r="DA116" s="69"/>
      <c r="DB116" s="1545"/>
      <c r="DC116" s="1545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5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5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5"/>
      <c r="CV117" s="69"/>
      <c r="CW117" s="69"/>
      <c r="CX117" s="69"/>
      <c r="CY117" s="69"/>
      <c r="CZ117" s="69"/>
      <c r="DA117" s="69"/>
      <c r="DB117" s="1545"/>
      <c r="DC117" s="1545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5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5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5"/>
      <c r="CV120" s="69"/>
      <c r="CW120" s="69"/>
      <c r="CX120" s="69"/>
      <c r="CY120" s="69"/>
      <c r="CZ120" s="69"/>
      <c r="DA120" s="69"/>
      <c r="DB120" s="1545"/>
      <c r="DC120" s="1545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5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5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5"/>
      <c r="CV121" s="69"/>
      <c r="CW121" s="69"/>
      <c r="CX121" s="69"/>
      <c r="CY121" s="69"/>
      <c r="CZ121" s="69"/>
      <c r="DA121" s="69"/>
      <c r="DB121" s="1545"/>
      <c r="DC121" s="1545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5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5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5"/>
      <c r="CV122" s="69"/>
      <c r="CW122" s="69"/>
      <c r="CX122" s="69"/>
      <c r="CY122" s="69"/>
      <c r="CZ122" s="69"/>
      <c r="DA122" s="69"/>
      <c r="DB122" s="1545"/>
      <c r="DC122" s="1545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5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5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5"/>
      <c r="CV123" s="69"/>
      <c r="CW123" s="69"/>
      <c r="CX123" s="69"/>
      <c r="CY123" s="69"/>
      <c r="CZ123" s="69"/>
      <c r="DA123" s="69"/>
      <c r="DB123" s="1545"/>
      <c r="DC123" s="1545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5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5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5"/>
      <c r="CV124" s="69"/>
      <c r="CW124" s="69"/>
      <c r="CX124" s="69"/>
      <c r="CY124" s="69"/>
      <c r="CZ124" s="69"/>
      <c r="DA124" s="69"/>
      <c r="DB124" s="1545"/>
      <c r="DC124" s="1545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5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5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5"/>
      <c r="CV125" s="69"/>
      <c r="CW125" s="69"/>
      <c r="CX125" s="69"/>
      <c r="CY125" s="69"/>
      <c r="CZ125" s="69"/>
      <c r="DA125" s="69"/>
      <c r="DB125" s="1545"/>
      <c r="DC125" s="1545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5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5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5"/>
      <c r="CV128" s="69"/>
      <c r="CW128" s="69"/>
      <c r="CX128" s="69"/>
      <c r="CY128" s="69"/>
      <c r="CZ128" s="69"/>
      <c r="DA128" s="69"/>
      <c r="DB128" s="1545"/>
      <c r="DC128" s="1545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5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5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5"/>
      <c r="CV129" s="69"/>
      <c r="CW129" s="69"/>
      <c r="CX129" s="69"/>
      <c r="CY129" s="69"/>
      <c r="CZ129" s="69"/>
      <c r="DA129" s="69"/>
      <c r="DB129" s="1545"/>
      <c r="DC129" s="1545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5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5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5"/>
      <c r="CV130" s="69"/>
      <c r="CW130" s="69"/>
      <c r="CX130" s="69"/>
      <c r="CY130" s="69"/>
      <c r="CZ130" s="69"/>
      <c r="DA130" s="69"/>
      <c r="DB130" s="1545"/>
      <c r="DC130" s="1545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5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5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5"/>
      <c r="CV131" s="69"/>
      <c r="CW131" s="69"/>
      <c r="CX131" s="69"/>
      <c r="CY131" s="69"/>
      <c r="CZ131" s="69"/>
      <c r="DA131" s="69"/>
      <c r="DB131" s="1545"/>
      <c r="DC131" s="1545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5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5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5"/>
      <c r="CV132" s="69"/>
      <c r="CW132" s="69"/>
      <c r="CX132" s="69"/>
      <c r="CY132" s="69"/>
      <c r="CZ132" s="69"/>
      <c r="DA132" s="69"/>
      <c r="DB132" s="1545"/>
      <c r="DC132" s="1545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5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5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5"/>
      <c r="CV133" s="69"/>
      <c r="CW133" s="69"/>
      <c r="CX133" s="69"/>
      <c r="CY133" s="69"/>
      <c r="CZ133" s="69"/>
      <c r="DA133" s="69"/>
      <c r="DB133" s="1545"/>
      <c r="DC133" s="1545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5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5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5"/>
      <c r="CV136" s="69"/>
      <c r="CW136" s="69"/>
      <c r="CX136" s="69"/>
      <c r="CY136" s="69"/>
      <c r="CZ136" s="69"/>
      <c r="DA136" s="69"/>
      <c r="DB136" s="1545"/>
      <c r="DC136" s="1545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5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5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5"/>
      <c r="CV137" s="69"/>
      <c r="CW137" s="69"/>
      <c r="CX137" s="69"/>
      <c r="CY137" s="69"/>
      <c r="CZ137" s="69"/>
      <c r="DA137" s="69"/>
      <c r="DB137" s="1545"/>
      <c r="DC137" s="1545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5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5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5"/>
      <c r="CV138" s="69"/>
      <c r="CW138" s="69"/>
      <c r="CX138" s="69"/>
      <c r="CY138" s="69"/>
      <c r="CZ138" s="69"/>
      <c r="DA138" s="69"/>
      <c r="DB138" s="1545"/>
      <c r="DC138" s="1545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5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5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5"/>
      <c r="CV139" s="69"/>
      <c r="CW139" s="69"/>
      <c r="CX139" s="69"/>
      <c r="CY139" s="69"/>
      <c r="CZ139" s="69"/>
      <c r="DA139" s="69"/>
      <c r="DB139" s="1545"/>
      <c r="DC139" s="1545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5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5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5"/>
      <c r="CV140" s="69"/>
      <c r="CW140" s="69"/>
      <c r="CX140" s="69"/>
      <c r="CY140" s="69"/>
      <c r="CZ140" s="69"/>
      <c r="DA140" s="69"/>
      <c r="DB140" s="1545"/>
      <c r="DC140" s="1545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5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5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5"/>
      <c r="CV141" s="69"/>
      <c r="CW141" s="69"/>
      <c r="CX141" s="69"/>
      <c r="CY141" s="69"/>
      <c r="CZ141" s="69"/>
      <c r="DA141" s="69"/>
      <c r="DB141" s="1545"/>
      <c r="DC141" s="1545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5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5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5"/>
      <c r="CV144" s="69"/>
      <c r="CW144" s="69"/>
      <c r="CX144" s="69"/>
      <c r="CY144" s="69"/>
      <c r="CZ144" s="69"/>
      <c r="DA144" s="69"/>
      <c r="DB144" s="1545"/>
      <c r="DC144" s="1545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5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5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5"/>
      <c r="CV145" s="69"/>
      <c r="CW145" s="69"/>
      <c r="CX145" s="69"/>
      <c r="CY145" s="69"/>
      <c r="CZ145" s="69"/>
      <c r="DA145" s="69"/>
      <c r="DB145" s="1545"/>
      <c r="DC145" s="1545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5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5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5"/>
      <c r="CV146" s="69"/>
      <c r="CW146" s="69"/>
      <c r="CX146" s="69"/>
      <c r="CY146" s="69"/>
      <c r="CZ146" s="69"/>
      <c r="DA146" s="69"/>
      <c r="DB146" s="1545"/>
      <c r="DC146" s="1545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5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5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5"/>
      <c r="CV147" s="69"/>
      <c r="CW147" s="69"/>
      <c r="CX147" s="69"/>
      <c r="CY147" s="69"/>
      <c r="CZ147" s="69"/>
      <c r="DA147" s="69"/>
      <c r="DB147" s="1545"/>
      <c r="DC147" s="1545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5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5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5"/>
      <c r="CV148" s="69"/>
      <c r="CW148" s="69"/>
      <c r="CX148" s="69"/>
      <c r="CY148" s="69"/>
      <c r="CZ148" s="69"/>
      <c r="DA148" s="69"/>
      <c r="DB148" s="1545"/>
      <c r="DC148" s="1545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5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5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5"/>
      <c r="CV149" s="69"/>
      <c r="CW149" s="69"/>
      <c r="CX149" s="69"/>
      <c r="CY149" s="69"/>
      <c r="CZ149" s="69"/>
      <c r="DA149" s="69"/>
      <c r="DB149" s="1545"/>
      <c r="DC149" s="1545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5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5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5"/>
      <c r="CV152" s="69"/>
      <c r="CW152" s="69"/>
      <c r="CX152" s="69"/>
      <c r="CY152" s="69"/>
      <c r="CZ152" s="69"/>
      <c r="DA152" s="69"/>
      <c r="DB152" s="1545"/>
      <c r="DC152" s="1545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5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5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5"/>
      <c r="CV153" s="69"/>
      <c r="CW153" s="69"/>
      <c r="CX153" s="69"/>
      <c r="CY153" s="69"/>
      <c r="CZ153" s="69"/>
      <c r="DA153" s="69"/>
      <c r="DB153" s="1545"/>
      <c r="DC153" s="1545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5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5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5"/>
      <c r="CV154" s="69"/>
      <c r="CW154" s="69"/>
      <c r="CX154" s="69"/>
      <c r="CY154" s="69"/>
      <c r="CZ154" s="69"/>
      <c r="DA154" s="69"/>
      <c r="DB154" s="1545"/>
      <c r="DC154" s="1545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5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5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5"/>
      <c r="CV155" s="69"/>
      <c r="CW155" s="69"/>
      <c r="CX155" s="69"/>
      <c r="CY155" s="69"/>
      <c r="CZ155" s="69"/>
      <c r="DA155" s="69"/>
      <c r="DB155" s="1545"/>
      <c r="DC155" s="1545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5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5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5"/>
      <c r="CV156" s="69"/>
      <c r="CW156" s="69"/>
      <c r="CX156" s="69"/>
      <c r="CY156" s="69"/>
      <c r="CZ156" s="69"/>
      <c r="DA156" s="69"/>
      <c r="DB156" s="1545"/>
      <c r="DC156" s="1545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5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5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5"/>
      <c r="CV157" s="69"/>
      <c r="CW157" s="69"/>
      <c r="CX157" s="69"/>
      <c r="CY157" s="69"/>
      <c r="CZ157" s="69"/>
      <c r="DA157" s="69"/>
      <c r="DB157" s="1545"/>
      <c r="DC157" s="1545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5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5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5"/>
      <c r="CV160" s="69"/>
      <c r="CW160" s="69"/>
      <c r="CX160" s="69"/>
      <c r="CY160" s="69"/>
      <c r="CZ160" s="69"/>
      <c r="DA160" s="69"/>
      <c r="DB160" s="1545"/>
      <c r="DC160" s="1545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5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5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5"/>
      <c r="CV161" s="69"/>
      <c r="CW161" s="69"/>
      <c r="CX161" s="69"/>
      <c r="CY161" s="69"/>
      <c r="CZ161" s="69"/>
      <c r="DA161" s="69"/>
      <c r="DB161" s="1545"/>
      <c r="DC161" s="1545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5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5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5"/>
      <c r="CV162" s="69"/>
      <c r="CW162" s="69"/>
      <c r="CX162" s="69"/>
      <c r="CY162" s="69"/>
      <c r="CZ162" s="69"/>
      <c r="DA162" s="69"/>
      <c r="DB162" s="1545"/>
      <c r="DC162" s="1545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5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5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5"/>
      <c r="CV163" s="69"/>
      <c r="CW163" s="69"/>
      <c r="CX163" s="69"/>
      <c r="CY163" s="69"/>
      <c r="CZ163" s="69"/>
      <c r="DA163" s="69"/>
      <c r="DB163" s="1545"/>
      <c r="DC163" s="1545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5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5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5"/>
      <c r="CV164" s="69"/>
      <c r="CW164" s="69"/>
      <c r="CX164" s="69"/>
      <c r="CY164" s="69"/>
      <c r="CZ164" s="69"/>
      <c r="DA164" s="69"/>
      <c r="DB164" s="1545"/>
      <c r="DC164" s="1545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5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5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5"/>
      <c r="CV165" s="69"/>
      <c r="CW165" s="69"/>
      <c r="CX165" s="69"/>
      <c r="CY165" s="69"/>
      <c r="CZ165" s="69"/>
      <c r="DA165" s="69"/>
      <c r="DB165" s="1545"/>
      <c r="DC165" s="1545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5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5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911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912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8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8"/>
      <c r="AL200" s="376"/>
      <c r="AM200" s="376"/>
      <c r="AN200" s="1427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8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8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9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9"/>
      <c r="AL201" s="386"/>
      <c r="AM201" s="386"/>
      <c r="AN201" s="1428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9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9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9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9"/>
      <c r="AL202" s="386"/>
      <c r="AM202" s="386"/>
      <c r="AN202" s="1428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9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9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9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0"/>
      <c r="U205" s="1420"/>
      <c r="V205" s="402"/>
      <c r="W205" s="1420"/>
      <c r="X205" s="1420"/>
      <c r="Y205" s="1420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8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8"/>
      <c r="AL207" s="376"/>
      <c r="AM207" s="376"/>
      <c r="AN207" s="1427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8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8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9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9"/>
      <c r="AL208" s="386"/>
      <c r="AM208" s="386"/>
      <c r="AN208" s="1428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9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9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9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9"/>
      <c r="AL209" s="386"/>
      <c r="AM209" s="386"/>
      <c r="AN209" s="1428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9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9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9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0"/>
      <c r="U212" s="1420"/>
      <c r="V212" s="402"/>
      <c r="W212" s="1420"/>
      <c r="X212" s="1420"/>
      <c r="Y212" s="1420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8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8"/>
      <c r="AL214" s="376"/>
      <c r="AM214" s="376"/>
      <c r="AN214" s="1427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8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8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9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9"/>
      <c r="AL215" s="386"/>
      <c r="AM215" s="386"/>
      <c r="AN215" s="1428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9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9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9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9"/>
      <c r="AL216" s="386"/>
      <c r="AM216" s="386"/>
      <c r="AN216" s="1428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9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9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9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0"/>
      <c r="U219" s="1420"/>
      <c r="V219" s="402"/>
      <c r="W219" s="1420"/>
      <c r="X219" s="1420"/>
      <c r="Y219" s="1420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8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8"/>
      <c r="AL221" s="376"/>
      <c r="AM221" s="376"/>
      <c r="AN221" s="1427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8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8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9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9"/>
      <c r="AL222" s="386"/>
      <c r="AM222" s="386"/>
      <c r="AN222" s="1428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9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9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9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9"/>
      <c r="AL223" s="386"/>
      <c r="AM223" s="386"/>
      <c r="AN223" s="1428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9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9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9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0"/>
      <c r="U226" s="1420"/>
      <c r="V226" s="402"/>
      <c r="W226" s="1420"/>
      <c r="X226" s="1420"/>
      <c r="Y226" s="1420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21"/>
      <c r="U229" s="1421"/>
      <c r="V229" s="1421"/>
      <c r="W229" s="1421"/>
      <c r="X229" s="1421"/>
      <c r="Y229" s="1421"/>
      <c r="Z229" s="1421"/>
      <c r="AK229" s="1421"/>
      <c r="AL229" s="1421"/>
      <c r="AM229" s="1421"/>
      <c r="AN229" s="1421"/>
      <c r="AO229" s="1421"/>
      <c r="AP229" s="1421"/>
      <c r="AQ229" s="1421"/>
      <c r="AR229" s="1421"/>
      <c r="AS229" s="1421"/>
      <c r="AT229" s="1421"/>
      <c r="AU229" s="1421"/>
      <c r="AV229" s="1421"/>
      <c r="AW229" s="1421"/>
      <c r="AX229" s="1421"/>
      <c r="AY229" s="1421"/>
      <c r="BB229" s="1421"/>
      <c r="BC229" s="1421"/>
      <c r="BD229" s="1421"/>
      <c r="BE229" s="1421"/>
      <c r="BF229" s="1421"/>
      <c r="BG229" s="1421"/>
      <c r="BH229" s="1421"/>
      <c r="BI229" s="1421"/>
      <c r="BJ229" s="1421"/>
      <c r="BK229" s="1421"/>
      <c r="BL229" s="1421"/>
      <c r="BM229" s="1421"/>
      <c r="BN229" s="1421"/>
      <c r="BO229" s="1421"/>
      <c r="BS229" s="1421"/>
      <c r="BT229" s="1421"/>
      <c r="BU229" s="1421"/>
      <c r="BV229" s="1421"/>
      <c r="BW229" s="1421"/>
      <c r="BX229" s="1421"/>
      <c r="BY229" s="1421"/>
      <c r="BZ229" s="1421"/>
      <c r="CA229" s="1421"/>
      <c r="CB229" s="1421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613</v>
      </c>
      <c r="D232" s="1314" t="s">
        <v>614</v>
      </c>
      <c r="E232" s="1314" t="s">
        <v>615</v>
      </c>
      <c r="F232" s="1314" t="s">
        <v>616</v>
      </c>
      <c r="G232" s="1314" t="s">
        <v>617</v>
      </c>
      <c r="H232" s="1314" t="s">
        <v>618</v>
      </c>
      <c r="I232" s="1314" t="s">
        <v>619</v>
      </c>
      <c r="J232" s="1314" t="s">
        <v>620</v>
      </c>
      <c r="K232" s="1314" t="s">
        <v>621</v>
      </c>
      <c r="L232" s="1314" t="s">
        <v>622</v>
      </c>
      <c r="M232" s="1314" t="s">
        <v>623</v>
      </c>
      <c r="N232" t="s">
        <v>613</v>
      </c>
      <c r="O232"/>
      <c r="P232"/>
      <c r="Q232"/>
      <c r="R232"/>
      <c r="S232"/>
      <c r="T232" s="1422" t="s">
        <v>624</v>
      </c>
      <c r="U232" s="1422" t="s">
        <v>625</v>
      </c>
      <c r="V232" s="1422" t="s">
        <v>626</v>
      </c>
      <c r="W232" s="1422" t="s">
        <v>627</v>
      </c>
      <c r="X232" s="1422" t="s">
        <v>628</v>
      </c>
      <c r="Y232" s="1422" t="s">
        <v>629</v>
      </c>
      <c r="Z232" s="1422" t="s">
        <v>630</v>
      </c>
      <c r="AA232" t="s">
        <v>631</v>
      </c>
      <c r="AB232" t="s">
        <v>632</v>
      </c>
      <c r="AC232" t="s">
        <v>633</v>
      </c>
      <c r="AD232" t="s">
        <v>634</v>
      </c>
      <c r="AE232" t="s">
        <v>635</v>
      </c>
      <c r="AF232"/>
      <c r="AG232"/>
      <c r="AH232"/>
      <c r="AI232"/>
      <c r="AJ232"/>
      <c r="AK232" s="1422" t="s">
        <v>636</v>
      </c>
      <c r="AL232" s="1422" t="s">
        <v>637</v>
      </c>
      <c r="AM232" s="1422" t="s">
        <v>638</v>
      </c>
      <c r="AN232" s="1422" t="s">
        <v>639</v>
      </c>
      <c r="AO232" s="1422" t="s">
        <v>640</v>
      </c>
      <c r="AP232" s="1422" t="s">
        <v>641</v>
      </c>
      <c r="AQ232" s="1422" t="s">
        <v>642</v>
      </c>
      <c r="AR232" s="1422" t="s">
        <v>643</v>
      </c>
      <c r="AS232" s="1422" t="s">
        <v>644</v>
      </c>
      <c r="AT232" s="1422" t="s">
        <v>645</v>
      </c>
      <c r="AU232" s="1422" t="s">
        <v>646</v>
      </c>
      <c r="AV232" s="1422" t="s">
        <v>647</v>
      </c>
      <c r="AW232" s="1422"/>
      <c r="AX232" s="1422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2">
        <v>3.33</v>
      </c>
      <c r="U233" s="1422">
        <v>2.34</v>
      </c>
      <c r="V233" s="1422">
        <v>2.02</v>
      </c>
      <c r="W233" s="1422">
        <v>1.71</v>
      </c>
      <c r="X233" s="1422">
        <v>1.6</v>
      </c>
      <c r="Y233" s="1422">
        <v>1.22</v>
      </c>
      <c r="Z233" s="142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2">
        <v>4.97</v>
      </c>
      <c r="AL233" s="1422">
        <v>4.07</v>
      </c>
      <c r="AM233" s="1422">
        <v>3.53</v>
      </c>
      <c r="AN233" s="1422">
        <v>3.23</v>
      </c>
      <c r="AO233" s="1422">
        <v>2.77</v>
      </c>
      <c r="AP233" s="1422">
        <v>2.63</v>
      </c>
      <c r="AQ233" s="1422">
        <v>2.23</v>
      </c>
      <c r="AR233" s="1422">
        <v>1.78</v>
      </c>
      <c r="AS233" s="1422">
        <v>1.42</v>
      </c>
      <c r="AT233" s="1422">
        <v>1.01</v>
      </c>
      <c r="AU233" s="1422">
        <v>0.87</v>
      </c>
      <c r="AV233" s="1422">
        <v>1.07</v>
      </c>
      <c r="AW233" s="1422"/>
      <c r="AX233" s="142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2"/>
      <c r="U235" s="1422"/>
      <c r="V235" s="1422"/>
      <c r="W235" s="1422"/>
      <c r="X235" s="1422"/>
      <c r="Y235" s="1422"/>
      <c r="Z235" s="1422"/>
      <c r="AA235"/>
      <c r="AB235"/>
      <c r="AC235"/>
      <c r="AD235"/>
      <c r="AE235"/>
      <c r="AF235"/>
      <c r="AG235"/>
      <c r="AH235"/>
      <c r="AI235"/>
      <c r="AJ235"/>
      <c r="AK235" s="1422"/>
      <c r="AL235" s="1422"/>
      <c r="AM235" s="1422"/>
      <c r="AN235" s="1422"/>
      <c r="AO235" s="1422"/>
      <c r="AP235" s="1422"/>
      <c r="AQ235" s="1422"/>
      <c r="AR235" s="1422"/>
      <c r="AS235" s="1422"/>
      <c r="AT235" s="1422"/>
      <c r="AU235" s="1422"/>
      <c r="AV235" s="1422"/>
      <c r="AW235" s="1422"/>
      <c r="AX235" s="1422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2"/>
      <c r="U236" s="1422"/>
      <c r="V236" s="1422"/>
      <c r="W236" s="1422"/>
      <c r="X236" s="1422"/>
      <c r="Y236" s="1422"/>
      <c r="Z236" s="1422"/>
      <c r="AA236"/>
      <c r="AB236"/>
      <c r="AC236"/>
      <c r="AD236"/>
      <c r="AE236"/>
      <c r="AF236"/>
      <c r="AG236"/>
      <c r="AH236"/>
      <c r="AI236"/>
      <c r="AJ236"/>
      <c r="AK236" s="1422"/>
      <c r="AL236" s="1422"/>
      <c r="AM236" s="1422"/>
      <c r="AN236" s="1422"/>
      <c r="AO236" s="1422"/>
      <c r="AP236" s="1422"/>
      <c r="AQ236" s="1422"/>
      <c r="AR236" s="1422"/>
      <c r="AS236" s="1422"/>
      <c r="AT236" s="1422"/>
      <c r="AU236" s="1422"/>
      <c r="AV236" s="1422"/>
      <c r="AW236" s="1422"/>
      <c r="AX236" s="142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2" t="s">
        <v>648</v>
      </c>
      <c r="U237" s="1422" t="s">
        <v>649</v>
      </c>
      <c r="V237" s="1422" t="s">
        <v>650</v>
      </c>
      <c r="W237" s="1422" t="s">
        <v>651</v>
      </c>
      <c r="X237" s="1422" t="s">
        <v>652</v>
      </c>
      <c r="Y237" s="1422" t="s">
        <v>653</v>
      </c>
      <c r="Z237" s="1422" t="s">
        <v>654</v>
      </c>
      <c r="AA237" t="s">
        <v>655</v>
      </c>
      <c r="AB237" t="s">
        <v>656</v>
      </c>
      <c r="AC237" t="s">
        <v>657</v>
      </c>
      <c r="AD237" t="s">
        <v>658</v>
      </c>
      <c r="AE237" t="s">
        <v>659</v>
      </c>
      <c r="AF237"/>
      <c r="AG237"/>
      <c r="AH237"/>
      <c r="AI237"/>
      <c r="AJ237"/>
      <c r="AK237" s="1422"/>
      <c r="AL237" s="1422"/>
      <c r="AM237" s="1422"/>
      <c r="AN237" s="1422"/>
      <c r="AO237" s="1422"/>
      <c r="AP237" s="1422"/>
      <c r="AQ237" s="1422"/>
      <c r="AR237" s="1422"/>
      <c r="AS237" s="1422"/>
      <c r="AT237" s="1422"/>
      <c r="AU237" s="1422"/>
      <c r="AV237" s="1422"/>
      <c r="AW237" s="1422"/>
      <c r="AX237" s="142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660</v>
      </c>
      <c r="O238"/>
      <c r="P238"/>
      <c r="Q238"/>
      <c r="R238"/>
      <c r="S238"/>
      <c r="T238" s="1422">
        <v>-3.33</v>
      </c>
      <c r="U238" s="1422">
        <v>-2.34</v>
      </c>
      <c r="V238" s="1422">
        <v>-2.02</v>
      </c>
      <c r="W238" s="1422">
        <v>-1.71</v>
      </c>
      <c r="X238" s="1422">
        <v>-1.6</v>
      </c>
      <c r="Y238" s="1422">
        <v>-1.22</v>
      </c>
      <c r="Z238" s="142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2"/>
      <c r="AL238" s="1422"/>
      <c r="AM238" s="1422"/>
      <c r="AN238" s="1422"/>
      <c r="AO238" s="1422"/>
      <c r="AP238" s="1422"/>
      <c r="AQ238" s="1422"/>
      <c r="AR238" s="1422"/>
      <c r="AS238" s="1422"/>
      <c r="AT238" s="1422"/>
      <c r="AU238" s="1422"/>
      <c r="AV238" s="1422"/>
      <c r="AW238" s="1422"/>
      <c r="AX238" s="142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661</v>
      </c>
      <c r="O239"/>
      <c r="P239"/>
      <c r="Q239"/>
      <c r="R239"/>
      <c r="S239"/>
      <c r="T239" s="1422">
        <v>4.07</v>
      </c>
      <c r="U239" s="1422">
        <v>3.53</v>
      </c>
      <c r="V239" s="1422">
        <v>3.23</v>
      </c>
      <c r="W239" s="1422">
        <v>2.77</v>
      </c>
      <c r="X239" s="1422">
        <v>2.63</v>
      </c>
      <c r="Y239" s="1422">
        <v>2.23</v>
      </c>
      <c r="Z239" s="142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2"/>
      <c r="AL239" s="1422"/>
      <c r="AM239" s="1422"/>
      <c r="AN239" s="1422"/>
      <c r="AO239" s="1422"/>
      <c r="AP239" s="1422"/>
      <c r="AQ239" s="1422"/>
      <c r="AR239" s="1422"/>
      <c r="AS239" s="1422"/>
      <c r="AT239" s="1422"/>
      <c r="AU239" s="1422"/>
      <c r="AV239" s="1422"/>
      <c r="AW239" s="1422"/>
      <c r="AX239" s="1422"/>
    </row>
    <row r="240" spans="1:246" ht="12" customHeight="1">
      <c r="AG240"/>
      <c r="AH240"/>
      <c r="AI240"/>
      <c r="AJ240"/>
      <c r="AK240" s="1422"/>
      <c r="AL240" s="1422"/>
      <c r="AM240" s="1422"/>
      <c r="AN240" s="1422"/>
      <c r="AO240" s="1422"/>
      <c r="AP240" s="1422"/>
      <c r="AQ240" s="1422"/>
      <c r="AR240" s="1422"/>
      <c r="AS240" s="1422"/>
      <c r="AT240" s="1422"/>
      <c r="AU240" s="1422"/>
      <c r="AV240" s="1422"/>
      <c r="AW240" s="1422"/>
      <c r="AX240" s="142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2"/>
      <c r="AL241" s="1422"/>
      <c r="AM241" s="1422"/>
      <c r="AN241" s="1422"/>
      <c r="AO241" s="1422"/>
      <c r="AP241" s="1422"/>
      <c r="AQ241" s="1422"/>
      <c r="AR241" s="1422"/>
      <c r="AS241" s="1422"/>
      <c r="AT241" s="1422"/>
      <c r="AU241" s="1422"/>
      <c r="AV241" s="1422"/>
      <c r="AW241" s="1422"/>
      <c r="AX241" s="142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2"/>
      <c r="U242" s="1422"/>
      <c r="V242" s="1422"/>
      <c r="W242" s="1422"/>
      <c r="X242" s="1422"/>
      <c r="Y242" s="1422"/>
      <c r="Z242" s="1422"/>
      <c r="AA242"/>
      <c r="AB242"/>
      <c r="AC242"/>
      <c r="AD242"/>
      <c r="AE242"/>
      <c r="AF242"/>
      <c r="AG242"/>
      <c r="AH242"/>
      <c r="AI242"/>
      <c r="AJ242"/>
      <c r="AK242" s="1422"/>
      <c r="AL242" s="1422"/>
      <c r="AM242" s="1422"/>
      <c r="AN242" s="1422"/>
      <c r="AO242" s="1422"/>
      <c r="AP242" s="1422"/>
      <c r="AQ242" s="1422"/>
      <c r="AR242" s="1422"/>
      <c r="AS242" s="1422"/>
      <c r="AT242" s="1422"/>
      <c r="AU242" s="1422"/>
      <c r="AV242" s="1422"/>
      <c r="AW242" s="1422"/>
      <c r="AX242" s="142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2"/>
      <c r="U243" s="1422"/>
      <c r="V243" s="1422"/>
      <c r="W243" s="1422"/>
      <c r="X243" s="1422"/>
      <c r="Y243" s="1422"/>
      <c r="Z243" s="1422"/>
      <c r="AA243"/>
      <c r="AB243"/>
      <c r="AC243"/>
      <c r="AD243"/>
      <c r="AE243"/>
      <c r="AF243"/>
      <c r="AG243"/>
      <c r="AH243"/>
      <c r="AI243"/>
      <c r="AJ243"/>
      <c r="AK243" s="1422"/>
      <c r="AL243" s="1422"/>
      <c r="AM243" s="1422"/>
      <c r="AN243" s="1422"/>
      <c r="AO243" s="1422"/>
      <c r="AP243" s="1422"/>
      <c r="AQ243" s="1422"/>
      <c r="AR243" s="1422"/>
      <c r="AS243" s="1422"/>
      <c r="AT243" s="1422"/>
      <c r="AU243" s="1422"/>
      <c r="AV243" s="1422"/>
      <c r="AW243" s="1422"/>
      <c r="AX243" s="142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2"/>
      <c r="U244" s="1422"/>
      <c r="V244" s="1422"/>
      <c r="W244" s="1422"/>
      <c r="X244" s="1422"/>
      <c r="Y244" s="1422"/>
      <c r="Z244" s="1422"/>
      <c r="AA244"/>
      <c r="AB244"/>
      <c r="AC244"/>
      <c r="AD244"/>
      <c r="AE244"/>
      <c r="AF244"/>
      <c r="AG244"/>
      <c r="AH244"/>
      <c r="AI244"/>
      <c r="AJ244"/>
      <c r="AK244" s="1422"/>
      <c r="AL244" s="1422"/>
      <c r="AM244" s="1422"/>
      <c r="AN244" s="1422"/>
      <c r="AO244" s="1422"/>
      <c r="AP244" s="1422"/>
      <c r="AQ244" s="1422"/>
      <c r="AR244" s="1422"/>
      <c r="AS244" s="1422"/>
      <c r="AT244" s="1422"/>
      <c r="AU244" s="1422"/>
      <c r="AV244" s="1422"/>
      <c r="AW244" s="1422"/>
      <c r="AX244" s="142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2"/>
      <c r="U245" s="1422"/>
      <c r="V245" s="1422"/>
      <c r="W245" s="1422"/>
      <c r="X245" s="1422"/>
      <c r="Y245" s="1422"/>
      <c r="Z245" s="1422"/>
      <c r="AA245"/>
      <c r="AB245"/>
      <c r="AC245"/>
      <c r="AD245"/>
      <c r="AE245"/>
      <c r="AF245"/>
      <c r="AG245"/>
      <c r="AH245"/>
      <c r="AI245"/>
      <c r="AJ245"/>
      <c r="AK245" s="1422"/>
      <c r="AL245" s="1422"/>
      <c r="AM245" s="1422"/>
      <c r="AN245" s="1422"/>
      <c r="AO245" s="1422"/>
      <c r="AP245" s="1422"/>
      <c r="AQ245" s="1422"/>
      <c r="AR245" s="1422"/>
      <c r="AS245" s="1422"/>
      <c r="AT245" s="1422"/>
      <c r="AU245" s="1422"/>
      <c r="AV245" s="1422"/>
      <c r="AW245" s="1422"/>
      <c r="AX245" s="142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2"/>
      <c r="U246" s="1422"/>
      <c r="V246" s="1422"/>
      <c r="W246" s="1422"/>
      <c r="X246" s="1422"/>
      <c r="Y246" s="1422"/>
      <c r="Z246" s="1422"/>
      <c r="AA246"/>
      <c r="AB246"/>
      <c r="AC246"/>
      <c r="AD246"/>
      <c r="AE246"/>
      <c r="AF246"/>
      <c r="AG246"/>
      <c r="AH246"/>
      <c r="AI246"/>
      <c r="AJ246"/>
      <c r="AK246" s="1422"/>
      <c r="AL246" s="1422"/>
      <c r="AM246" s="1422"/>
      <c r="AN246" s="1422"/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2"/>
      <c r="U247" s="1422"/>
      <c r="V247" s="1422"/>
      <c r="W247" s="1422"/>
      <c r="X247" s="1422"/>
      <c r="AB247"/>
      <c r="AC247"/>
      <c r="AD247"/>
      <c r="AE247"/>
      <c r="AF247"/>
      <c r="AG247"/>
      <c r="AH247"/>
      <c r="AI247"/>
      <c r="AJ247"/>
      <c r="AK247" s="1422"/>
      <c r="AL247" s="1422"/>
      <c r="AM247" s="1422"/>
      <c r="AN247" s="1422"/>
      <c r="AO247" s="1422"/>
      <c r="AP247" s="1422"/>
      <c r="AQ247" s="1422"/>
      <c r="AR247" s="1422"/>
      <c r="AS247" s="1422"/>
      <c r="AT247" s="1422"/>
      <c r="AU247" s="1422"/>
      <c r="AV247" s="1422"/>
      <c r="AW247" s="1422"/>
      <c r="AX247" s="142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2"/>
      <c r="U248" s="1422"/>
      <c r="V248" s="1422"/>
      <c r="W248" s="1422"/>
      <c r="X248" s="1422"/>
      <c r="AB248"/>
      <c r="AC248"/>
      <c r="AD248"/>
      <c r="AE248"/>
      <c r="AF248"/>
      <c r="AG248"/>
      <c r="AH248"/>
      <c r="AI248"/>
      <c r="AJ248"/>
      <c r="AK248" s="1422"/>
      <c r="AL248" s="1422"/>
      <c r="AM248" s="1422"/>
      <c r="AN248" s="1422"/>
      <c r="AO248" s="1422"/>
      <c r="AP248" s="1422"/>
      <c r="AQ248" s="1422"/>
      <c r="AR248" s="1422"/>
      <c r="AS248" s="1422"/>
      <c r="AT248" s="1422"/>
      <c r="AU248" s="1422"/>
      <c r="AV248" s="1422"/>
      <c r="AW248" s="1422"/>
      <c r="AX248" s="142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2"/>
      <c r="U249" s="1422"/>
      <c r="V249" s="1422"/>
      <c r="W249" s="1422"/>
      <c r="X249" s="1422"/>
      <c r="AB249"/>
      <c r="AC249"/>
      <c r="AD249"/>
      <c r="AE249"/>
      <c r="AF249"/>
      <c r="AG249"/>
      <c r="AH249"/>
      <c r="AI249"/>
      <c r="AJ249"/>
      <c r="AK249" s="1422"/>
      <c r="AL249" s="1422"/>
      <c r="AM249" s="1422"/>
      <c r="AN249" s="1422"/>
      <c r="AO249" s="1422"/>
      <c r="AP249" s="1422"/>
      <c r="AQ249" s="1422"/>
      <c r="AR249" s="1422"/>
      <c r="AS249" s="1422"/>
      <c r="AT249" s="1422"/>
      <c r="AU249" s="1422"/>
      <c r="AV249" s="1422"/>
      <c r="AW249" s="1422"/>
      <c r="AX249" s="142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2"/>
      <c r="U250" s="1422"/>
      <c r="V250" s="1422"/>
      <c r="W250" s="1422"/>
      <c r="X250" s="1422"/>
      <c r="Y250" s="1422"/>
      <c r="Z250" s="1422"/>
      <c r="AA250"/>
      <c r="AB250"/>
      <c r="AC250"/>
      <c r="AD250"/>
      <c r="AE250"/>
      <c r="AF250"/>
      <c r="AG250"/>
      <c r="AH250"/>
      <c r="AI250"/>
      <c r="AJ250"/>
      <c r="AK250" s="1422"/>
      <c r="AL250" s="1422"/>
      <c r="AM250" s="1422"/>
      <c r="AN250" s="1422"/>
      <c r="AO250" s="1422"/>
      <c r="AP250" s="1422"/>
      <c r="AQ250" s="1422"/>
      <c r="AR250" s="1422"/>
      <c r="AS250" s="1422"/>
      <c r="AT250" s="1422"/>
      <c r="AU250" s="1422"/>
      <c r="AV250" s="1422"/>
      <c r="AW250" s="1422"/>
      <c r="AX250" s="142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2"/>
      <c r="U251" s="1422"/>
      <c r="V251" s="1422"/>
      <c r="W251" s="1422"/>
      <c r="X251" s="1422"/>
      <c r="Y251" s="1422"/>
      <c r="Z251" s="1422"/>
      <c r="AA251"/>
      <c r="AB251"/>
      <c r="AC251"/>
      <c r="AD251"/>
      <c r="AE251"/>
      <c r="AF251"/>
      <c r="AG251"/>
      <c r="AH251"/>
      <c r="AI251"/>
      <c r="AJ251"/>
      <c r="AK251" s="1422"/>
      <c r="AL251" s="1422"/>
      <c r="AM251" s="1422"/>
      <c r="AN251" s="1422"/>
      <c r="AO251" s="1422"/>
      <c r="AP251" s="1422"/>
      <c r="AQ251" s="1422"/>
      <c r="AR251" s="1422"/>
      <c r="AS251" s="1422"/>
      <c r="AT251" s="1422"/>
      <c r="AU251" s="1422"/>
      <c r="AV251" s="1422"/>
      <c r="AW251" s="1422"/>
      <c r="AX251" s="142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2"/>
      <c r="U252" s="1422"/>
      <c r="V252" s="1422"/>
      <c r="W252" s="1422"/>
      <c r="X252" s="1422"/>
      <c r="Y252" s="1422"/>
      <c r="Z252" s="1422"/>
      <c r="AA252"/>
      <c r="AB252"/>
      <c r="AC252"/>
      <c r="AD252"/>
      <c r="AE252"/>
      <c r="AF252"/>
      <c r="AG252"/>
      <c r="AH252"/>
      <c r="AI252"/>
      <c r="AJ252"/>
      <c r="AK252" s="1422"/>
      <c r="AL252" s="1422"/>
      <c r="AM252" s="1422"/>
      <c r="AN252" s="1422"/>
      <c r="AO252" s="1422"/>
      <c r="AP252" s="1422"/>
      <c r="AQ252" s="1422"/>
      <c r="AR252" s="1422"/>
      <c r="AS252" s="1422"/>
      <c r="AT252" s="1422"/>
      <c r="AU252" s="1422"/>
      <c r="AV252" s="1422"/>
      <c r="AW252" s="1422"/>
      <c r="AX252" s="142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2"/>
      <c r="U253" s="1422"/>
      <c r="V253" s="1422"/>
      <c r="W253" s="1422"/>
      <c r="X253" s="1422"/>
      <c r="Y253" s="1422"/>
      <c r="Z253" s="1422"/>
      <c r="AA253"/>
      <c r="AB253"/>
      <c r="AC253"/>
      <c r="AD253"/>
      <c r="AE253"/>
      <c r="AF253"/>
      <c r="AG253"/>
      <c r="AH253"/>
      <c r="AI253"/>
      <c r="AJ253"/>
      <c r="AK253" s="1422"/>
      <c r="AL253" s="1422"/>
      <c r="AM253" s="1422"/>
      <c r="AN253" s="1422"/>
      <c r="AO253" s="1422"/>
      <c r="AP253" s="1422"/>
      <c r="AQ253" s="1422"/>
      <c r="AR253" s="1422"/>
      <c r="AS253" s="1422"/>
      <c r="AT253" s="1422"/>
      <c r="AU253" s="1422"/>
      <c r="AV253" s="1422"/>
      <c r="AW253" s="1422"/>
      <c r="AX253" s="142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2"/>
      <c r="U254" s="1422"/>
      <c r="V254" s="1422"/>
      <c r="W254" s="1422"/>
      <c r="X254" s="1422"/>
      <c r="Y254" s="1422"/>
      <c r="Z254" s="1422"/>
      <c r="AA254"/>
      <c r="AB254"/>
      <c r="AC254"/>
      <c r="AD254"/>
      <c r="AE254"/>
      <c r="AF254"/>
      <c r="AG254"/>
      <c r="AH254"/>
      <c r="AI254"/>
      <c r="AJ254"/>
      <c r="AK254" s="1422"/>
      <c r="AL254" s="1422"/>
      <c r="AM254" s="1422"/>
      <c r="AN254" s="1422"/>
      <c r="AO254" s="1422"/>
      <c r="AP254" s="1422"/>
      <c r="AQ254" s="1422"/>
      <c r="AR254" s="1422"/>
      <c r="AS254" s="1422"/>
      <c r="AT254" s="1422"/>
      <c r="AU254" s="1422"/>
      <c r="AV254" s="1422"/>
      <c r="AW254" s="1422"/>
      <c r="AX254" s="142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2"/>
      <c r="U255" s="1422"/>
      <c r="V255" s="1422"/>
      <c r="W255" s="1422"/>
      <c r="X255" s="1422"/>
      <c r="Y255" s="1422"/>
      <c r="Z255" s="1422"/>
      <c r="AA255"/>
      <c r="AB255"/>
      <c r="AC255"/>
      <c r="AD255"/>
      <c r="AE255"/>
      <c r="AF255"/>
      <c r="AG255"/>
      <c r="AH255"/>
      <c r="AI255"/>
      <c r="AJ255"/>
      <c r="AK255" s="1422"/>
      <c r="AL255" s="1422"/>
      <c r="AM255" s="1422"/>
      <c r="AN255" s="1422"/>
      <c r="AO255" s="1422"/>
      <c r="AP255" s="1422"/>
      <c r="AQ255" s="1422"/>
      <c r="AR255" s="1422"/>
      <c r="AS255" s="1422"/>
      <c r="AT255" s="1422"/>
      <c r="AU255" s="1422"/>
      <c r="AV255" s="1422"/>
      <c r="AW255" s="1422"/>
      <c r="AX255" s="1422"/>
    </row>
    <row r="256" spans="3:50" ht="12" customHeight="1">
      <c r="C256" t="s">
        <v>662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2"/>
      <c r="U256" s="1422"/>
      <c r="V256" s="1422"/>
      <c r="W256" s="1422"/>
      <c r="X256" s="1422"/>
      <c r="Y256" s="1422"/>
      <c r="Z256" s="1422"/>
      <c r="AA256"/>
      <c r="AB256"/>
      <c r="AC256"/>
      <c r="AD256"/>
      <c r="AE256"/>
      <c r="AF256"/>
      <c r="AG256"/>
      <c r="AH256"/>
      <c r="AI256"/>
      <c r="AJ256"/>
      <c r="AK256" s="1422"/>
      <c r="AL256" s="1422"/>
      <c r="AM256" s="1422"/>
      <c r="AN256" s="1422"/>
      <c r="AO256" s="1422"/>
      <c r="AP256" s="1422"/>
      <c r="AQ256" s="1422"/>
      <c r="AR256" s="1422"/>
      <c r="AS256" s="1422"/>
      <c r="AT256" s="1422"/>
      <c r="AU256" s="1422"/>
      <c r="AV256" s="1422"/>
      <c r="AW256" s="1422"/>
      <c r="AX256" s="142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2"/>
      <c r="U257" s="1422"/>
      <c r="V257" s="1422"/>
      <c r="W257" s="1422"/>
      <c r="X257" s="1422"/>
      <c r="Y257" s="1422"/>
      <c r="Z257" s="1422"/>
      <c r="AA257"/>
      <c r="AB257"/>
      <c r="AC257"/>
      <c r="AD257"/>
      <c r="AE257"/>
      <c r="AF257"/>
      <c r="AG257"/>
      <c r="AH257"/>
      <c r="AI257"/>
      <c r="AJ257"/>
      <c r="AK257" s="1422"/>
      <c r="AL257" s="1422"/>
      <c r="AM257" s="1422"/>
      <c r="AN257" s="1422"/>
      <c r="AO257" s="1422"/>
      <c r="AP257" s="1422"/>
      <c r="AQ257" s="1422"/>
      <c r="AR257" s="1422"/>
      <c r="AS257" s="1422"/>
      <c r="AT257" s="1422"/>
      <c r="AU257" s="1422"/>
      <c r="AV257" s="1422"/>
      <c r="AW257" s="1422"/>
      <c r="AX257" s="142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2"/>
      <c r="U258" s="1422"/>
      <c r="V258" s="1422"/>
      <c r="W258" s="1422"/>
      <c r="X258" s="1422"/>
      <c r="Y258" s="1422"/>
      <c r="Z258" s="1422"/>
      <c r="AA258"/>
      <c r="AB258"/>
      <c r="AC258"/>
      <c r="AD258"/>
      <c r="AE258"/>
      <c r="AF258"/>
      <c r="AG258"/>
      <c r="AH258"/>
      <c r="AI258"/>
      <c r="AJ258"/>
      <c r="AK258" s="1422"/>
      <c r="AL258" s="1422"/>
      <c r="AM258" s="1422"/>
      <c r="AN258" s="1422"/>
      <c r="AO258" s="1422"/>
      <c r="AP258" s="1422"/>
      <c r="AQ258" s="1422"/>
      <c r="AR258" s="1422"/>
      <c r="AS258" s="1422"/>
      <c r="AT258" s="1422"/>
      <c r="AU258" s="1422"/>
      <c r="AV258" s="1422"/>
      <c r="AW258" s="1422"/>
      <c r="AX258" s="142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2"/>
      <c r="U259" s="1422"/>
      <c r="V259" s="1422"/>
      <c r="W259" s="1422"/>
      <c r="X259" s="1422"/>
      <c r="Y259" s="1422"/>
      <c r="Z259" s="1422"/>
      <c r="AA259"/>
      <c r="AB259"/>
      <c r="AC259"/>
      <c r="AD259"/>
      <c r="AE259"/>
      <c r="AF259"/>
      <c r="AG259"/>
      <c r="AH259"/>
      <c r="AI259"/>
      <c r="AJ259"/>
      <c r="AK259" s="1422"/>
      <c r="AL259" s="1422"/>
      <c r="AM259" s="1422"/>
      <c r="AN259" s="1422"/>
      <c r="AO259" s="1422"/>
      <c r="AP259" s="1422"/>
      <c r="AQ259" s="1422"/>
      <c r="AR259" s="1422"/>
      <c r="AS259" s="1422"/>
      <c r="AT259" s="1422"/>
      <c r="AU259" s="1422"/>
      <c r="AV259" s="1422"/>
      <c r="AW259" s="1422"/>
      <c r="AX259" s="142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2"/>
      <c r="U260" s="1422"/>
      <c r="V260" s="1422"/>
      <c r="W260" s="1422"/>
      <c r="X260" s="1422"/>
      <c r="Y260" s="1422"/>
      <c r="Z260" s="1422"/>
      <c r="AA260"/>
      <c r="AB260"/>
      <c r="AC260"/>
      <c r="AD260"/>
      <c r="AE260"/>
      <c r="AF260"/>
      <c r="AG260"/>
      <c r="AH260"/>
      <c r="AI260"/>
      <c r="AJ260"/>
      <c r="AK260" s="1422"/>
      <c r="AL260" s="1422"/>
      <c r="AM260" s="1422"/>
      <c r="AN260" s="1422"/>
      <c r="AO260" s="1422"/>
      <c r="AP260" s="1422"/>
      <c r="AQ260" s="1422"/>
      <c r="AR260" s="1422"/>
      <c r="AS260" s="1422"/>
      <c r="AT260" s="1422"/>
      <c r="AU260" s="1422"/>
      <c r="AV260" s="1422"/>
      <c r="AW260" s="1422"/>
      <c r="AX260" s="142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2"/>
      <c r="U261" s="1422"/>
      <c r="V261" s="1422"/>
      <c r="W261" s="1422"/>
      <c r="X261" s="1422"/>
      <c r="Y261" s="1422"/>
      <c r="Z261" s="1422"/>
      <c r="AA261"/>
      <c r="AB261"/>
      <c r="AC261"/>
      <c r="AD261"/>
      <c r="AE261"/>
      <c r="AF261"/>
      <c r="AG261"/>
      <c r="AH261"/>
      <c r="AI261"/>
      <c r="AJ261"/>
      <c r="AK261" s="1422"/>
      <c r="AL261" s="1422"/>
      <c r="AM261" s="1422"/>
      <c r="AN261" s="1422"/>
      <c r="AO261" s="1422"/>
      <c r="AP261" s="1422"/>
      <c r="AQ261" s="1422"/>
      <c r="AR261" s="1422"/>
      <c r="AS261" s="1422"/>
      <c r="AT261" s="1422"/>
      <c r="AU261" s="1422"/>
      <c r="AV261" s="1422"/>
      <c r="AW261" s="1422"/>
      <c r="AX261" s="142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2"/>
      <c r="U262" s="1422"/>
      <c r="V262" s="1422"/>
      <c r="W262" s="1422"/>
      <c r="X262" s="1422"/>
      <c r="Y262" s="1422"/>
      <c r="Z262" s="1422"/>
      <c r="AA262"/>
      <c r="AB262"/>
      <c r="AC262"/>
      <c r="AD262"/>
      <c r="AE262"/>
      <c r="AF262"/>
      <c r="AG262"/>
      <c r="AH262"/>
      <c r="AI262"/>
      <c r="AJ262"/>
      <c r="AK262" s="1422"/>
      <c r="AL262" s="1422"/>
      <c r="AM262" s="1422"/>
      <c r="AN262" s="1422"/>
      <c r="AO262" s="1422"/>
      <c r="AP262" s="1422"/>
      <c r="AQ262" s="1422"/>
      <c r="AR262" s="1422"/>
      <c r="AS262" s="1422"/>
      <c r="AT262" s="1422"/>
      <c r="AU262" s="1422"/>
      <c r="AV262" s="1422"/>
      <c r="AW262" s="1422"/>
      <c r="AX262" s="142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2"/>
      <c r="U263" s="1422"/>
      <c r="V263" s="1422"/>
      <c r="W263" s="1422"/>
      <c r="X263" s="1422"/>
      <c r="Y263" s="1422"/>
      <c r="Z263" s="1422"/>
      <c r="AA263"/>
      <c r="AB263"/>
      <c r="AC263"/>
      <c r="AD263"/>
      <c r="AE263"/>
      <c r="AF263"/>
      <c r="AG263"/>
      <c r="AH263"/>
      <c r="AI263"/>
      <c r="AJ263"/>
      <c r="AK263" s="1422"/>
      <c r="AL263" s="1422"/>
      <c r="AM263" s="1422"/>
      <c r="AN263" s="1422"/>
      <c r="AO263" s="1422"/>
      <c r="AP263" s="1422"/>
      <c r="AQ263" s="1422"/>
      <c r="AR263" s="1422"/>
      <c r="AS263" s="1422"/>
      <c r="AT263" s="1422"/>
      <c r="AU263" s="1422"/>
      <c r="AV263" s="1422"/>
      <c r="AW263" s="1422"/>
      <c r="AX263" s="142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2"/>
      <c r="U264" s="1422"/>
      <c r="V264" s="1422"/>
      <c r="W264" s="1422"/>
      <c r="X264" s="1422"/>
      <c r="Y264" s="1422"/>
      <c r="Z264" s="1422"/>
      <c r="AA264"/>
      <c r="AB264"/>
      <c r="AC264"/>
      <c r="AD264"/>
      <c r="AE264"/>
      <c r="AF264"/>
      <c r="AG264"/>
      <c r="AH264"/>
      <c r="AI264"/>
      <c r="AJ264"/>
      <c r="AK264" s="1422"/>
      <c r="AL264" s="1422"/>
      <c r="AM264" s="1422"/>
      <c r="AN264" s="1422"/>
      <c r="AO264" s="1422"/>
      <c r="AP264" s="1422"/>
      <c r="AQ264" s="1422"/>
      <c r="AR264" s="1422"/>
      <c r="AS264" s="1422"/>
      <c r="AT264" s="1422"/>
      <c r="AU264" s="1422"/>
      <c r="AV264" s="1422"/>
      <c r="AW264" s="1422"/>
      <c r="AX264" s="142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2"/>
      <c r="U265" s="1422"/>
      <c r="V265" s="1422"/>
      <c r="W265" s="1422"/>
      <c r="X265" s="1422"/>
      <c r="Y265" s="1422"/>
      <c r="Z265" s="1422"/>
      <c r="AA265"/>
      <c r="AB265"/>
      <c r="AC265"/>
      <c r="AD265"/>
      <c r="AE265"/>
      <c r="AF265"/>
      <c r="AG265"/>
      <c r="AH265"/>
      <c r="AI265"/>
      <c r="AJ265"/>
      <c r="AK265" s="1422"/>
      <c r="AL265" s="1422"/>
      <c r="AM265" s="1422"/>
      <c r="AN265" s="1422"/>
      <c r="AO265" s="1422"/>
      <c r="AP265" s="1422"/>
      <c r="AQ265" s="1422"/>
      <c r="AR265" s="1422"/>
      <c r="AS265" s="1422"/>
      <c r="AT265" s="1422"/>
      <c r="AU265" s="1422"/>
      <c r="AV265" s="1422"/>
      <c r="AW265" s="1422"/>
      <c r="AX265" s="142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2"/>
      <c r="U266" s="1422"/>
      <c r="V266" s="1422"/>
      <c r="W266" s="1422"/>
      <c r="X266" s="1422"/>
      <c r="Y266" s="1422"/>
      <c r="Z266" s="1422"/>
      <c r="AA266"/>
      <c r="AB266"/>
      <c r="AC266"/>
      <c r="AD266"/>
      <c r="AE266"/>
      <c r="AF266"/>
      <c r="AG266"/>
      <c r="AH266"/>
      <c r="AI266"/>
      <c r="AJ266"/>
      <c r="AK266" s="1422"/>
      <c r="AL266" s="1422"/>
      <c r="AM266" s="1422"/>
      <c r="AN266" s="1422"/>
      <c r="AO266" s="1422"/>
      <c r="AP266" s="1422"/>
      <c r="AQ266" s="1422"/>
      <c r="AR266" s="1422"/>
      <c r="AS266" s="1422"/>
      <c r="AT266" s="1422"/>
      <c r="AU266" s="1422"/>
      <c r="AV266" s="1422"/>
      <c r="AW266" s="1422"/>
      <c r="AX266" s="142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2"/>
      <c r="U267" s="1422"/>
      <c r="V267" s="1422"/>
      <c r="W267" s="1422"/>
      <c r="X267" s="1422"/>
      <c r="Y267" s="1422"/>
      <c r="Z267" s="1422"/>
      <c r="AA267"/>
      <c r="AB267"/>
      <c r="AC267"/>
      <c r="AD267"/>
      <c r="AE267"/>
      <c r="AF267"/>
      <c r="AG267"/>
      <c r="AH267"/>
      <c r="AI267"/>
      <c r="AJ267"/>
      <c r="AK267" s="1422"/>
      <c r="AL267" s="1422"/>
      <c r="AM267" s="1422"/>
      <c r="AN267" s="1422"/>
      <c r="AO267" s="1422"/>
      <c r="AP267" s="1422"/>
      <c r="AQ267" s="1422"/>
      <c r="AR267" s="1422"/>
      <c r="AS267" s="1422"/>
      <c r="AT267" s="1422"/>
      <c r="AU267" s="1422"/>
      <c r="AV267" s="1422"/>
      <c r="AW267" s="1422"/>
      <c r="AX267" s="142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2"/>
      <c r="U268" s="1422"/>
      <c r="V268" s="1422"/>
      <c r="W268" s="1422"/>
      <c r="X268" s="1422"/>
      <c r="Y268" s="1422"/>
      <c r="Z268" s="1422"/>
      <c r="AA268"/>
      <c r="AB268"/>
      <c r="AC268"/>
      <c r="AD268"/>
      <c r="AE268"/>
      <c r="AF268"/>
      <c r="AG268"/>
      <c r="AH268"/>
      <c r="AI268"/>
      <c r="AJ268"/>
      <c r="AK268" s="1422"/>
      <c r="AL268" s="1422"/>
      <c r="AM268" s="1422"/>
      <c r="AN268" s="1422"/>
      <c r="AO268" s="1422"/>
      <c r="AP268" s="1422"/>
      <c r="AQ268" s="1422"/>
      <c r="AR268" s="1422"/>
      <c r="AS268" s="1422"/>
      <c r="AT268" s="1422"/>
      <c r="AU268" s="1422"/>
      <c r="AV268" s="1422"/>
      <c r="AW268" s="1422"/>
      <c r="AX268" s="142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2"/>
      <c r="U269" s="1422"/>
      <c r="V269" s="1422"/>
      <c r="W269" s="1422"/>
      <c r="X269" s="1422"/>
      <c r="Y269" s="1422"/>
      <c r="Z269" s="1422"/>
      <c r="AA269"/>
      <c r="AB269"/>
      <c r="AC269"/>
      <c r="AD269"/>
      <c r="AE269"/>
      <c r="AF269"/>
      <c r="AG269"/>
      <c r="AH269"/>
      <c r="AI269"/>
      <c r="AJ269"/>
      <c r="AK269" s="1422"/>
      <c r="AL269" s="1422"/>
      <c r="AM269" s="1422"/>
      <c r="AN269" s="1422"/>
      <c r="AO269" s="1422"/>
      <c r="AP269" s="1422"/>
      <c r="AQ269" s="1422"/>
      <c r="AR269" s="1422"/>
      <c r="AS269" s="1422"/>
      <c r="AT269" s="1422"/>
      <c r="AU269" s="1422"/>
      <c r="AV269" s="1422"/>
      <c r="AW269" s="1422"/>
      <c r="AX269" s="142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2"/>
      <c r="U270" s="1422"/>
      <c r="V270" s="1549"/>
      <c r="W270" s="1549"/>
      <c r="X270" s="1425" t="s">
        <v>663</v>
      </c>
      <c r="Y270" s="1425">
        <v>59301</v>
      </c>
      <c r="Z270" s="1425" t="s">
        <v>664</v>
      </c>
      <c r="AA270" s="1317" t="s">
        <v>665</v>
      </c>
      <c r="AB270" s="1317" t="s">
        <v>666</v>
      </c>
      <c r="AC270" s="1317" t="s">
        <v>667</v>
      </c>
      <c r="AD270" s="1317" t="s">
        <v>669</v>
      </c>
      <c r="AE270" t="s">
        <v>668</v>
      </c>
      <c r="AF270"/>
      <c r="AG270" s="1550"/>
      <c r="AH270" s="1550"/>
      <c r="AI270"/>
      <c r="AJ270"/>
      <c r="AK270" s="1422"/>
      <c r="AL270" s="1422"/>
      <c r="AM270" s="1422"/>
      <c r="AN270" s="1422"/>
      <c r="AO270" s="1422"/>
      <c r="AP270" s="1422"/>
      <c r="AQ270" s="1422"/>
      <c r="AR270" s="1422"/>
      <c r="AS270" s="1422"/>
      <c r="AT270" s="1422"/>
      <c r="AU270" s="1422"/>
      <c r="AV270" s="1422"/>
      <c r="AW270" s="1422"/>
      <c r="AX270" s="142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2"/>
      <c r="U271" s="1422"/>
      <c r="V271" s="1422"/>
      <c r="W271" s="1422"/>
      <c r="X271" s="1422" t="s">
        <v>670</v>
      </c>
      <c r="Y271" s="1422">
        <v>100</v>
      </c>
      <c r="Z271" s="142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2"/>
      <c r="AL271" s="1422"/>
      <c r="AM271" s="1422"/>
      <c r="AN271" s="1422"/>
      <c r="AO271" s="1422"/>
      <c r="AP271" s="1422"/>
      <c r="AQ271" s="1422"/>
      <c r="AR271" s="1422"/>
      <c r="AS271" s="1422"/>
      <c r="AT271" s="1422"/>
      <c r="AU271" s="1422"/>
      <c r="AV271" s="1422"/>
      <c r="AW271" s="1422"/>
      <c r="AX271" s="142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2"/>
      <c r="U272" s="1422"/>
      <c r="V272" s="1422"/>
      <c r="W272" s="1422"/>
      <c r="X272" s="1426" t="s">
        <v>671</v>
      </c>
      <c r="Y272" s="1426">
        <v>4</v>
      </c>
      <c r="Z272" s="1426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2"/>
      <c r="AL272" s="1422"/>
      <c r="AM272" s="1422"/>
      <c r="AN272" s="1422"/>
      <c r="AO272" s="1422"/>
      <c r="AP272" s="1422"/>
      <c r="AQ272" s="1422"/>
      <c r="AR272" s="1422"/>
      <c r="AS272" s="1422"/>
      <c r="AT272" s="1422"/>
      <c r="AU272" s="1422"/>
      <c r="AV272" s="1422"/>
      <c r="AW272" s="1422"/>
      <c r="AX272" s="142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2"/>
      <c r="U273" s="1422"/>
      <c r="V273" s="1422"/>
      <c r="W273" s="1422"/>
      <c r="X273" s="1422" t="s">
        <v>672</v>
      </c>
      <c r="Y273" s="1422">
        <v>5</v>
      </c>
      <c r="Z273" s="142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2"/>
      <c r="AL273" s="1422"/>
      <c r="AM273" s="1422"/>
      <c r="AN273" s="1422"/>
      <c r="AO273" s="1422"/>
      <c r="AP273" s="1422"/>
      <c r="AQ273" s="1422"/>
      <c r="AR273" s="1422"/>
      <c r="AS273" s="1422"/>
      <c r="AT273" s="1422"/>
      <c r="AU273" s="1422"/>
      <c r="AV273" s="1422"/>
      <c r="AW273" s="1422"/>
      <c r="AX273" s="142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2"/>
      <c r="U274" s="1422"/>
      <c r="V274" s="1422"/>
      <c r="W274" s="1422"/>
      <c r="X274" s="1426" t="s">
        <v>673</v>
      </c>
      <c r="Y274" s="1426">
        <v>6</v>
      </c>
      <c r="Z274" s="1426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2"/>
      <c r="AL274" s="1422"/>
      <c r="AM274" s="1422"/>
      <c r="AN274" s="1422"/>
      <c r="AO274" s="1422"/>
      <c r="AP274" s="1422"/>
      <c r="AQ274" s="1422"/>
      <c r="AR274" s="1422"/>
      <c r="AS274" s="1422"/>
      <c r="AT274" s="1422"/>
      <c r="AU274" s="1422"/>
      <c r="AV274" s="1422"/>
      <c r="AW274" s="1422"/>
      <c r="AX274" s="142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2"/>
      <c r="U275" s="1422"/>
      <c r="V275" s="1422"/>
      <c r="W275" s="1422"/>
      <c r="X275" s="1422" t="s">
        <v>674</v>
      </c>
      <c r="Y275" s="1422">
        <v>7</v>
      </c>
      <c r="Z275" s="142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2"/>
      <c r="AL275" s="1422"/>
      <c r="AM275" s="1422"/>
      <c r="AN275" s="1422"/>
      <c r="AO275" s="1422"/>
      <c r="AP275" s="1422"/>
      <c r="AQ275" s="1422"/>
      <c r="AR275" s="1422"/>
      <c r="AS275" s="1422"/>
      <c r="AT275" s="1422"/>
      <c r="AU275" s="1422"/>
      <c r="AV275" s="1422"/>
      <c r="AW275" s="1422"/>
      <c r="AX275" s="142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2"/>
      <c r="U276" s="1422"/>
      <c r="V276" s="1422"/>
      <c r="W276" s="1422"/>
      <c r="X276" s="1426" t="s">
        <v>675</v>
      </c>
      <c r="Y276" s="1426">
        <v>8</v>
      </c>
      <c r="Z276" s="1426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2"/>
      <c r="AL276" s="1422"/>
      <c r="AM276" s="1422"/>
      <c r="AN276" s="1422"/>
      <c r="AO276" s="1422"/>
      <c r="AP276" s="1422"/>
      <c r="AQ276" s="1422"/>
      <c r="AR276" s="1422"/>
      <c r="AS276" s="1422"/>
      <c r="AT276" s="1422"/>
      <c r="AU276" s="1422"/>
      <c r="AV276" s="1422"/>
      <c r="AW276" s="1422"/>
      <c r="AX276" s="142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2"/>
      <c r="U277" s="1422"/>
      <c r="V277" s="1422"/>
      <c r="W277" s="1422"/>
      <c r="X277" s="1422" t="s">
        <v>676</v>
      </c>
      <c r="Y277" s="1422">
        <v>9</v>
      </c>
      <c r="Z277" s="142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2"/>
      <c r="AL277" s="1422"/>
      <c r="AM277" s="1422"/>
      <c r="AN277" s="1422"/>
      <c r="AO277" s="1422"/>
      <c r="AP277" s="1422"/>
      <c r="AQ277" s="1422"/>
      <c r="AR277" s="1422"/>
      <c r="AS277" s="1422"/>
      <c r="AT277" s="1422"/>
      <c r="AU277" s="1422"/>
      <c r="AV277" s="1422"/>
      <c r="AW277" s="1422"/>
      <c r="AX277" s="142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2"/>
      <c r="U278" s="1422"/>
      <c r="V278" s="1422"/>
      <c r="W278" s="1422"/>
      <c r="X278" s="1426" t="s">
        <v>677</v>
      </c>
      <c r="Y278" s="1426">
        <v>10</v>
      </c>
      <c r="Z278" s="1426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2"/>
      <c r="AL278" s="1422"/>
      <c r="AM278" s="1422"/>
      <c r="AN278" s="1422"/>
      <c r="AO278" s="1422"/>
      <c r="AP278" s="1422"/>
      <c r="AQ278" s="1422"/>
      <c r="AR278" s="1422"/>
      <c r="AS278" s="1422"/>
      <c r="AT278" s="1422"/>
      <c r="AU278" s="1422"/>
      <c r="AV278" s="1422"/>
      <c r="AW278" s="1422"/>
      <c r="AX278" s="142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2"/>
      <c r="U279" s="1422"/>
      <c r="V279" s="1422"/>
      <c r="W279" s="1422"/>
      <c r="X279" s="1422"/>
      <c r="Y279" s="1422"/>
      <c r="Z279" s="1422"/>
      <c r="AA279"/>
      <c r="AB279"/>
      <c r="AC279"/>
      <c r="AD279"/>
      <c r="AE279"/>
      <c r="AF279"/>
      <c r="AG279"/>
      <c r="AH279"/>
      <c r="AI279"/>
      <c r="AJ279"/>
      <c r="AK279" s="1422"/>
      <c r="AL279" s="1422"/>
      <c r="AM279" s="1422"/>
      <c r="AN279" s="1422"/>
      <c r="AO279" s="1422"/>
      <c r="AP279" s="1422"/>
      <c r="AQ279" s="1422"/>
      <c r="AR279" s="1422"/>
      <c r="AS279" s="1422"/>
      <c r="AT279" s="1422"/>
      <c r="AU279" s="1422"/>
      <c r="AV279" s="1422"/>
      <c r="AW279" s="1422"/>
      <c r="AX279" s="142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2"/>
      <c r="U280" s="1422"/>
      <c r="V280" s="1422"/>
      <c r="W280" s="1422"/>
      <c r="X280" s="1422"/>
      <c r="Y280" s="1422"/>
      <c r="Z280" s="1422"/>
      <c r="AA280"/>
      <c r="AB280"/>
      <c r="AC280"/>
      <c r="AD280"/>
      <c r="AE280"/>
      <c r="AF280"/>
      <c r="AG280"/>
      <c r="AH280"/>
      <c r="AI280"/>
      <c r="AJ280"/>
      <c r="AK280" s="1422"/>
      <c r="AL280" s="1422"/>
      <c r="AM280" s="1422"/>
      <c r="AN280" s="1422"/>
      <c r="AO280" s="1422"/>
      <c r="AP280" s="1422"/>
      <c r="AQ280" s="1422"/>
      <c r="AR280" s="1422"/>
      <c r="AS280" s="1422"/>
      <c r="AT280" s="1422"/>
      <c r="AU280" s="1422"/>
      <c r="AV280" s="1422"/>
      <c r="AW280" s="1422"/>
      <c r="AX280" s="142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2"/>
      <c r="U281" s="1422"/>
      <c r="V281" s="1422"/>
      <c r="W281" s="1422"/>
      <c r="X281" s="1422"/>
      <c r="Y281" s="1422"/>
      <c r="Z281" s="1422"/>
      <c r="AA281"/>
      <c r="AB281"/>
      <c r="AC281"/>
      <c r="AD281"/>
      <c r="AE281"/>
      <c r="AF281"/>
      <c r="AG281"/>
      <c r="AH281"/>
      <c r="AI281"/>
      <c r="AJ281"/>
      <c r="AK281" s="1422"/>
      <c r="AL281" s="1422"/>
      <c r="AM281" s="1422"/>
      <c r="AN281" s="1422"/>
      <c r="AO281" s="1422"/>
      <c r="AP281" s="1422"/>
      <c r="AQ281" s="1422"/>
      <c r="AR281" s="1422"/>
      <c r="AS281" s="1422"/>
      <c r="AT281" s="1422"/>
      <c r="AU281" s="1422"/>
      <c r="AV281" s="1422"/>
      <c r="AW281" s="1422"/>
      <c r="AX281" s="142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2"/>
      <c r="U282" s="1422"/>
      <c r="V282" s="1422"/>
      <c r="W282" s="1422"/>
      <c r="X282" s="1422"/>
      <c r="Y282" s="1422"/>
      <c r="Z282" s="1422"/>
      <c r="AA282"/>
      <c r="AB282"/>
      <c r="AC282"/>
      <c r="AD282"/>
      <c r="AE282"/>
      <c r="AF282"/>
      <c r="AG282"/>
      <c r="AH282"/>
      <c r="AI282"/>
      <c r="AJ282"/>
      <c r="AK282" s="1422"/>
      <c r="AL282" s="1422"/>
      <c r="AM282" s="1422"/>
      <c r="AN282" s="1422"/>
      <c r="AO282" s="1422"/>
      <c r="AP282" s="1422"/>
      <c r="AQ282" s="1422"/>
      <c r="AR282" s="1422"/>
      <c r="AS282" s="1422"/>
      <c r="AT282" s="1422"/>
      <c r="AU282" s="1422"/>
      <c r="AV282" s="1422"/>
      <c r="AW282" s="1422"/>
      <c r="AX282" s="142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2"/>
      <c r="U283" s="1422"/>
      <c r="V283" s="1422"/>
      <c r="W283" s="1422"/>
      <c r="X283" s="1422"/>
      <c r="Y283" s="1422"/>
      <c r="Z283" s="1422"/>
      <c r="AA283"/>
      <c r="AB283"/>
      <c r="AC283"/>
      <c r="AD283"/>
      <c r="AE283"/>
      <c r="AF283"/>
      <c r="AG283"/>
      <c r="AH283"/>
      <c r="AI283"/>
      <c r="AJ283"/>
      <c r="AK283" s="1422"/>
      <c r="AL283" s="1422"/>
      <c r="AM283" s="1422"/>
      <c r="AN283" s="1422"/>
      <c r="AO283" s="1422"/>
      <c r="AP283" s="1422"/>
      <c r="AQ283" s="1422"/>
      <c r="AR283" s="1422"/>
      <c r="AS283" s="1422"/>
      <c r="AT283" s="1422"/>
      <c r="AU283" s="1422"/>
      <c r="AV283" s="1422"/>
      <c r="AW283" s="1422"/>
      <c r="AX283" s="142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2"/>
      <c r="U284" s="1422"/>
      <c r="V284" s="1422"/>
      <c r="W284" s="1422"/>
      <c r="X284" s="1422"/>
      <c r="Y284" s="1422"/>
      <c r="Z284" s="1422"/>
      <c r="AA284"/>
      <c r="AB284"/>
      <c r="AC284"/>
      <c r="AD284"/>
      <c r="AE284"/>
      <c r="AF284"/>
      <c r="AG284"/>
      <c r="AH284"/>
      <c r="AI284"/>
      <c r="AJ284"/>
      <c r="AK284" s="1422"/>
      <c r="AL284" s="1422"/>
      <c r="AM284" s="1422"/>
      <c r="AN284" s="1422"/>
      <c r="AO284" s="1422"/>
      <c r="AP284" s="1422"/>
      <c r="AQ284" s="1422"/>
      <c r="AR284" s="1422"/>
      <c r="AS284" s="1422"/>
      <c r="AT284" s="1422"/>
      <c r="AU284" s="1422"/>
      <c r="AV284" s="1422"/>
      <c r="AW284" s="1422"/>
      <c r="AX284" s="142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2"/>
      <c r="U285" s="1422"/>
      <c r="V285" s="1422"/>
      <c r="W285" s="1422"/>
      <c r="X285" s="1422"/>
      <c r="Y285" s="1422"/>
      <c r="Z285" s="1422"/>
      <c r="AA285"/>
      <c r="AB285"/>
      <c r="AC285"/>
      <c r="AD285"/>
      <c r="AE285"/>
      <c r="AF285"/>
      <c r="AG285"/>
      <c r="AH285"/>
      <c r="AI285"/>
      <c r="AJ285"/>
      <c r="AK285" s="1422"/>
      <c r="AL285" s="1422"/>
      <c r="AM285" s="1422"/>
      <c r="AN285" s="1422"/>
      <c r="AO285" s="1422"/>
      <c r="AP285" s="1422"/>
      <c r="AQ285" s="1422"/>
      <c r="AR285" s="1422"/>
      <c r="AS285" s="1422"/>
      <c r="AT285" s="1422"/>
      <c r="AU285" s="1422"/>
      <c r="AV285" s="1422"/>
      <c r="AW285" s="1422"/>
      <c r="AX285" s="142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2"/>
      <c r="U286" s="1422"/>
      <c r="V286" s="1422"/>
      <c r="W286" s="1422"/>
      <c r="X286" s="1422"/>
      <c r="Y286" s="1422"/>
      <c r="AC286"/>
      <c r="AD286"/>
      <c r="AE286"/>
      <c r="AF286"/>
      <c r="AG286"/>
      <c r="AH286"/>
      <c r="AI286"/>
      <c r="AJ286"/>
      <c r="AK286" s="1422"/>
      <c r="AL286" s="1422"/>
      <c r="AM286" s="1422"/>
      <c r="AN286" s="1422"/>
      <c r="AO286" s="1422"/>
      <c r="AP286" s="1422"/>
      <c r="AQ286" s="1422"/>
      <c r="AR286" s="1422"/>
      <c r="AS286" s="1422"/>
      <c r="AT286" s="1422"/>
      <c r="AU286" s="1422"/>
      <c r="AV286" s="1422"/>
      <c r="AW286" s="1422"/>
      <c r="AX286" s="142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2"/>
      <c r="U287" s="1422"/>
      <c r="V287" s="1422"/>
      <c r="W287" s="1422"/>
      <c r="X287" s="1422"/>
      <c r="Y287" s="1422"/>
      <c r="AC287"/>
      <c r="AD287"/>
      <c r="AE287"/>
      <c r="AF287"/>
      <c r="AG287"/>
      <c r="AH287"/>
      <c r="AI287"/>
      <c r="AJ287"/>
      <c r="AK287" s="1422"/>
      <c r="AL287" s="1422"/>
      <c r="AM287" s="1422"/>
      <c r="AN287" s="1422"/>
      <c r="AO287" s="1422"/>
      <c r="AP287" s="1422"/>
      <c r="AQ287" s="1422"/>
      <c r="AR287" s="1422"/>
      <c r="AS287" s="1422"/>
      <c r="AT287" s="1422"/>
      <c r="AU287" s="1422"/>
      <c r="AV287" s="1422"/>
      <c r="AW287" s="1422"/>
      <c r="AX287" s="142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2"/>
      <c r="U288" s="1422"/>
      <c r="V288" s="1422"/>
      <c r="W288" s="1422"/>
      <c r="X288" s="1422"/>
      <c r="Y288" s="1422"/>
      <c r="AC288"/>
      <c r="AD288"/>
      <c r="AE288"/>
      <c r="AF288"/>
      <c r="AG288"/>
      <c r="AH288"/>
      <c r="AI288"/>
      <c r="AJ288"/>
      <c r="AK288" s="1422"/>
      <c r="AL288" s="1422"/>
      <c r="AM288" s="1422"/>
      <c r="AN288" s="1422"/>
      <c r="AO288" s="1422"/>
      <c r="AP288" s="1422"/>
      <c r="AQ288" s="1422"/>
      <c r="AR288" s="1422"/>
      <c r="AS288" s="1422"/>
      <c r="AT288" s="1422"/>
      <c r="AU288" s="1422"/>
      <c r="AV288" s="1422"/>
      <c r="AW288" s="1422"/>
      <c r="AX288" s="142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2"/>
      <c r="U289" s="1422"/>
      <c r="V289" s="1422"/>
      <c r="W289" s="1422"/>
      <c r="X289" s="1422"/>
      <c r="Y289" s="1422"/>
      <c r="Z289" s="1422"/>
      <c r="AA289"/>
      <c r="AB289"/>
      <c r="AC289"/>
      <c r="AD289"/>
      <c r="AE289"/>
      <c r="AF289"/>
      <c r="AG289"/>
      <c r="AH289"/>
      <c r="AI289"/>
      <c r="AJ289"/>
      <c r="AK289" s="1422"/>
      <c r="AL289" s="1422"/>
      <c r="AM289" s="1422"/>
      <c r="AN289" s="1422"/>
      <c r="AO289" s="1422"/>
      <c r="AP289" s="1422"/>
      <c r="AQ289" s="1422"/>
      <c r="AR289" s="1422"/>
      <c r="AS289" s="1422"/>
      <c r="AT289" s="1422"/>
      <c r="AU289" s="1422"/>
      <c r="AV289" s="1422"/>
      <c r="AW289" s="1422"/>
      <c r="AX289" s="142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2"/>
      <c r="U290" s="1422"/>
      <c r="V290" s="1422"/>
      <c r="W290" s="1422"/>
      <c r="X290" s="1422"/>
      <c r="Y290" s="1422"/>
      <c r="Z290" s="1422"/>
      <c r="AA290"/>
      <c r="AB290"/>
      <c r="AC290"/>
      <c r="AD290"/>
      <c r="AE290"/>
      <c r="AF290"/>
      <c r="AG290"/>
      <c r="AH290"/>
      <c r="AI290"/>
      <c r="AJ290"/>
      <c r="AK290" s="1422"/>
      <c r="AL290" s="1422"/>
      <c r="AM290" s="1422"/>
      <c r="AN290" s="1422"/>
      <c r="AO290" s="1422"/>
      <c r="AP290" s="1422"/>
      <c r="AQ290" s="1422"/>
      <c r="AR290" s="1422"/>
      <c r="AS290" s="1422"/>
      <c r="AT290" s="1422"/>
      <c r="AU290" s="1422"/>
      <c r="AV290" s="1422"/>
      <c r="AW290" s="1422"/>
      <c r="AX290" s="142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2"/>
      <c r="U291" s="1422"/>
      <c r="V291" s="1422"/>
      <c r="W291" s="1422"/>
      <c r="X291" s="1422"/>
      <c r="Y291" s="1422"/>
      <c r="Z291" s="1422"/>
      <c r="AA291"/>
      <c r="AB291"/>
      <c r="AC291"/>
      <c r="AD291"/>
      <c r="AE291"/>
      <c r="AF291"/>
      <c r="AG291"/>
      <c r="AH291"/>
      <c r="AI291"/>
      <c r="AJ291"/>
      <c r="AK291" s="1422"/>
      <c r="AL291" s="1422"/>
      <c r="AM291" s="1422"/>
      <c r="AN291" s="1422"/>
      <c r="AO291" s="1422"/>
      <c r="AP291" s="1422"/>
      <c r="AQ291" s="1422"/>
      <c r="AR291" s="1422"/>
      <c r="AS291" s="1422"/>
      <c r="AT291" s="1422"/>
      <c r="AU291" s="1422"/>
      <c r="AV291" s="1422"/>
      <c r="AW291" s="1422"/>
      <c r="AX291" s="142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2"/>
      <c r="U292" s="1422"/>
      <c r="V292" s="1422"/>
      <c r="W292" s="1422"/>
      <c r="X292" s="1422"/>
      <c r="Y292" s="1422"/>
      <c r="Z292" s="1422"/>
      <c r="AA292"/>
      <c r="AB292"/>
      <c r="AC292"/>
      <c r="AD292"/>
      <c r="AE292"/>
      <c r="AF292"/>
      <c r="AG292"/>
      <c r="AH292"/>
      <c r="AI292"/>
      <c r="AJ292"/>
      <c r="AK292" s="1422"/>
      <c r="AL292" s="1422"/>
      <c r="AM292" s="1422"/>
      <c r="AN292" s="1422"/>
      <c r="AO292" s="1422"/>
      <c r="AP292" s="1422"/>
      <c r="AQ292" s="1422"/>
      <c r="AR292" s="1422"/>
      <c r="AS292" s="1422"/>
      <c r="AT292" s="1422"/>
      <c r="AU292" s="1422"/>
      <c r="AV292" s="1422"/>
      <c r="AW292" s="1422"/>
      <c r="AX292" s="142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2"/>
      <c r="U293" s="1422"/>
      <c r="V293" s="1422"/>
      <c r="W293" s="1422"/>
      <c r="X293" s="1422"/>
      <c r="Y293" s="1422"/>
      <c r="Z293" s="1422"/>
      <c r="AA293"/>
      <c r="AB293"/>
      <c r="AC293"/>
      <c r="AD293"/>
      <c r="AE293"/>
      <c r="AF293"/>
      <c r="AG293"/>
      <c r="AH293"/>
      <c r="AI293"/>
      <c r="AJ293"/>
      <c r="AK293" s="1422"/>
      <c r="AL293" s="1422"/>
      <c r="AM293" s="1422"/>
      <c r="AN293" s="1422"/>
      <c r="AO293" s="1422"/>
      <c r="AP293" s="1422"/>
      <c r="AQ293" s="1422"/>
      <c r="AR293" s="1422"/>
      <c r="AS293" s="1422"/>
      <c r="AT293" s="1422"/>
      <c r="AU293" s="1422"/>
      <c r="AV293" s="1422"/>
      <c r="AW293" s="1422"/>
      <c r="AX293" s="142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2"/>
      <c r="U294" s="1422"/>
      <c r="V294" s="1422"/>
      <c r="W294" s="1422"/>
      <c r="X294" s="1422"/>
      <c r="Y294" s="1422"/>
      <c r="Z294" s="1422"/>
      <c r="AA294"/>
      <c r="AB294"/>
      <c r="AC294"/>
      <c r="AD294"/>
      <c r="AE294"/>
      <c r="AF294"/>
      <c r="AG294"/>
      <c r="AH294"/>
      <c r="AI294"/>
      <c r="AJ294"/>
      <c r="AK294" s="1422"/>
      <c r="AL294" s="1422"/>
      <c r="AM294" s="1422"/>
      <c r="AN294" s="1422"/>
      <c r="AO294" s="1422"/>
      <c r="AP294" s="1422"/>
      <c r="AQ294" s="1422"/>
      <c r="AR294" s="1422"/>
      <c r="AS294" s="1422"/>
      <c r="AT294" s="1422"/>
      <c r="AU294" s="1422"/>
      <c r="AV294" s="1422"/>
      <c r="AW294" s="1422"/>
      <c r="AX294" s="142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2"/>
      <c r="U295" s="1422"/>
      <c r="V295" s="1422"/>
      <c r="W295" s="1422"/>
      <c r="X295" s="1422"/>
      <c r="Y295" s="1422"/>
      <c r="Z295" s="1422"/>
      <c r="AA295"/>
      <c r="AB295"/>
      <c r="AC295"/>
      <c r="AD295"/>
      <c r="AE295"/>
      <c r="AF295"/>
      <c r="AG295"/>
      <c r="AH295"/>
      <c r="AI295"/>
      <c r="AJ295"/>
      <c r="AK295" s="1422"/>
      <c r="AL295" s="1422"/>
      <c r="AM295" s="1422"/>
      <c r="AN295" s="1422"/>
      <c r="AO295" s="1422"/>
      <c r="AP295" s="1422"/>
      <c r="AQ295" s="1422"/>
      <c r="AR295" s="1422"/>
      <c r="AS295" s="1422"/>
      <c r="AT295" s="1422"/>
      <c r="AU295" s="1422"/>
      <c r="AV295" s="1422"/>
      <c r="AW295" s="1422"/>
      <c r="AX295" s="142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2"/>
      <c r="U296" s="1422"/>
      <c r="V296" s="1422"/>
      <c r="W296" s="1422"/>
      <c r="X296" s="1422"/>
      <c r="Y296" s="1422"/>
      <c r="Z296" s="1422"/>
      <c r="AA296"/>
      <c r="AB296"/>
      <c r="AC296"/>
      <c r="AD296"/>
      <c r="AE296"/>
      <c r="AF296"/>
      <c r="AG296"/>
      <c r="AH296"/>
      <c r="AI296"/>
      <c r="AJ296"/>
      <c r="AK296" s="1422"/>
      <c r="AL296" s="1422"/>
      <c r="AM296" s="1422"/>
      <c r="AN296" s="1422"/>
      <c r="AO296" s="1422"/>
      <c r="AP296" s="1422"/>
      <c r="AQ296" s="1422"/>
      <c r="AR296" s="1422"/>
      <c r="AS296" s="1422"/>
      <c r="AT296" s="1422"/>
      <c r="AU296" s="1422"/>
      <c r="AV296" s="1422"/>
      <c r="AW296" s="1422"/>
      <c r="AX296" s="142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2"/>
      <c r="U297" s="1422"/>
      <c r="V297" s="1422"/>
      <c r="W297" s="1422"/>
      <c r="X297" s="1422"/>
      <c r="Y297" s="1422"/>
      <c r="Z297" s="1422"/>
      <c r="AA297"/>
      <c r="AB297"/>
      <c r="AC297"/>
      <c r="AD297"/>
      <c r="AE297"/>
      <c r="AF297"/>
      <c r="AG297"/>
      <c r="AH297"/>
      <c r="AI297"/>
      <c r="AJ297"/>
      <c r="AK297" s="1422"/>
      <c r="AL297" s="1422"/>
      <c r="AM297" s="1422"/>
      <c r="AN297" s="1422"/>
      <c r="AO297" s="1422"/>
      <c r="AP297" s="1422"/>
      <c r="AQ297" s="1422"/>
      <c r="AR297" s="1422"/>
      <c r="AS297" s="1422"/>
      <c r="AT297" s="1422"/>
      <c r="AU297" s="1422"/>
      <c r="AV297" s="1422"/>
      <c r="AW297" s="1422"/>
      <c r="AX297" s="142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2"/>
      <c r="U298" s="1422"/>
      <c r="V298" s="1422"/>
      <c r="W298" s="1422"/>
      <c r="X298" s="1422"/>
      <c r="Y298" s="1422"/>
      <c r="Z298" s="1422"/>
      <c r="AA298"/>
      <c r="AB298"/>
      <c r="AC298"/>
      <c r="AD298"/>
      <c r="AE298"/>
      <c r="AF298"/>
      <c r="AG298"/>
      <c r="AH298"/>
      <c r="AI298"/>
      <c r="AJ298"/>
      <c r="AK298" s="1422"/>
      <c r="AL298" s="1422"/>
      <c r="AM298" s="1422"/>
      <c r="AN298" s="1422"/>
      <c r="AO298" s="1422"/>
      <c r="AP298" s="1422"/>
      <c r="AQ298" s="1422"/>
      <c r="AR298" s="1422"/>
      <c r="AS298" s="1422"/>
      <c r="AT298" s="1422"/>
      <c r="AU298" s="1422"/>
      <c r="AV298" s="1422"/>
      <c r="AW298" s="1422"/>
      <c r="AX298" s="142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2"/>
      <c r="U299" s="1422"/>
      <c r="V299" s="1422"/>
      <c r="W299" s="1422"/>
      <c r="X299" s="1422"/>
      <c r="Y299" s="1422"/>
      <c r="Z299" s="1422"/>
      <c r="AA299"/>
      <c r="AB299"/>
      <c r="AC299"/>
      <c r="AD299"/>
      <c r="AE299"/>
      <c r="AF299"/>
      <c r="AG299"/>
      <c r="AH299"/>
      <c r="AI299"/>
      <c r="AJ299"/>
      <c r="AK299" s="1422"/>
      <c r="AL299" s="1422"/>
      <c r="AM299" s="1422"/>
      <c r="AN299" s="1422"/>
      <c r="AO299" s="1422"/>
      <c r="AP299" s="1422"/>
      <c r="AQ299" s="1422"/>
      <c r="AR299" s="1422"/>
      <c r="AS299" s="1422"/>
      <c r="AT299" s="1422"/>
      <c r="AU299" s="1422"/>
      <c r="AV299" s="1422"/>
      <c r="AW299" s="1422"/>
      <c r="AX299" s="142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2"/>
      <c r="U300" s="1422"/>
      <c r="V300" s="1422"/>
      <c r="W300" s="1422"/>
      <c r="X300" s="1422"/>
      <c r="Y300" s="1422"/>
      <c r="Z300" s="1422"/>
      <c r="AA300"/>
      <c r="AB300"/>
      <c r="AC300"/>
      <c r="AD300"/>
      <c r="AE300"/>
      <c r="AF300"/>
      <c r="AG300"/>
      <c r="AH300"/>
      <c r="AI300"/>
      <c r="AJ300"/>
      <c r="AK300" s="1422"/>
      <c r="AL300" s="1422"/>
      <c r="AM300" s="1422"/>
      <c r="AN300" s="1422"/>
      <c r="AO300" s="1422"/>
      <c r="AP300" s="1422"/>
      <c r="AQ300" s="1422"/>
      <c r="AR300" s="1422"/>
      <c r="AS300" s="1422"/>
      <c r="AT300" s="1422"/>
      <c r="AU300" s="1422"/>
      <c r="AV300" s="1422"/>
      <c r="AW300" s="1422"/>
      <c r="AX300" s="142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2"/>
      <c r="U301" s="1422"/>
      <c r="V301" s="1422"/>
      <c r="W301" s="1422"/>
      <c r="X301" s="1422"/>
      <c r="Y301" s="1422"/>
      <c r="Z301" s="1422"/>
      <c r="AA301"/>
      <c r="AB301"/>
      <c r="AC301"/>
      <c r="AD301"/>
      <c r="AE301"/>
      <c r="AF301"/>
      <c r="AG301"/>
      <c r="AH301"/>
      <c r="AI301"/>
      <c r="AJ301"/>
      <c r="AK301" s="1422"/>
      <c r="AL301" s="1422"/>
      <c r="AM301" s="1422"/>
      <c r="AN301" s="1422"/>
      <c r="AO301" s="1422"/>
      <c r="AP301" s="1422"/>
      <c r="AQ301" s="1422"/>
      <c r="AR301" s="1422"/>
      <c r="AS301" s="1422"/>
      <c r="AT301" s="1422"/>
      <c r="AU301" s="1422"/>
      <c r="AV301" s="1422"/>
      <c r="AW301" s="1422"/>
      <c r="AX301" s="142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2"/>
      <c r="U302" s="1422"/>
      <c r="V302" s="1422"/>
      <c r="W302" s="1422"/>
      <c r="X302" s="1422"/>
      <c r="Y302" s="1422"/>
      <c r="Z302" s="1422"/>
      <c r="AA302"/>
      <c r="AB302"/>
      <c r="AC302"/>
      <c r="AD302"/>
      <c r="AE302"/>
      <c r="AF302"/>
      <c r="AG302"/>
      <c r="AH302"/>
      <c r="AI302"/>
      <c r="AJ302"/>
      <c r="AK302" s="1422"/>
      <c r="AL302" s="1422"/>
      <c r="AM302" s="1422"/>
      <c r="AN302" s="1422"/>
      <c r="AO302" s="1422"/>
      <c r="AP302" s="1422"/>
      <c r="AQ302" s="1422"/>
      <c r="AR302" s="1422"/>
      <c r="AS302" s="1422"/>
      <c r="AT302" s="1422"/>
      <c r="AU302" s="1422"/>
      <c r="AV302" s="1422"/>
      <c r="AW302" s="1422"/>
      <c r="AX302" s="142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2"/>
      <c r="U303" s="1422"/>
      <c r="V303" s="1422"/>
      <c r="W303" s="1422"/>
      <c r="X303" s="1422"/>
      <c r="Y303" s="1422"/>
      <c r="Z303" s="1422"/>
      <c r="AA303"/>
      <c r="AB303"/>
      <c r="AC303"/>
      <c r="AD303"/>
      <c r="AE303"/>
      <c r="AF303"/>
      <c r="AG303"/>
      <c r="AH303"/>
      <c r="AI303"/>
      <c r="AJ303"/>
      <c r="AK303" s="1422"/>
      <c r="AL303" s="1422"/>
      <c r="AM303" s="1422"/>
      <c r="AN303" s="1422"/>
      <c r="AO303" s="1422"/>
      <c r="AP303" s="1422"/>
      <c r="AQ303" s="1422"/>
      <c r="AR303" s="1422"/>
      <c r="AS303" s="1422"/>
      <c r="AT303" s="1422"/>
      <c r="AU303" s="1422"/>
      <c r="AV303" s="1422"/>
      <c r="AW303" s="1422"/>
      <c r="AX303" s="142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2"/>
      <c r="U304" s="1422"/>
      <c r="V304" s="1422"/>
      <c r="W304" s="1422"/>
      <c r="X304" s="1422"/>
      <c r="Y304" s="1422"/>
      <c r="Z304" s="1422"/>
      <c r="AA304"/>
      <c r="AB304"/>
      <c r="AC304"/>
      <c r="AD304"/>
      <c r="AE304"/>
      <c r="AF304"/>
      <c r="AG304"/>
      <c r="AH304"/>
      <c r="AI304"/>
      <c r="AJ304"/>
      <c r="AK304" s="1422"/>
      <c r="AL304" s="1422"/>
      <c r="AM304" s="1422"/>
      <c r="AN304" s="1422"/>
      <c r="AO304" s="1422"/>
      <c r="AP304" s="1422"/>
      <c r="AQ304" s="1422"/>
      <c r="AR304" s="1422"/>
      <c r="AS304" s="1422"/>
      <c r="AT304" s="1422"/>
      <c r="AU304" s="1422"/>
      <c r="AV304" s="1422"/>
      <c r="AW304" s="1422"/>
      <c r="AX304" s="142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2"/>
      <c r="U305" s="1422"/>
      <c r="V305" s="1422"/>
      <c r="W305" s="1422"/>
      <c r="X305" s="1422"/>
      <c r="Y305" s="1422"/>
      <c r="Z305" s="1422"/>
      <c r="AA305"/>
      <c r="AB305"/>
      <c r="AC305"/>
      <c r="AD305"/>
      <c r="AE305"/>
      <c r="AF305"/>
      <c r="AG305"/>
      <c r="AH305"/>
      <c r="AI305"/>
      <c r="AJ305"/>
      <c r="AK305" s="1422"/>
      <c r="AL305" s="1422"/>
      <c r="AM305" s="1422"/>
      <c r="AN305" s="1422"/>
      <c r="AO305" s="1422"/>
      <c r="AP305" s="1422"/>
      <c r="AQ305" s="1422"/>
      <c r="AR305" s="1422"/>
      <c r="AS305" s="1422"/>
      <c r="AT305" s="1422"/>
      <c r="AU305" s="1422"/>
      <c r="AV305" s="1422"/>
      <c r="AW305" s="1422"/>
      <c r="AX305" s="142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2"/>
      <c r="U306" s="1422"/>
      <c r="V306" s="1422"/>
      <c r="W306" s="1422"/>
      <c r="X306" s="1422"/>
      <c r="Y306" s="1422"/>
      <c r="Z306" s="1422"/>
      <c r="AA306"/>
      <c r="AB306"/>
      <c r="AC306"/>
      <c r="AD306"/>
      <c r="AE306"/>
      <c r="AF306"/>
      <c r="AG306"/>
      <c r="AH306"/>
      <c r="AI306"/>
      <c r="AJ306"/>
      <c r="AK306" s="1422"/>
      <c r="AL306" s="1422"/>
      <c r="AM306" s="1422"/>
      <c r="AN306" s="1422"/>
      <c r="AO306" s="1422"/>
      <c r="AP306" s="1422"/>
      <c r="AQ306" s="1422"/>
      <c r="AR306" s="1422"/>
      <c r="AS306" s="1422"/>
      <c r="AT306" s="1422"/>
      <c r="AU306" s="1422"/>
      <c r="AV306" s="1422"/>
      <c r="AW306" s="1422"/>
      <c r="AX306" s="142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2"/>
      <c r="U307" s="1422"/>
      <c r="V307" s="1422"/>
      <c r="W307" s="1422"/>
      <c r="X307" s="1422"/>
      <c r="Y307" s="1422"/>
      <c r="Z307" s="1422"/>
      <c r="AA307"/>
      <c r="AB307"/>
      <c r="AC307"/>
      <c r="AD307"/>
      <c r="AE307"/>
      <c r="AF307"/>
      <c r="AG307"/>
      <c r="AH307"/>
      <c r="AI307"/>
      <c r="AJ307"/>
      <c r="AK307" s="1422"/>
      <c r="AL307" s="1422"/>
      <c r="AM307" s="1422"/>
      <c r="AN307" s="1422"/>
      <c r="AO307" s="1422"/>
      <c r="AP307" s="1422"/>
      <c r="AQ307" s="1422"/>
      <c r="AR307" s="1422"/>
      <c r="AS307" s="1422"/>
      <c r="AT307" s="1422"/>
      <c r="AU307" s="1422"/>
      <c r="AV307" s="1422"/>
      <c r="AW307" s="1422"/>
      <c r="AX307" s="142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2"/>
      <c r="U308" s="1422"/>
      <c r="V308" s="1422"/>
      <c r="W308" s="1422"/>
      <c r="X308" s="1422"/>
      <c r="Y308" s="1422"/>
      <c r="Z308" s="1422"/>
      <c r="AA308"/>
      <c r="AB308"/>
      <c r="AC308"/>
      <c r="AD308"/>
      <c r="AE308"/>
      <c r="AF308"/>
      <c r="AG308"/>
      <c r="AH308"/>
      <c r="AI308"/>
      <c r="AJ308"/>
      <c r="AK308" s="1422"/>
      <c r="AL308" s="1422"/>
      <c r="AM308" s="1422"/>
      <c r="AN308" s="1422"/>
      <c r="AO308" s="1422"/>
      <c r="AP308" s="1422"/>
      <c r="AQ308" s="1422"/>
      <c r="AR308" s="1422"/>
      <c r="AS308" s="1422"/>
      <c r="AT308" s="1422"/>
      <c r="AU308" s="1422"/>
      <c r="AV308" s="1422"/>
      <c r="AW308" s="1422"/>
      <c r="AX308" s="142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2"/>
      <c r="U309" s="1422"/>
      <c r="V309" s="1422"/>
      <c r="W309" s="1422"/>
      <c r="X309" s="1422"/>
      <c r="Y309" s="1422"/>
      <c r="Z309" s="1422"/>
      <c r="AA309"/>
      <c r="AB309"/>
      <c r="AC309"/>
      <c r="AD309"/>
      <c r="AE309"/>
      <c r="AF309"/>
      <c r="AG309"/>
      <c r="AH309"/>
      <c r="AI309"/>
      <c r="AJ309"/>
      <c r="AK309" s="1422"/>
      <c r="AL309" s="1422"/>
      <c r="AM309" s="1422"/>
      <c r="AN309" s="1422"/>
      <c r="AO309" s="1422"/>
      <c r="AP309" s="1422"/>
      <c r="AQ309" s="1422"/>
      <c r="AR309" s="1422"/>
      <c r="AS309" s="1422"/>
      <c r="AT309" s="1422"/>
      <c r="AU309" s="1422"/>
      <c r="AV309" s="1422"/>
      <c r="AW309" s="1422"/>
      <c r="AX309" s="142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2"/>
      <c r="U310" s="1422"/>
      <c r="V310" s="1549"/>
      <c r="W310" s="1549"/>
      <c r="X310" s="1422"/>
      <c r="Y310" s="1422"/>
      <c r="Z310" s="1422"/>
      <c r="AA310"/>
      <c r="AB310"/>
      <c r="AC310"/>
      <c r="AD310"/>
      <c r="AE310"/>
      <c r="AF310"/>
      <c r="AG310" s="1550"/>
      <c r="AH310" s="1550"/>
      <c r="AI310"/>
      <c r="AJ310"/>
      <c r="AK310" s="1422"/>
      <c r="AL310" s="1422"/>
      <c r="AM310" s="1422"/>
      <c r="AN310" s="1422"/>
      <c r="AO310" s="1422"/>
      <c r="AP310" s="1422"/>
      <c r="AQ310" s="1422"/>
      <c r="AR310" s="1422"/>
      <c r="AS310" s="1422"/>
      <c r="AT310" s="1422"/>
      <c r="AU310" s="1422"/>
      <c r="AV310" s="1422"/>
      <c r="AW310" s="1422"/>
      <c r="AX310" s="142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2"/>
      <c r="U311" s="1422"/>
      <c r="V311" s="1422"/>
      <c r="W311" s="1422"/>
      <c r="X311" s="1422"/>
      <c r="Y311" s="1422"/>
      <c r="Z311" s="1422"/>
      <c r="AA311"/>
      <c r="AB311"/>
      <c r="AC311"/>
      <c r="AD311"/>
      <c r="AE311"/>
      <c r="AF311"/>
      <c r="AG311"/>
      <c r="AH311"/>
      <c r="AI311"/>
      <c r="AJ311"/>
      <c r="AK311" s="1422"/>
      <c r="AL311" s="1422"/>
      <c r="AM311" s="1422"/>
      <c r="AN311" s="1422"/>
      <c r="AO311" s="1422"/>
      <c r="AP311" s="1422"/>
      <c r="AQ311" s="1422"/>
      <c r="AR311" s="1422"/>
      <c r="AS311" s="1422"/>
      <c r="AT311" s="1422"/>
      <c r="AU311" s="1422"/>
      <c r="AV311" s="1422"/>
      <c r="AW311" s="1422"/>
      <c r="AX311" s="142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2"/>
      <c r="U312" s="1422"/>
      <c r="V312" s="1422"/>
      <c r="W312" s="1422"/>
      <c r="X312" s="1422"/>
      <c r="Y312" s="1422"/>
      <c r="Z312" s="1422"/>
      <c r="AA312"/>
      <c r="AB312"/>
      <c r="AC312"/>
      <c r="AD312"/>
      <c r="AE312"/>
      <c r="AF312"/>
      <c r="AG312"/>
      <c r="AH312"/>
      <c r="AI312"/>
      <c r="AJ312"/>
      <c r="AK312" s="1422"/>
      <c r="AL312" s="1422"/>
      <c r="AM312" s="1422"/>
      <c r="AN312" s="1422"/>
      <c r="AO312" s="1422"/>
      <c r="AP312" s="1422"/>
      <c r="AQ312" s="1422"/>
      <c r="AR312" s="1422"/>
      <c r="AS312" s="1422"/>
      <c r="AT312" s="1422"/>
      <c r="AU312" s="1422"/>
      <c r="AV312" s="1422"/>
      <c r="AW312" s="1422"/>
      <c r="AX312" s="142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2"/>
      <c r="U313" s="1422"/>
      <c r="V313" s="1422"/>
      <c r="W313" s="1422"/>
      <c r="X313" s="1422"/>
      <c r="AB313"/>
      <c r="AC313"/>
      <c r="AD313"/>
      <c r="AE313"/>
      <c r="AF313"/>
      <c r="AG313"/>
      <c r="AH313"/>
      <c r="AI313"/>
      <c r="AJ313"/>
      <c r="AK313" s="1422"/>
      <c r="AL313" s="1422"/>
      <c r="AM313" s="1422"/>
      <c r="AN313" s="1422"/>
      <c r="AO313" s="1422"/>
      <c r="AP313" s="1422"/>
      <c r="AQ313" s="1422"/>
      <c r="AR313" s="1422"/>
      <c r="AS313" s="1422"/>
      <c r="AT313" s="1422"/>
      <c r="AU313" s="1422"/>
      <c r="AV313" s="1422"/>
      <c r="AW313" s="1422"/>
      <c r="AX313" s="142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2"/>
      <c r="U314" s="1422"/>
      <c r="V314" s="1422"/>
      <c r="W314" s="1422"/>
      <c r="X314" s="1422"/>
      <c r="AB314"/>
      <c r="AC314"/>
      <c r="AD314"/>
      <c r="AE314"/>
      <c r="AF314"/>
      <c r="AG314"/>
      <c r="AH314"/>
      <c r="AI314"/>
      <c r="AJ314"/>
      <c r="AK314" s="1422"/>
      <c r="AL314" s="1422"/>
      <c r="AM314" s="1422"/>
      <c r="AN314" s="1422"/>
      <c r="AO314" s="1422"/>
      <c r="AP314" s="1422"/>
      <c r="AQ314" s="1422"/>
      <c r="AR314" s="1422"/>
      <c r="AS314" s="1422"/>
      <c r="AT314" s="1422"/>
      <c r="AU314" s="1422"/>
      <c r="AV314" s="1422"/>
      <c r="AW314" s="1422"/>
      <c r="AX314" s="142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2"/>
      <c r="U315" s="1422"/>
      <c r="V315" s="1422"/>
      <c r="W315" s="1422"/>
      <c r="X315" s="1422"/>
      <c r="AB315"/>
      <c r="AC315"/>
      <c r="AD315"/>
      <c r="AE315"/>
      <c r="AF315"/>
      <c r="AG315"/>
      <c r="AH315"/>
      <c r="AI315"/>
      <c r="AJ315"/>
      <c r="AK315" s="1422"/>
      <c r="AL315" s="1422"/>
      <c r="AM315" s="1422"/>
      <c r="AN315" s="1422"/>
      <c r="AO315" s="1422"/>
      <c r="AP315" s="1422"/>
      <c r="AQ315" s="1422"/>
      <c r="AR315" s="1422"/>
      <c r="AS315" s="1422"/>
      <c r="AT315" s="1422"/>
      <c r="AU315" s="1422"/>
      <c r="AV315" s="1422"/>
      <c r="AW315" s="1422"/>
      <c r="AX315" s="142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2"/>
      <c r="U316" s="1422"/>
      <c r="V316" s="1422"/>
      <c r="W316" s="1422"/>
      <c r="X316" s="1422"/>
      <c r="Y316" s="1422"/>
      <c r="Z316" s="1422"/>
      <c r="AA316"/>
      <c r="AB316"/>
      <c r="AC316"/>
      <c r="AD316"/>
      <c r="AE316"/>
      <c r="AF316"/>
      <c r="AG316"/>
      <c r="AH316"/>
      <c r="AI316"/>
      <c r="AJ316"/>
      <c r="AK316" s="1422"/>
      <c r="AL316" s="1422"/>
      <c r="AM316" s="1422"/>
      <c r="AN316" s="1422"/>
      <c r="AO316" s="1422"/>
      <c r="AP316" s="1422"/>
      <c r="AQ316" s="1422"/>
      <c r="AR316" s="1422"/>
      <c r="AS316" s="1422"/>
      <c r="AT316" s="1422"/>
      <c r="AU316" s="1422"/>
      <c r="AV316" s="1422"/>
      <c r="AW316" s="1422"/>
      <c r="AX316" s="142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2"/>
      <c r="U317" s="1422"/>
      <c r="V317" s="1422"/>
      <c r="W317" s="1422"/>
      <c r="X317" s="1422"/>
      <c r="Y317" s="1422"/>
      <c r="Z317" s="1422"/>
      <c r="AA317"/>
      <c r="AB317"/>
      <c r="AC317"/>
      <c r="AD317"/>
      <c r="AE317"/>
      <c r="AF317"/>
      <c r="AG317"/>
      <c r="AH317"/>
      <c r="AI317"/>
      <c r="AJ317"/>
      <c r="AK317" s="1422"/>
      <c r="AL317" s="1422"/>
      <c r="AM317" s="1422"/>
      <c r="AN317" s="1422"/>
      <c r="AO317" s="1422"/>
      <c r="AP317" s="1422"/>
      <c r="AQ317" s="1422"/>
      <c r="AR317" s="1422"/>
      <c r="AS317" s="1422"/>
      <c r="AT317" s="1422"/>
      <c r="AU317" s="1422"/>
      <c r="AV317" s="1422"/>
      <c r="AW317" s="1422"/>
      <c r="AX317" s="142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2"/>
      <c r="U318" s="1422"/>
      <c r="V318" s="1422"/>
      <c r="W318" s="1422"/>
      <c r="X318" s="1422"/>
      <c r="Y318" s="1422"/>
      <c r="Z318" s="1422"/>
      <c r="AA318"/>
      <c r="AB318"/>
      <c r="AC318"/>
      <c r="AD318"/>
      <c r="AE318"/>
      <c r="AF318"/>
      <c r="AG318"/>
      <c r="AH318"/>
      <c r="AI318"/>
      <c r="AJ318"/>
      <c r="AK318" s="1422"/>
      <c r="AL318" s="1422"/>
      <c r="AM318" s="1422"/>
      <c r="AN318" s="1422"/>
      <c r="AO318" s="1422"/>
      <c r="AP318" s="1422"/>
      <c r="AQ318" s="1422"/>
      <c r="AR318" s="1422"/>
      <c r="AS318" s="1422"/>
      <c r="AT318" s="1422"/>
      <c r="AU318" s="1422"/>
      <c r="AV318" s="1422"/>
      <c r="AW318" s="1422"/>
      <c r="AX318" s="142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2"/>
      <c r="U319" s="1422"/>
      <c r="V319" s="1422"/>
      <c r="W319" s="1422"/>
      <c r="X319" s="1422"/>
      <c r="Y319" s="1422"/>
      <c r="Z319" s="1422"/>
      <c r="AA319"/>
      <c r="AB319"/>
      <c r="AC319"/>
      <c r="AD319"/>
      <c r="AE319"/>
      <c r="AF319"/>
      <c r="AG319"/>
      <c r="AH319"/>
      <c r="AI319"/>
      <c r="AJ319"/>
      <c r="AK319" s="1422"/>
      <c r="AL319" s="1422"/>
      <c r="AM319" s="1422"/>
      <c r="AN319" s="1422"/>
      <c r="AO319" s="1422"/>
      <c r="AP319" s="1422"/>
      <c r="AQ319" s="1422"/>
      <c r="AR319" s="1422"/>
      <c r="AS319" s="1422"/>
      <c r="AT319" s="1422"/>
      <c r="AU319" s="1422"/>
      <c r="AV319" s="1422"/>
      <c r="AW319" s="1422"/>
      <c r="AX319" s="142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688</v>
      </c>
      <c r="O320" s="1378"/>
      <c r="P320" s="1378"/>
      <c r="Q320" s="1379"/>
      <c r="R320" s="1378"/>
      <c r="S320"/>
      <c r="T320" s="1422"/>
      <c r="U320" s="1422"/>
      <c r="V320" s="1422"/>
      <c r="W320" s="1422"/>
      <c r="AC320"/>
      <c r="AD320"/>
      <c r="AE320"/>
      <c r="AF320"/>
      <c r="AG320"/>
      <c r="AH320"/>
      <c r="AI320"/>
      <c r="AJ320"/>
      <c r="AK320" s="1422"/>
      <c r="AL320" s="1422"/>
      <c r="AM320" s="1422"/>
      <c r="AN320" s="1422"/>
      <c r="AO320" s="1422"/>
      <c r="AP320" s="1422"/>
      <c r="AQ320" s="1422"/>
      <c r="AR320" s="1422"/>
      <c r="AS320" s="1422"/>
      <c r="AT320" s="1422"/>
      <c r="AU320" s="1422"/>
      <c r="AV320" s="1422"/>
      <c r="AW320" s="1422"/>
      <c r="AX320" s="142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689</v>
      </c>
      <c r="O321" s="1378"/>
      <c r="P321" s="1378"/>
      <c r="Q321" s="1379"/>
      <c r="R321" s="1380"/>
      <c r="S321"/>
      <c r="T321" s="1422"/>
      <c r="U321" s="1422"/>
      <c r="V321" s="1422"/>
      <c r="W321" s="1422"/>
      <c r="AC321"/>
      <c r="AD321"/>
      <c r="AE321"/>
      <c r="AF321"/>
      <c r="AG321"/>
      <c r="AH321"/>
      <c r="AI321"/>
      <c r="AJ321"/>
      <c r="AK321" s="1422"/>
      <c r="AL321" s="1422"/>
      <c r="AM321" s="1422"/>
      <c r="AN321" s="1422"/>
      <c r="AO321" s="1422"/>
      <c r="AP321" s="1422"/>
      <c r="AQ321" s="1422"/>
      <c r="AR321" s="1422"/>
      <c r="AS321" s="1422"/>
      <c r="AT321" s="1422"/>
      <c r="AU321" s="1422"/>
      <c r="AV321" s="1422"/>
      <c r="AW321" s="1422"/>
      <c r="AX321" s="1422"/>
    </row>
    <row r="322" spans="3:50" ht="12" customHeight="1">
      <c r="N322" s="1378" t="s">
        <v>479</v>
      </c>
      <c r="O322" s="1378"/>
      <c r="P322" s="1378"/>
      <c r="Q322" s="1379"/>
      <c r="R322" s="1380"/>
    </row>
    <row r="323" spans="3:50" ht="12" customHeight="1">
      <c r="N323" s="1378" t="s">
        <v>690</v>
      </c>
      <c r="O323" s="1378"/>
      <c r="P323" s="1378"/>
      <c r="Q323" s="1379"/>
      <c r="R323" s="1380"/>
    </row>
    <row r="324" spans="3:50" ht="12" customHeight="1">
      <c r="N324" s="1378" t="s">
        <v>691</v>
      </c>
      <c r="O324" s="1378"/>
      <c r="P324" s="1378"/>
      <c r="Q324" s="1379"/>
      <c r="R324" s="1380"/>
    </row>
    <row r="325" spans="3:50" ht="12" customHeight="1">
      <c r="N325" s="1378" t="s">
        <v>692</v>
      </c>
      <c r="O325" s="1378"/>
      <c r="P325" s="1378"/>
      <c r="Q325" s="1379"/>
      <c r="R325" s="1380"/>
    </row>
    <row r="326" spans="3:50" ht="12" customHeight="1">
      <c r="N326" s="1378" t="s">
        <v>693</v>
      </c>
      <c r="O326" s="1378"/>
      <c r="P326" s="1378"/>
      <c r="Q326" s="1379"/>
      <c r="R326" s="1380"/>
    </row>
    <row r="327" spans="3:50" ht="12" customHeight="1">
      <c r="N327" s="1378" t="s">
        <v>694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L724" activePane="bottomRight" state="frozen"/>
      <selection pane="topRight" activeCell="AU1" sqref="AU1"/>
      <selection pane="bottomLeft" activeCell="A419" sqref="A419"/>
      <selection pane="bottomRight" activeCell="CD5" sqref="CD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9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31" t="s">
        <v>723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747</v>
      </c>
      <c r="K1" s="1438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3" t="s">
        <v>945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6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2" t="s">
        <v>51</v>
      </c>
      <c r="DM4" s="1552"/>
      <c r="DN4" s="1552"/>
      <c r="DO4" s="1552"/>
      <c r="DP4" s="1552"/>
      <c r="DQ4" s="1552"/>
      <c r="DR4" s="1552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7" t="str">
        <f>IF(UPPER($CD$4)=UPPER($BZ$4),$BV$4,IF(UPPER($CD$4)=UPPER($CA$4),$BW$4,IF(UPPER($CD$4)=UPPER($CB$4),$BX$4,$BY$4)))</f>
        <v>'Middle'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325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3" t="s">
        <v>48</v>
      </c>
      <c r="CE6" s="1553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 t="s">
        <v>944</v>
      </c>
      <c r="CP6" s="1554" t="s">
        <v>48</v>
      </c>
      <c r="CQ6" s="1554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5" t="s">
        <v>49</v>
      </c>
      <c r="DF6" s="1555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2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1.13574318910781</v>
      </c>
      <c r="BW10" s="522">
        <f>SUM(BW11:BW19)</f>
        <v>1.2026424363618573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1.3020175563897289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1.3191885498813971</v>
      </c>
      <c r="CF10" s="1332">
        <f t="shared" si="12"/>
        <v>1.3346488406392694</v>
      </c>
      <c r="CG10" s="1332">
        <f t="shared" si="12"/>
        <v>1.4711559574995128</v>
      </c>
      <c r="CH10" s="1332">
        <f t="shared" si="12"/>
        <v>1.5194949735535392</v>
      </c>
      <c r="CI10" s="1333">
        <f t="shared" si="12"/>
        <v>1.5681480939521011</v>
      </c>
      <c r="CJ10" s="1333">
        <f t="shared" si="12"/>
        <v>1.6152160217725198</v>
      </c>
      <c r="CK10" s="1332">
        <f t="shared" si="12"/>
        <v>1.7010355893816556</v>
      </c>
      <c r="CL10" s="1332">
        <f t="shared" si="12"/>
        <v>1.7331125051414338</v>
      </c>
      <c r="CM10" s="1332">
        <f t="shared" si="12"/>
        <v>1.7750977408120907</v>
      </c>
      <c r="CN10" s="1332">
        <f t="shared" si="12"/>
        <v>1.8675291073474471</v>
      </c>
      <c r="CO10" s="1331">
        <f t="shared" si="12"/>
        <v>2.0412688892862083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701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0.15798320080946449</v>
      </c>
      <c r="BW11" s="536">
        <f>SUM(BW832:BW835,BW838:BW841,BW844)</f>
        <v>0.17556815006226648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31">
        <f t="shared" si="12"/>
        <v>1.1419401463262764E-2</v>
      </c>
      <c r="CE11" s="1332">
        <f t="shared" si="13"/>
        <v>2.8921116127023663E-2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3.4480292652552924E-2</v>
      </c>
      <c r="CG11" s="1332">
        <f t="shared" si="39"/>
        <v>3.9430479452054794E-2</v>
      </c>
      <c r="CH11" s="1332">
        <f t="shared" si="39"/>
        <v>6.759510763209392E-2</v>
      </c>
      <c r="CI11" s="1333">
        <f t="shared" si="39"/>
        <v>6.759510763209392E-2</v>
      </c>
      <c r="CJ11" s="1333">
        <f t="shared" si="39"/>
        <v>7.8860958904109588E-2</v>
      </c>
      <c r="CK11" s="1332">
        <f t="shared" si="39"/>
        <v>8.8718578767123274E-2</v>
      </c>
      <c r="CL11" s="1332">
        <f t="shared" si="39"/>
        <v>9.5028135563067051E-2</v>
      </c>
      <c r="CM11" s="1332">
        <f t="shared" si="39"/>
        <v>0.11605688934353318</v>
      </c>
      <c r="CN11" s="1332">
        <f t="shared" si="39"/>
        <v>0.13989290473225405</v>
      </c>
      <c r="CO11" s="1331">
        <f t="shared" si="39"/>
        <v>0.30878518991282689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702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0.11507360502283105</v>
      </c>
      <c r="BW12" s="536">
        <f>SUM(BW830:BW831,BW836:BW837,BW842:BW843,BW845:BW849)</f>
        <v>0.10870764387712745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31">
        <f t="shared" si="12"/>
        <v>2.9282475197177252E-2</v>
      </c>
      <c r="CE12" s="1332">
        <f t="shared" si="13"/>
        <v>3.2316744499792445E-2</v>
      </c>
      <c r="CF12" s="1332">
        <f t="shared" si="39"/>
        <v>3.9011781414932098E-2</v>
      </c>
      <c r="CG12" s="1332">
        <f t="shared" si="39"/>
        <v>4.3015162930676629E-2</v>
      </c>
      <c r="CH12" s="1332">
        <f t="shared" si="39"/>
        <v>4.6434045869655452E-2</v>
      </c>
      <c r="CI12" s="1333">
        <f t="shared" si="39"/>
        <v>4.6582153590701537E-2</v>
      </c>
      <c r="CJ12" s="1333">
        <f t="shared" si="39"/>
        <v>4.6624623791733377E-2</v>
      </c>
      <c r="CK12" s="1332">
        <f t="shared" si="39"/>
        <v>5.2642237183478623E-2</v>
      </c>
      <c r="CL12" s="1332">
        <f t="shared" si="39"/>
        <v>7.4338907726976225E-2</v>
      </c>
      <c r="CM12" s="1332">
        <f t="shared" si="39"/>
        <v>8.5949389669691026E-2</v>
      </c>
      <c r="CN12" s="1332">
        <f t="shared" si="39"/>
        <v>9.2180488273142389E-2</v>
      </c>
      <c r="CO12" s="1331">
        <f t="shared" si="39"/>
        <v>9.5586744499792445E-2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5.906425124533001E-3</v>
      </c>
      <c r="BW13" s="536">
        <f>SUM(BW820:BW829)</f>
        <v>4.346527864259029E-2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31">
        <f t="shared" si="12"/>
        <v>8.4455245952677477E-2</v>
      </c>
      <c r="CE13" s="1332">
        <f t="shared" si="13"/>
        <v>9.2330479452054803E-2</v>
      </c>
      <c r="CF13" s="1332">
        <f t="shared" si="39"/>
        <v>0.10623666459111665</v>
      </c>
      <c r="CG13" s="1332">
        <f t="shared" si="39"/>
        <v>0.16703121108343713</v>
      </c>
      <c r="CH13" s="1332">
        <f t="shared" si="39"/>
        <v>0.1699723692403487</v>
      </c>
      <c r="CI13" s="1333">
        <f t="shared" si="39"/>
        <v>0.17032372742839352</v>
      </c>
      <c r="CJ13" s="1333">
        <f t="shared" si="39"/>
        <v>0.17503349048212063</v>
      </c>
      <c r="CK13" s="1332">
        <f t="shared" si="39"/>
        <v>0.19721390766767483</v>
      </c>
      <c r="CL13" s="1332">
        <f t="shared" si="39"/>
        <v>0.25419188459941888</v>
      </c>
      <c r="CM13" s="1332">
        <f t="shared" si="39"/>
        <v>0.35650982921188401</v>
      </c>
      <c r="CN13" s="1332">
        <f t="shared" si="39"/>
        <v>0.39947667600664183</v>
      </c>
      <c r="CO13" s="1331">
        <f t="shared" si="39"/>
        <v>0.41550691602917633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5.5357089041095887E-3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1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1">
        <f t="shared" si="39"/>
        <v>0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703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0.52893348623910341</v>
      </c>
      <c r="BW16" s="536">
        <f t="shared" ref="BW16:BY16" si="60">SUM(BW859:BW864,BW886)</f>
        <v>0.55075868024906594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31">
        <f t="shared" si="12"/>
        <v>0.41040090280199248</v>
      </c>
      <c r="CE16" s="1332">
        <f t="shared" si="13"/>
        <v>0.41780256708770674</v>
      </c>
      <c r="CF16" s="1332">
        <f t="shared" si="39"/>
        <v>0.43511827359900374</v>
      </c>
      <c r="CG16" s="1332">
        <f t="shared" si="39"/>
        <v>0.4654729460238391</v>
      </c>
      <c r="CH16" s="1332">
        <f t="shared" si="39"/>
        <v>0.47544424856787049</v>
      </c>
      <c r="CI16" s="1333">
        <f t="shared" si="39"/>
        <v>0.49498761423234294</v>
      </c>
      <c r="CJ16" s="1333">
        <f t="shared" si="39"/>
        <v>0.49917739363102642</v>
      </c>
      <c r="CK16" s="1332">
        <f t="shared" si="39"/>
        <v>0.50151398704856787</v>
      </c>
      <c r="CL16" s="1332">
        <f t="shared" si="39"/>
        <v>0.53505705056039854</v>
      </c>
      <c r="CM16" s="1332">
        <f t="shared" si="39"/>
        <v>0.54883056239103367</v>
      </c>
      <c r="CN16" s="1332">
        <f t="shared" si="39"/>
        <v>0.62169548144458286</v>
      </c>
      <c r="CO16" s="1331">
        <f t="shared" si="39"/>
        <v>0.6593506117061021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686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0.20326314396014944</v>
      </c>
      <c r="BW17" s="536">
        <f t="shared" ref="BW17:BY17" si="66">SUM(BW865:BW885,BW887:BW888)</f>
        <v>0.20509506448318804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31">
        <f t="shared" si="12"/>
        <v>0.25345064906600245</v>
      </c>
      <c r="CE17" s="1332">
        <f t="shared" si="13"/>
        <v>0.26842966902686355</v>
      </c>
      <c r="CF17" s="1332">
        <f t="shared" si="39"/>
        <v>0.27759131997865144</v>
      </c>
      <c r="CG17" s="1332">
        <f t="shared" si="39"/>
        <v>0.27789102889165629</v>
      </c>
      <c r="CH17" s="1332">
        <f t="shared" si="39"/>
        <v>0.27810414894146945</v>
      </c>
      <c r="CI17" s="1333">
        <f t="shared" si="39"/>
        <v>0.28524465034691332</v>
      </c>
      <c r="CJ17" s="1333">
        <f t="shared" si="39"/>
        <v>0.28524465034691332</v>
      </c>
      <c r="CK17" s="1332">
        <f t="shared" si="39"/>
        <v>0.28559515638231625</v>
      </c>
      <c r="CL17" s="1332">
        <f t="shared" si="39"/>
        <v>0.29628058107098382</v>
      </c>
      <c r="CM17" s="1332">
        <f t="shared" si="39"/>
        <v>0.32688714707347444</v>
      </c>
      <c r="CN17" s="1332">
        <f t="shared" si="39"/>
        <v>0.32910307484433371</v>
      </c>
      <c r="CO17" s="1331">
        <f t="shared" si="39"/>
        <v>0.41470957858032376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31">
        <f t="shared" si="12"/>
        <v>0.3267515867061021</v>
      </c>
      <c r="CE18" s="1332">
        <f t="shared" si="13"/>
        <v>0.37492864747524163</v>
      </c>
      <c r="CF18" s="1332">
        <f t="shared" si="39"/>
        <v>0.40244366665184134</v>
      </c>
      <c r="CG18" s="1332">
        <f t="shared" si="39"/>
        <v>0.40417164798671645</v>
      </c>
      <c r="CH18" s="1332">
        <f t="shared" si="39"/>
        <v>0.4116717278953923</v>
      </c>
      <c r="CI18" s="1333">
        <f t="shared" si="39"/>
        <v>0.43112665066375244</v>
      </c>
      <c r="CJ18" s="1333">
        <f t="shared" si="39"/>
        <v>0.44718408264924897</v>
      </c>
      <c r="CK18" s="1332">
        <f t="shared" si="39"/>
        <v>0.45247222532848752</v>
      </c>
      <c r="CL18" s="1332">
        <f t="shared" si="39"/>
        <v>0.4542395261646377</v>
      </c>
      <c r="CM18" s="1332">
        <f t="shared" si="39"/>
        <v>0.48447809555436944</v>
      </c>
      <c r="CN18" s="1332">
        <f t="shared" si="39"/>
        <v>0.48856018210480534</v>
      </c>
      <c r="CO18" s="1331">
        <f t="shared" si="39"/>
        <v>0.57747117425724948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31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29330</v>
      </c>
      <c r="BW20" s="538">
        <f>SUM(BW21:BW30)</f>
        <v>47820</v>
      </c>
      <c r="BX20" s="538">
        <f>SUM(BX21:BX30)</f>
        <v>131437</v>
      </c>
      <c r="BY20" s="538">
        <f>SUM(BY21:BY30)</f>
        <v>223486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113200</v>
      </c>
      <c r="CE20" s="1361">
        <f t="shared" si="12"/>
        <v>133712.15</v>
      </c>
      <c r="CF20" s="1361">
        <f t="shared" si="12"/>
        <v>141720</v>
      </c>
      <c r="CG20" s="1361">
        <f t="shared" si="12"/>
        <v>151499.85</v>
      </c>
      <c r="CH20" s="1361">
        <f t="shared" si="12"/>
        <v>158119.6</v>
      </c>
      <c r="CI20" s="1362">
        <f t="shared" si="12"/>
        <v>162675</v>
      </c>
      <c r="CJ20" s="1362">
        <f t="shared" si="12"/>
        <v>165544.92499999999</v>
      </c>
      <c r="CK20" s="1361">
        <f t="shared" si="12"/>
        <v>178340</v>
      </c>
      <c r="CL20" s="1361">
        <f t="shared" si="12"/>
        <v>180049.45</v>
      </c>
      <c r="CM20" s="1361">
        <f t="shared" si="12"/>
        <v>180724.6</v>
      </c>
      <c r="CN20" s="1361">
        <f t="shared" si="12"/>
        <v>203035</v>
      </c>
      <c r="CO20" s="1360">
        <f t="shared" si="12"/>
        <v>228466.8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60">
        <f t="shared" si="12"/>
        <v>0</v>
      </c>
      <c r="CE21" s="1361">
        <f t="shared" si="12"/>
        <v>944.92499999999995</v>
      </c>
      <c r="CF21" s="1361">
        <f t="shared" si="12"/>
        <v>1445</v>
      </c>
      <c r="CG21" s="1361">
        <f t="shared" si="12"/>
        <v>2010</v>
      </c>
      <c r="CH21" s="1361">
        <f t="shared" si="12"/>
        <v>2029.85</v>
      </c>
      <c r="CI21" s="1362">
        <f t="shared" si="12"/>
        <v>2639.6</v>
      </c>
      <c r="CJ21" s="1362">
        <f t="shared" si="12"/>
        <v>2819.45</v>
      </c>
      <c r="CK21" s="1361">
        <f t="shared" si="12"/>
        <v>3755</v>
      </c>
      <c r="CL21" s="1361">
        <f t="shared" si="12"/>
        <v>4712.1499999999996</v>
      </c>
      <c r="CM21" s="1361">
        <f t="shared" si="12"/>
        <v>5994.6</v>
      </c>
      <c r="CN21" s="1361">
        <f t="shared" si="12"/>
        <v>7336.8</v>
      </c>
      <c r="CO21" s="1360">
        <f t="shared" si="12"/>
        <v>9520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60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60">
        <f t="shared" si="12"/>
        <v>7350</v>
      </c>
      <c r="CE23" s="1361">
        <f t="shared" si="12"/>
        <v>11200</v>
      </c>
      <c r="CF23" s="1361">
        <f t="shared" si="12"/>
        <v>12350</v>
      </c>
      <c r="CG23" s="1361">
        <f t="shared" si="12"/>
        <v>14250</v>
      </c>
      <c r="CH23" s="1361">
        <f t="shared" si="12"/>
        <v>14600</v>
      </c>
      <c r="CI23" s="1362">
        <f t="shared" si="12"/>
        <v>15000</v>
      </c>
      <c r="CJ23" s="1362">
        <f t="shared" si="12"/>
        <v>15940</v>
      </c>
      <c r="CK23" s="1361">
        <f t="shared" si="12"/>
        <v>20590</v>
      </c>
      <c r="CL23" s="1361">
        <f t="shared" si="12"/>
        <v>30040</v>
      </c>
      <c r="CM23" s="1361">
        <f t="shared" si="12"/>
        <v>38600</v>
      </c>
      <c r="CN23" s="1361">
        <f t="shared" si="12"/>
        <v>39590</v>
      </c>
      <c r="CO23" s="1360">
        <f t="shared" si="12"/>
        <v>41650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678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8300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0</v>
      </c>
      <c r="CI24" s="1362">
        <f t="shared" si="12"/>
        <v>0</v>
      </c>
      <c r="CJ24" s="1362">
        <f t="shared" si="12"/>
        <v>0</v>
      </c>
      <c r="CK24" s="1361">
        <f t="shared" si="12"/>
        <v>0</v>
      </c>
      <c r="CL24" s="1361">
        <f t="shared" si="12"/>
        <v>0</v>
      </c>
      <c r="CM24" s="1361">
        <f t="shared" si="12"/>
        <v>0</v>
      </c>
      <c r="CN24" s="1361">
        <f t="shared" si="12"/>
        <v>0</v>
      </c>
      <c r="CO24" s="1360">
        <f t="shared" si="12"/>
        <v>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679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60">
        <f t="shared" si="12"/>
        <v>102000</v>
      </c>
      <c r="CE25" s="1361">
        <f t="shared" si="12"/>
        <v>102000</v>
      </c>
      <c r="CF25" s="1361">
        <f t="shared" si="12"/>
        <v>114000</v>
      </c>
      <c r="CG25" s="1361">
        <f t="shared" si="12"/>
        <v>114000</v>
      </c>
      <c r="CH25" s="1361">
        <f t="shared" si="12"/>
        <v>114000</v>
      </c>
      <c r="CI25" s="1362">
        <f t="shared" si="12"/>
        <v>114000</v>
      </c>
      <c r="CJ25" s="1362">
        <f t="shared" si="12"/>
        <v>114000</v>
      </c>
      <c r="CK25" s="1361">
        <f t="shared" si="12"/>
        <v>138000</v>
      </c>
      <c r="CL25" s="1361">
        <f t="shared" si="12"/>
        <v>138000</v>
      </c>
      <c r="CM25" s="1361">
        <f t="shared" si="12"/>
        <v>150000</v>
      </c>
      <c r="CN25" s="1361">
        <f t="shared" si="12"/>
        <v>150000</v>
      </c>
      <c r="CO25" s="1360">
        <f t="shared" si="12"/>
        <v>162000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0</v>
      </c>
      <c r="CL26" s="1361">
        <f t="shared" si="12"/>
        <v>0</v>
      </c>
      <c r="CM26" s="1361">
        <f t="shared" si="12"/>
        <v>0</v>
      </c>
      <c r="CN26" s="1361">
        <f t="shared" si="12"/>
        <v>4200</v>
      </c>
      <c r="CO26" s="1360">
        <f t="shared" si="12"/>
        <v>54000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0</v>
      </c>
      <c r="CL27" s="1361">
        <f t="shared" si="12"/>
        <v>0</v>
      </c>
      <c r="CM27" s="1361">
        <f t="shared" si="12"/>
        <v>0</v>
      </c>
      <c r="CN27" s="1361">
        <f t="shared" si="12"/>
        <v>0</v>
      </c>
      <c r="CO27" s="1360">
        <f t="shared" si="12"/>
        <v>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13920</v>
      </c>
      <c r="BW28" s="546">
        <f>SUM(BW977:BW980)</f>
        <v>32280</v>
      </c>
      <c r="BX28" s="546">
        <f>SUM(BX977:BX980)</f>
        <v>0</v>
      </c>
      <c r="BY28" s="546">
        <f>SUM(BY977:BY980)</f>
        <v>0</v>
      </c>
      <c r="BZ28" s="540"/>
      <c r="CA28" s="540"/>
      <c r="CB28" s="540"/>
      <c r="CC28" s="540"/>
      <c r="CD28" s="1360">
        <f t="shared" si="12"/>
        <v>0</v>
      </c>
      <c r="CE28" s="1361">
        <f t="shared" si="12"/>
        <v>0</v>
      </c>
      <c r="CF28" s="1361">
        <f t="shared" si="12"/>
        <v>0</v>
      </c>
      <c r="CG28" s="1361">
        <f t="shared" si="12"/>
        <v>0</v>
      </c>
      <c r="CH28" s="1361">
        <f t="shared" si="12"/>
        <v>14880</v>
      </c>
      <c r="CI28" s="1362">
        <f t="shared" si="12"/>
        <v>14880</v>
      </c>
      <c r="CJ28" s="1362">
        <f t="shared" si="12"/>
        <v>14880</v>
      </c>
      <c r="CK28" s="1361">
        <f t="shared" si="12"/>
        <v>14880</v>
      </c>
      <c r="CL28" s="1361">
        <f t="shared" si="12"/>
        <v>14880</v>
      </c>
      <c r="CM28" s="1361">
        <f t="shared" si="12"/>
        <v>14880</v>
      </c>
      <c r="CN28" s="1361">
        <f t="shared" si="12"/>
        <v>14880</v>
      </c>
      <c r="CO28" s="1360">
        <f t="shared" si="12"/>
        <v>18360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0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6"/>
        <v>0</v>
      </c>
      <c r="CF29" s="1361">
        <f t="shared" si="116"/>
        <v>0</v>
      </c>
      <c r="CG29" s="1361">
        <f t="shared" si="116"/>
        <v>0</v>
      </c>
      <c r="CH29" s="1361">
        <f t="shared" si="116"/>
        <v>0</v>
      </c>
      <c r="CI29" s="1362">
        <f t="shared" si="116"/>
        <v>0</v>
      </c>
      <c r="CJ29" s="1362">
        <f t="shared" si="116"/>
        <v>0</v>
      </c>
      <c r="CK29" s="1361">
        <f t="shared" si="116"/>
        <v>0</v>
      </c>
      <c r="CL29" s="1361">
        <f t="shared" si="116"/>
        <v>0</v>
      </c>
      <c r="CM29" s="1361">
        <f t="shared" si="116"/>
        <v>0</v>
      </c>
      <c r="CN29" s="1361">
        <f t="shared" si="116"/>
        <v>0</v>
      </c>
      <c r="CO29" s="1360">
        <f t="shared" si="116"/>
        <v>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60">
        <f t="shared" si="116"/>
        <v>0</v>
      </c>
      <c r="CE30" s="1361">
        <f t="shared" si="116"/>
        <v>0</v>
      </c>
      <c r="CF30" s="1361">
        <f t="shared" si="116"/>
        <v>0</v>
      </c>
      <c r="CG30" s="1361">
        <f t="shared" si="116"/>
        <v>0</v>
      </c>
      <c r="CH30" s="1361">
        <f t="shared" si="116"/>
        <v>0</v>
      </c>
      <c r="CI30" s="1362">
        <f t="shared" si="116"/>
        <v>0</v>
      </c>
      <c r="CJ30" s="1362">
        <f t="shared" si="116"/>
        <v>0</v>
      </c>
      <c r="CK30" s="1361">
        <f t="shared" si="116"/>
        <v>0</v>
      </c>
      <c r="CL30" s="1361">
        <f t="shared" si="116"/>
        <v>0</v>
      </c>
      <c r="CM30" s="1361">
        <f t="shared" si="116"/>
        <v>0</v>
      </c>
      <c r="CN30" s="1361">
        <f t="shared" si="116"/>
        <v>0</v>
      </c>
      <c r="CO30" s="1360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60">
        <f t="shared" si="116"/>
        <v>26340.904000000002</v>
      </c>
      <c r="CE31" s="1361">
        <f t="shared" si="116"/>
        <v>26692.704000000002</v>
      </c>
      <c r="CF31" s="1361">
        <f t="shared" si="116"/>
        <v>39222.904000000002</v>
      </c>
      <c r="CG31" s="1361">
        <f t="shared" si="116"/>
        <v>42141.904000000002</v>
      </c>
      <c r="CH31" s="1361">
        <f t="shared" si="116"/>
        <v>43483.404000000002</v>
      </c>
      <c r="CI31" s="1362">
        <f t="shared" si="116"/>
        <v>44841.603999999999</v>
      </c>
      <c r="CJ31" s="1362">
        <f t="shared" si="116"/>
        <v>50782.904000000002</v>
      </c>
      <c r="CK31" s="1361">
        <f t="shared" si="116"/>
        <v>52743.664000000004</v>
      </c>
      <c r="CL31" s="1361">
        <f t="shared" si="116"/>
        <v>55812.724000000002</v>
      </c>
      <c r="CM31" s="1361">
        <f t="shared" si="116"/>
        <v>57166.414000000004</v>
      </c>
      <c r="CN31" s="1361">
        <f t="shared" si="116"/>
        <v>62345.872000000003</v>
      </c>
      <c r="CO31" s="1360">
        <f t="shared" si="116"/>
        <v>76282.724000000002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60">
        <f t="shared" si="116"/>
        <v>5050</v>
      </c>
      <c r="CE32" s="1361">
        <f t="shared" si="116"/>
        <v>5700</v>
      </c>
      <c r="CF32" s="1361">
        <f t="shared" si="116"/>
        <v>6075</v>
      </c>
      <c r="CG32" s="1361">
        <f t="shared" si="116"/>
        <v>6198</v>
      </c>
      <c r="CH32" s="1361">
        <f t="shared" si="116"/>
        <v>6310</v>
      </c>
      <c r="CI32" s="1362">
        <f t="shared" si="116"/>
        <v>6488</v>
      </c>
      <c r="CJ32" s="1362">
        <f t="shared" si="116"/>
        <v>6510</v>
      </c>
      <c r="CK32" s="1361">
        <f t="shared" si="116"/>
        <v>6660</v>
      </c>
      <c r="CL32" s="1361">
        <f t="shared" si="116"/>
        <v>6730</v>
      </c>
      <c r="CM32" s="1361">
        <f t="shared" si="116"/>
        <v>6738</v>
      </c>
      <c r="CN32" s="1361">
        <f t="shared" si="116"/>
        <v>7040</v>
      </c>
      <c r="CO32" s="1360">
        <f t="shared" si="116"/>
        <v>9018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Y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60">
        <f t="shared" si="116"/>
        <v>7420.4140000000007</v>
      </c>
      <c r="CE33" s="1361">
        <f t="shared" si="116"/>
        <v>7432.9040000000005</v>
      </c>
      <c r="CF33" s="1361">
        <f t="shared" si="116"/>
        <v>7739.7040000000006</v>
      </c>
      <c r="CG33" s="1361">
        <f t="shared" si="116"/>
        <v>7755.8720000000003</v>
      </c>
      <c r="CH33" s="1361">
        <f t="shared" si="116"/>
        <v>7878.9040000000005</v>
      </c>
      <c r="CI33" s="1362">
        <f t="shared" si="116"/>
        <v>8021.6040000000003</v>
      </c>
      <c r="CJ33" s="1362">
        <f t="shared" si="116"/>
        <v>8134.7240000000002</v>
      </c>
      <c r="CK33" s="1361">
        <f t="shared" si="116"/>
        <v>8143.4040000000005</v>
      </c>
      <c r="CL33" s="1361">
        <f t="shared" si="116"/>
        <v>9082.9040000000005</v>
      </c>
      <c r="CM33" s="1361">
        <f t="shared" si="116"/>
        <v>9594.7240000000002</v>
      </c>
      <c r="CN33" s="1361">
        <f t="shared" si="116"/>
        <v>9723.9040000000005</v>
      </c>
      <c r="CO33" s="1360">
        <f t="shared" si="116"/>
        <v>10989.664000000001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60">
        <f t="shared" si="116"/>
        <v>1160</v>
      </c>
      <c r="CE34" s="1361">
        <f t="shared" si="116"/>
        <v>1230</v>
      </c>
      <c r="CF34" s="1361">
        <f t="shared" si="116"/>
        <v>1560</v>
      </c>
      <c r="CG34" s="1361">
        <f t="shared" si="116"/>
        <v>2760</v>
      </c>
      <c r="CH34" s="1361">
        <f t="shared" si="116"/>
        <v>3020</v>
      </c>
      <c r="CI34" s="1362">
        <f t="shared" si="116"/>
        <v>3060</v>
      </c>
      <c r="CJ34" s="1362">
        <f t="shared" si="116"/>
        <v>3480</v>
      </c>
      <c r="CK34" s="1361">
        <f t="shared" si="116"/>
        <v>3530</v>
      </c>
      <c r="CL34" s="1361">
        <f t="shared" si="116"/>
        <v>3690</v>
      </c>
      <c r="CM34" s="1361">
        <f t="shared" si="116"/>
        <v>3770</v>
      </c>
      <c r="CN34" s="1361">
        <f t="shared" si="116"/>
        <v>3776</v>
      </c>
      <c r="CO34" s="1360">
        <f t="shared" si="116"/>
        <v>6100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60">
        <f t="shared" si="116"/>
        <v>0</v>
      </c>
      <c r="CE35" s="1361">
        <f t="shared" si="116"/>
        <v>0</v>
      </c>
      <c r="CF35" s="1361">
        <f t="shared" si="116"/>
        <v>0</v>
      </c>
      <c r="CG35" s="1361">
        <f t="shared" si="116"/>
        <v>0</v>
      </c>
      <c r="CH35" s="1361">
        <f t="shared" si="116"/>
        <v>0</v>
      </c>
      <c r="CI35" s="1362">
        <f t="shared" si="116"/>
        <v>0</v>
      </c>
      <c r="CJ35" s="1362">
        <f t="shared" si="116"/>
        <v>0</v>
      </c>
      <c r="CK35" s="1361">
        <f t="shared" si="116"/>
        <v>0</v>
      </c>
      <c r="CL35" s="1361">
        <f t="shared" si="116"/>
        <v>0</v>
      </c>
      <c r="CM35" s="1361">
        <f t="shared" si="116"/>
        <v>0</v>
      </c>
      <c r="CN35" s="1361">
        <f t="shared" si="116"/>
        <v>0</v>
      </c>
      <c r="CO35" s="1360">
        <f t="shared" si="116"/>
        <v>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60">
        <f t="shared" si="116"/>
        <v>1850</v>
      </c>
      <c r="CE36" s="1361">
        <f t="shared" si="116"/>
        <v>4050</v>
      </c>
      <c r="CF36" s="1361">
        <f t="shared" si="116"/>
        <v>6200</v>
      </c>
      <c r="CG36" s="1361">
        <f t="shared" si="116"/>
        <v>6400</v>
      </c>
      <c r="CH36" s="1361">
        <f t="shared" si="116"/>
        <v>6600</v>
      </c>
      <c r="CI36" s="1362">
        <f t="shared" si="116"/>
        <v>6600</v>
      </c>
      <c r="CJ36" s="1362">
        <f t="shared" si="116"/>
        <v>8300</v>
      </c>
      <c r="CK36" s="1361">
        <f t="shared" si="116"/>
        <v>9300</v>
      </c>
      <c r="CL36" s="1361">
        <f t="shared" si="116"/>
        <v>9350</v>
      </c>
      <c r="CM36" s="1361">
        <f t="shared" si="116"/>
        <v>9700</v>
      </c>
      <c r="CN36" s="1361">
        <f t="shared" si="116"/>
        <v>11150</v>
      </c>
      <c r="CO36" s="1360">
        <f t="shared" si="116"/>
        <v>15900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60">
        <f t="shared" si="116"/>
        <v>1050</v>
      </c>
      <c r="CE37" s="1361">
        <f t="shared" si="116"/>
        <v>1900</v>
      </c>
      <c r="CF37" s="1361">
        <f t="shared" si="116"/>
        <v>1900</v>
      </c>
      <c r="CG37" s="1361">
        <f t="shared" si="116"/>
        <v>2800</v>
      </c>
      <c r="CH37" s="1361">
        <f t="shared" si="116"/>
        <v>2900</v>
      </c>
      <c r="CI37" s="1362">
        <f t="shared" si="116"/>
        <v>3220</v>
      </c>
      <c r="CJ37" s="1362">
        <f t="shared" si="116"/>
        <v>3600</v>
      </c>
      <c r="CK37" s="1361">
        <f t="shared" si="116"/>
        <v>4500</v>
      </c>
      <c r="CL37" s="1361">
        <f t="shared" si="116"/>
        <v>5000</v>
      </c>
      <c r="CM37" s="1361">
        <f t="shared" si="116"/>
        <v>5200</v>
      </c>
      <c r="CN37" s="1361">
        <f t="shared" si="116"/>
        <v>5250</v>
      </c>
      <c r="CO37" s="1360">
        <f t="shared" si="116"/>
        <v>7800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60">
        <f t="shared" si="116"/>
        <v>900</v>
      </c>
      <c r="CE38" s="1361">
        <f t="shared" si="116"/>
        <v>2000</v>
      </c>
      <c r="CF38" s="1361">
        <f t="shared" si="116"/>
        <v>3000</v>
      </c>
      <c r="CG38" s="1361">
        <f t="shared" si="116"/>
        <v>3600</v>
      </c>
      <c r="CH38" s="1361">
        <f t="shared" si="116"/>
        <v>5000</v>
      </c>
      <c r="CI38" s="1362">
        <f t="shared" si="116"/>
        <v>6000</v>
      </c>
      <c r="CJ38" s="1362">
        <f t="shared" si="116"/>
        <v>7200</v>
      </c>
      <c r="CK38" s="1361">
        <f t="shared" si="116"/>
        <v>9000</v>
      </c>
      <c r="CL38" s="1361">
        <f t="shared" si="116"/>
        <v>9600</v>
      </c>
      <c r="CM38" s="1361">
        <f t="shared" si="116"/>
        <v>11200</v>
      </c>
      <c r="CN38" s="1361">
        <f t="shared" si="116"/>
        <v>13000</v>
      </c>
      <c r="CO38" s="1360">
        <f t="shared" si="116"/>
        <v>15000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60">
        <f t="shared" si="116"/>
        <v>338</v>
      </c>
      <c r="CE39" s="1361">
        <f t="shared" si="116"/>
        <v>398</v>
      </c>
      <c r="CF39" s="1361">
        <f t="shared" si="116"/>
        <v>1452</v>
      </c>
      <c r="CG39" s="1361">
        <f t="shared" si="116"/>
        <v>1600</v>
      </c>
      <c r="CH39" s="1361">
        <f t="shared" si="116"/>
        <v>2500</v>
      </c>
      <c r="CI39" s="1362">
        <f t="shared" si="116"/>
        <v>2650</v>
      </c>
      <c r="CJ39" s="1362">
        <f t="shared" si="116"/>
        <v>2900</v>
      </c>
      <c r="CK39" s="1361">
        <f t="shared" si="116"/>
        <v>2900</v>
      </c>
      <c r="CL39" s="1361">
        <f t="shared" si="116"/>
        <v>2934</v>
      </c>
      <c r="CM39" s="1361">
        <f t="shared" si="116"/>
        <v>2984</v>
      </c>
      <c r="CN39" s="1361">
        <f t="shared" si="116"/>
        <v>3200</v>
      </c>
      <c r="CO39" s="1360">
        <f t="shared" si="116"/>
        <v>3680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151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60">
        <f t="shared" si="116"/>
        <v>480</v>
      </c>
      <c r="CE40" s="1361">
        <f t="shared" si="116"/>
        <v>1440</v>
      </c>
      <c r="CF40" s="1361">
        <f t="shared" si="116"/>
        <v>1500</v>
      </c>
      <c r="CG40" s="1361">
        <f t="shared" si="116"/>
        <v>1650</v>
      </c>
      <c r="CH40" s="1361">
        <f t="shared" si="116"/>
        <v>2000</v>
      </c>
      <c r="CI40" s="1362">
        <f t="shared" si="116"/>
        <v>2200</v>
      </c>
      <c r="CJ40" s="1362">
        <f t="shared" si="116"/>
        <v>2500</v>
      </c>
      <c r="CK40" s="1361">
        <f t="shared" si="116"/>
        <v>3000</v>
      </c>
      <c r="CL40" s="1361">
        <f t="shared" si="116"/>
        <v>4500</v>
      </c>
      <c r="CM40" s="1361">
        <f t="shared" si="116"/>
        <v>6000</v>
      </c>
      <c r="CN40" s="1361">
        <f t="shared" si="116"/>
        <v>6000</v>
      </c>
      <c r="CO40" s="1360">
        <f t="shared" si="116"/>
        <v>9000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152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60">
        <f t="shared" si="116"/>
        <v>0</v>
      </c>
      <c r="CE41" s="1361">
        <f t="shared" si="116"/>
        <v>0</v>
      </c>
      <c r="CF41" s="1361">
        <f t="shared" si="116"/>
        <v>2590</v>
      </c>
      <c r="CG41" s="1361">
        <f t="shared" si="116"/>
        <v>2700</v>
      </c>
      <c r="CH41" s="1361">
        <f t="shared" si="116"/>
        <v>2700</v>
      </c>
      <c r="CI41" s="1362">
        <f t="shared" si="116"/>
        <v>3320</v>
      </c>
      <c r="CJ41" s="1362">
        <f t="shared" si="116"/>
        <v>3410</v>
      </c>
      <c r="CK41" s="1361">
        <f t="shared" si="116"/>
        <v>4260</v>
      </c>
      <c r="CL41" s="1361">
        <f t="shared" si="116"/>
        <v>4460</v>
      </c>
      <c r="CM41" s="1361">
        <f t="shared" si="116"/>
        <v>5570</v>
      </c>
      <c r="CN41" s="1361">
        <f t="shared" si="116"/>
        <v>6000</v>
      </c>
      <c r="CO41" s="1360">
        <f t="shared" si="116"/>
        <v>31450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153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0.20651210364814185</v>
      </c>
      <c r="BW42" s="536">
        <f>IF(BW20=0,"",BW32/BW20)</f>
        <v>0.13400250941028857</v>
      </c>
      <c r="BX42" s="536">
        <f>IF(BX20=0,"",BX32/BX20)</f>
        <v>4.9696812921780013E-2</v>
      </c>
      <c r="BY42" s="536">
        <f>IF(BY20=0,"",BY32/BY20)</f>
        <v>4.284832159508873E-2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60">
        <f t="shared" si="116"/>
        <v>2.807397739306031E-2</v>
      </c>
      <c r="CE42" s="1361">
        <f t="shared" si="116"/>
        <v>3.050531449393571E-2</v>
      </c>
      <c r="CF42" s="1361">
        <f t="shared" si="116"/>
        <v>3.0814105156635452E-2</v>
      </c>
      <c r="CG42" s="1361">
        <f t="shared" si="116"/>
        <v>3.6156733608461451E-2</v>
      </c>
      <c r="CH42" s="1361">
        <f t="shared" si="116"/>
        <v>3.7344398340248962E-2</v>
      </c>
      <c r="CI42" s="1362">
        <f t="shared" si="116"/>
        <v>3.7781765167657286E-2</v>
      </c>
      <c r="CJ42" s="1362">
        <f t="shared" si="116"/>
        <v>4.1650206254329622E-2</v>
      </c>
      <c r="CK42" s="1361">
        <f t="shared" si="116"/>
        <v>4.256271834737755E-2</v>
      </c>
      <c r="CL42" s="1361">
        <f t="shared" si="116"/>
        <v>4.6353304467843796E-2</v>
      </c>
      <c r="CM42" s="1361">
        <f t="shared" si="116"/>
        <v>4.6994072819644371E-2</v>
      </c>
      <c r="CN42" s="1361">
        <f t="shared" si="116"/>
        <v>4.9899128286907263E-2</v>
      </c>
      <c r="CO42" s="1360">
        <f t="shared" si="116"/>
        <v>5.7314487632508834E-2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154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1766</v>
      </c>
      <c r="BW43" s="556">
        <f>BW20-BW31</f>
        <v>11798</v>
      </c>
      <c r="BX43" s="556">
        <f>BX20-BX31</f>
        <v>72033</v>
      </c>
      <c r="BY43" s="556">
        <f>BY20-BY31</f>
        <v>106810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60">
        <f t="shared" si="116"/>
        <v>57387.275999999998</v>
      </c>
      <c r="CE43" s="1361">
        <f t="shared" si="116"/>
        <v>76545.73599999999</v>
      </c>
      <c r="CF43" s="1361">
        <f t="shared" si="116"/>
        <v>88976.335999999996</v>
      </c>
      <c r="CG43" s="1361">
        <f t="shared" si="116"/>
        <v>100716.946</v>
      </c>
      <c r="CH43" s="1361">
        <f t="shared" si="116"/>
        <v>104441.876</v>
      </c>
      <c r="CI43" s="1362">
        <f t="shared" si="116"/>
        <v>113277.99600000001</v>
      </c>
      <c r="CJ43" s="1362">
        <f t="shared" si="116"/>
        <v>122061.52099999998</v>
      </c>
      <c r="CK43" s="1361">
        <f t="shared" si="116"/>
        <v>135982.296</v>
      </c>
      <c r="CL43" s="1361">
        <f t="shared" si="116"/>
        <v>136198.09599999999</v>
      </c>
      <c r="CM43" s="1361">
        <f t="shared" si="116"/>
        <v>140826.546</v>
      </c>
      <c r="CN43" s="1361">
        <f t="shared" si="116"/>
        <v>166120.92799999999</v>
      </c>
      <c r="CO43" s="1360">
        <f t="shared" si="116"/>
        <v>176694.09599999999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4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6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8</v>
      </c>
      <c r="BW46" s="499">
        <f>IF(WB!CK15="","",WB!CK15)</f>
        <v>10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8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156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8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157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8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158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8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159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8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8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161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8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8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163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8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164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8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8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166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8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8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8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8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8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8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8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8" t="str">
        <f t="shared" si="184"/>
        <v/>
      </c>
      <c r="CE67" s="1329" t="str">
        <f t="shared" si="185"/>
        <v/>
      </c>
      <c r="CF67" s="1329" t="str">
        <f t="shared" si="186"/>
        <v/>
      </c>
      <c r="CG67" s="1329" t="str">
        <f t="shared" si="187"/>
        <v/>
      </c>
      <c r="CH67" s="1329" t="str">
        <f t="shared" si="188"/>
        <v/>
      </c>
      <c r="CI67" s="1330" t="str">
        <f t="shared" si="189"/>
        <v/>
      </c>
      <c r="CJ67" s="1330" t="str">
        <f t="shared" si="190"/>
        <v/>
      </c>
      <c r="CK67" s="1329" t="str">
        <f t="shared" si="191"/>
        <v/>
      </c>
      <c r="CL67" s="1329" t="str">
        <f t="shared" si="192"/>
        <v/>
      </c>
      <c r="CM67" s="1329" t="str">
        <f t="shared" si="193"/>
        <v/>
      </c>
      <c r="CN67" s="1329" t="str">
        <f t="shared" si="194"/>
        <v/>
      </c>
      <c r="CO67" s="1328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173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8" t="str">
        <f t="shared" si="184"/>
        <v/>
      </c>
      <c r="CE68" s="1329" t="str">
        <f t="shared" si="185"/>
        <v/>
      </c>
      <c r="CF68" s="1329" t="str">
        <f t="shared" si="186"/>
        <v/>
      </c>
      <c r="CG68" s="1329" t="str">
        <f t="shared" si="187"/>
        <v/>
      </c>
      <c r="CH68" s="1329" t="str">
        <f t="shared" si="188"/>
        <v/>
      </c>
      <c r="CI68" s="1330" t="str">
        <f t="shared" si="189"/>
        <v/>
      </c>
      <c r="CJ68" s="1330" t="str">
        <f t="shared" si="190"/>
        <v/>
      </c>
      <c r="CK68" s="1329" t="str">
        <f t="shared" si="191"/>
        <v/>
      </c>
      <c r="CL68" s="1329" t="str">
        <f t="shared" si="192"/>
        <v/>
      </c>
      <c r="CM68" s="1329" t="str">
        <f t="shared" si="193"/>
        <v/>
      </c>
      <c r="CN68" s="1329" t="str">
        <f t="shared" si="194"/>
        <v/>
      </c>
      <c r="CO68" s="1328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175</v>
      </c>
      <c r="DN68" s="593" t="s">
        <v>176</v>
      </c>
      <c r="DO68" s="598"/>
      <c r="DP68" s="598"/>
      <c r="DQ68" s="598">
        <f>BX74</f>
        <v>0</v>
      </c>
      <c r="DR68" s="598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178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8" t="str">
        <f t="shared" si="184"/>
        <v/>
      </c>
      <c r="CE69" s="1329" t="str">
        <f t="shared" si="185"/>
        <v/>
      </c>
      <c r="CF69" s="1329" t="str">
        <f t="shared" si="186"/>
        <v/>
      </c>
      <c r="CG69" s="1329" t="str">
        <f t="shared" si="187"/>
        <v/>
      </c>
      <c r="CH69" s="1329" t="str">
        <f t="shared" si="188"/>
        <v/>
      </c>
      <c r="CI69" s="1330" t="str">
        <f t="shared" si="189"/>
        <v/>
      </c>
      <c r="CJ69" s="1330" t="str">
        <f t="shared" si="190"/>
        <v/>
      </c>
      <c r="CK69" s="1329" t="str">
        <f t="shared" si="191"/>
        <v/>
      </c>
      <c r="CL69" s="1329" t="str">
        <f t="shared" si="192"/>
        <v/>
      </c>
      <c r="CM69" s="1329" t="str">
        <f t="shared" si="193"/>
        <v/>
      </c>
      <c r="CN69" s="1329" t="str">
        <f t="shared" si="194"/>
        <v/>
      </c>
      <c r="CO69" s="1328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179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8" t="str">
        <f t="shared" si="184"/>
        <v/>
      </c>
      <c r="CE70" s="1329" t="str">
        <f t="shared" si="185"/>
        <v/>
      </c>
      <c r="CF70" s="1329" t="str">
        <f t="shared" si="186"/>
        <v/>
      </c>
      <c r="CG70" s="1329" t="str">
        <f t="shared" si="187"/>
        <v/>
      </c>
      <c r="CH70" s="1329" t="str">
        <f t="shared" si="188"/>
        <v/>
      </c>
      <c r="CI70" s="1330" t="str">
        <f t="shared" si="189"/>
        <v/>
      </c>
      <c r="CJ70" s="1330" t="str">
        <f t="shared" si="190"/>
        <v/>
      </c>
      <c r="CK70" s="1329" t="str">
        <f t="shared" si="191"/>
        <v/>
      </c>
      <c r="CL70" s="1329" t="str">
        <f t="shared" si="192"/>
        <v/>
      </c>
      <c r="CM70" s="1329" t="str">
        <f t="shared" si="193"/>
        <v/>
      </c>
      <c r="CN70" s="1329" t="str">
        <f t="shared" si="194"/>
        <v/>
      </c>
      <c r="CO70" s="1328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181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8" t="str">
        <f t="shared" si="184"/>
        <v/>
      </c>
      <c r="CE71" s="1329" t="str">
        <f t="shared" si="185"/>
        <v/>
      </c>
      <c r="CF71" s="1329" t="str">
        <f t="shared" si="186"/>
        <v/>
      </c>
      <c r="CG71" s="1329" t="str">
        <f t="shared" si="187"/>
        <v/>
      </c>
      <c r="CH71" s="1329" t="str">
        <f t="shared" si="188"/>
        <v/>
      </c>
      <c r="CI71" s="1330" t="str">
        <f t="shared" si="189"/>
        <v/>
      </c>
      <c r="CJ71" s="1330" t="str">
        <f t="shared" si="190"/>
        <v/>
      </c>
      <c r="CK71" s="1329" t="str">
        <f t="shared" si="191"/>
        <v/>
      </c>
      <c r="CL71" s="1329" t="str">
        <f t="shared" si="192"/>
        <v/>
      </c>
      <c r="CM71" s="1329" t="str">
        <f t="shared" si="193"/>
        <v/>
      </c>
      <c r="CN71" s="1329" t="str">
        <f t="shared" si="194"/>
        <v/>
      </c>
      <c r="CO71" s="1328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183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184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8" t="str">
        <f t="shared" si="184"/>
        <v/>
      </c>
      <c r="CE72" s="1329" t="str">
        <f t="shared" si="185"/>
        <v/>
      </c>
      <c r="CF72" s="1329" t="str">
        <f t="shared" si="186"/>
        <v/>
      </c>
      <c r="CG72" s="1329" t="str">
        <f t="shared" si="187"/>
        <v/>
      </c>
      <c r="CH72" s="1329" t="str">
        <f t="shared" si="188"/>
        <v/>
      </c>
      <c r="CI72" s="1330" t="str">
        <f t="shared" si="189"/>
        <v/>
      </c>
      <c r="CJ72" s="1330" t="str">
        <f t="shared" si="190"/>
        <v/>
      </c>
      <c r="CK72" s="1329" t="str">
        <f t="shared" si="191"/>
        <v/>
      </c>
      <c r="CL72" s="1329" t="str">
        <f t="shared" si="192"/>
        <v/>
      </c>
      <c r="CM72" s="1329" t="str">
        <f t="shared" si="193"/>
        <v/>
      </c>
      <c r="CN72" s="1329" t="str">
        <f t="shared" si="194"/>
        <v/>
      </c>
      <c r="CO72" s="1328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185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8" t="str">
        <f t="shared" si="184"/>
        <v/>
      </c>
      <c r="CE73" s="1329" t="str">
        <f t="shared" si="185"/>
        <v/>
      </c>
      <c r="CF73" s="1329" t="str">
        <f t="shared" si="186"/>
        <v/>
      </c>
      <c r="CG73" s="1329" t="str">
        <f t="shared" si="187"/>
        <v/>
      </c>
      <c r="CH73" s="1329" t="str">
        <f t="shared" si="188"/>
        <v/>
      </c>
      <c r="CI73" s="1330" t="str">
        <f t="shared" si="189"/>
        <v/>
      </c>
      <c r="CJ73" s="1330" t="str">
        <f t="shared" si="190"/>
        <v/>
      </c>
      <c r="CK73" s="1329" t="str">
        <f t="shared" si="191"/>
        <v/>
      </c>
      <c r="CL73" s="1329" t="str">
        <f t="shared" si="192"/>
        <v/>
      </c>
      <c r="CM73" s="1329" t="str">
        <f t="shared" si="193"/>
        <v/>
      </c>
      <c r="CN73" s="1329" t="str">
        <f t="shared" si="194"/>
        <v/>
      </c>
      <c r="CO73" s="1328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187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8" t="str">
        <f t="shared" si="184"/>
        <v/>
      </c>
      <c r="CE74" s="1329" t="str">
        <f t="shared" si="185"/>
        <v/>
      </c>
      <c r="CF74" s="1329" t="str">
        <f t="shared" si="186"/>
        <v/>
      </c>
      <c r="CG74" s="1329" t="str">
        <f t="shared" si="187"/>
        <v/>
      </c>
      <c r="CH74" s="1329" t="str">
        <f t="shared" si="188"/>
        <v/>
      </c>
      <c r="CI74" s="1330" t="str">
        <f t="shared" si="189"/>
        <v/>
      </c>
      <c r="CJ74" s="1330" t="str">
        <f t="shared" si="190"/>
        <v/>
      </c>
      <c r="CK74" s="1329" t="str">
        <f t="shared" si="191"/>
        <v/>
      </c>
      <c r="CL74" s="1329" t="str">
        <f t="shared" si="192"/>
        <v/>
      </c>
      <c r="CM74" s="1329" t="str">
        <f t="shared" si="193"/>
        <v/>
      </c>
      <c r="CN74" s="1329" t="str">
        <f t="shared" si="194"/>
        <v/>
      </c>
      <c r="CO74" s="1328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189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8" t="str">
        <f t="shared" si="184"/>
        <v/>
      </c>
      <c r="CE75" s="1329" t="str">
        <f t="shared" si="185"/>
        <v/>
      </c>
      <c r="CF75" s="1329" t="str">
        <f t="shared" si="186"/>
        <v/>
      </c>
      <c r="CG75" s="1329" t="str">
        <f t="shared" si="187"/>
        <v/>
      </c>
      <c r="CH75" s="1329" t="str">
        <f t="shared" si="188"/>
        <v/>
      </c>
      <c r="CI75" s="1330" t="str">
        <f t="shared" si="189"/>
        <v/>
      </c>
      <c r="CJ75" s="1330" t="str">
        <f t="shared" si="190"/>
        <v/>
      </c>
      <c r="CK75" s="1329" t="str">
        <f t="shared" si="191"/>
        <v/>
      </c>
      <c r="CL75" s="1329" t="str">
        <f t="shared" si="192"/>
        <v/>
      </c>
      <c r="CM75" s="1329" t="str">
        <f t="shared" si="193"/>
        <v/>
      </c>
      <c r="CN75" s="1329" t="str">
        <f t="shared" si="194"/>
        <v/>
      </c>
      <c r="CO75" s="1328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191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8" t="str">
        <f t="shared" si="184"/>
        <v/>
      </c>
      <c r="CE76" s="1329" t="str">
        <f t="shared" si="185"/>
        <v/>
      </c>
      <c r="CF76" s="1329" t="str">
        <f t="shared" si="186"/>
        <v/>
      </c>
      <c r="CG76" s="1329" t="str">
        <f t="shared" si="187"/>
        <v/>
      </c>
      <c r="CH76" s="1329" t="str">
        <f t="shared" si="188"/>
        <v/>
      </c>
      <c r="CI76" s="1330" t="str">
        <f t="shared" si="189"/>
        <v/>
      </c>
      <c r="CJ76" s="1330" t="str">
        <f t="shared" si="190"/>
        <v/>
      </c>
      <c r="CK76" s="1329" t="str">
        <f t="shared" si="191"/>
        <v/>
      </c>
      <c r="CL76" s="1329" t="str">
        <f t="shared" si="192"/>
        <v/>
      </c>
      <c r="CM76" s="1329" t="str">
        <f t="shared" si="193"/>
        <v/>
      </c>
      <c r="CN76" s="1329" t="str">
        <f t="shared" si="194"/>
        <v/>
      </c>
      <c r="CO76" s="1328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178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8" t="str">
        <f t="shared" si="184"/>
        <v/>
      </c>
      <c r="CE77" s="1329" t="str">
        <f t="shared" si="185"/>
        <v/>
      </c>
      <c r="CF77" s="1329" t="str">
        <f t="shared" si="186"/>
        <v/>
      </c>
      <c r="CG77" s="1329" t="str">
        <f t="shared" si="187"/>
        <v/>
      </c>
      <c r="CH77" s="1329" t="str">
        <f t="shared" si="188"/>
        <v/>
      </c>
      <c r="CI77" s="1330" t="str">
        <f t="shared" si="189"/>
        <v/>
      </c>
      <c r="CJ77" s="1330" t="str">
        <f t="shared" si="190"/>
        <v/>
      </c>
      <c r="CK77" s="1329" t="str">
        <f t="shared" si="191"/>
        <v/>
      </c>
      <c r="CL77" s="1329" t="str">
        <f t="shared" si="192"/>
        <v/>
      </c>
      <c r="CM77" s="1329" t="str">
        <f t="shared" si="193"/>
        <v/>
      </c>
      <c r="CN77" s="1329" t="str">
        <f t="shared" si="194"/>
        <v/>
      </c>
      <c r="CO77" s="1328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192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8" t="str">
        <f t="shared" si="184"/>
        <v/>
      </c>
      <c r="CE78" s="1329" t="str">
        <f t="shared" si="185"/>
        <v/>
      </c>
      <c r="CF78" s="1329" t="str">
        <f t="shared" si="186"/>
        <v/>
      </c>
      <c r="CG78" s="1329" t="str">
        <f t="shared" si="187"/>
        <v/>
      </c>
      <c r="CH78" s="1329" t="str">
        <f t="shared" si="188"/>
        <v/>
      </c>
      <c r="CI78" s="1330" t="str">
        <f t="shared" si="189"/>
        <v/>
      </c>
      <c r="CJ78" s="1330" t="str">
        <f t="shared" si="190"/>
        <v/>
      </c>
      <c r="CK78" s="1329" t="str">
        <f t="shared" si="191"/>
        <v/>
      </c>
      <c r="CL78" s="1329" t="str">
        <f t="shared" si="192"/>
        <v/>
      </c>
      <c r="CM78" s="1329" t="str">
        <f t="shared" si="193"/>
        <v/>
      </c>
      <c r="CN78" s="1329" t="str">
        <f t="shared" si="194"/>
        <v/>
      </c>
      <c r="CO78" s="1328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192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8" t="str">
        <f t="shared" si="184"/>
        <v/>
      </c>
      <c r="CE79" s="1329" t="str">
        <f t="shared" si="185"/>
        <v/>
      </c>
      <c r="CF79" s="1329" t="str">
        <f t="shared" si="186"/>
        <v/>
      </c>
      <c r="CG79" s="1329" t="str">
        <f t="shared" si="187"/>
        <v/>
      </c>
      <c r="CH79" s="1329" t="str">
        <f t="shared" si="188"/>
        <v/>
      </c>
      <c r="CI79" s="1330" t="str">
        <f t="shared" si="189"/>
        <v/>
      </c>
      <c r="CJ79" s="1330" t="str">
        <f t="shared" si="190"/>
        <v/>
      </c>
      <c r="CK79" s="1329" t="str">
        <f t="shared" si="191"/>
        <v/>
      </c>
      <c r="CL79" s="1329" t="str">
        <f t="shared" si="192"/>
        <v/>
      </c>
      <c r="CM79" s="1329" t="str">
        <f t="shared" si="193"/>
        <v/>
      </c>
      <c r="CN79" s="1329" t="str">
        <f t="shared" si="194"/>
        <v/>
      </c>
      <c r="CO79" s="1328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193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194</v>
      </c>
      <c r="DT79" s="194"/>
    </row>
    <row r="80" spans="1:130" s="197" customFormat="1" ht="15.75" hidden="1" customHeight="1">
      <c r="A80" s="609" t="s">
        <v>184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8" t="str">
        <f t="shared" si="184"/>
        <v/>
      </c>
      <c r="CE80" s="1329" t="str">
        <f t="shared" si="185"/>
        <v/>
      </c>
      <c r="CF80" s="1329" t="str">
        <f t="shared" si="186"/>
        <v/>
      </c>
      <c r="CG80" s="1329" t="str">
        <f t="shared" si="187"/>
        <v/>
      </c>
      <c r="CH80" s="1329" t="str">
        <f t="shared" si="188"/>
        <v/>
      </c>
      <c r="CI80" s="1330" t="str">
        <f t="shared" si="189"/>
        <v/>
      </c>
      <c r="CJ80" s="1330" t="str">
        <f t="shared" si="190"/>
        <v/>
      </c>
      <c r="CK80" s="1329" t="str">
        <f t="shared" si="191"/>
        <v/>
      </c>
      <c r="CL80" s="1329" t="str">
        <f t="shared" si="192"/>
        <v/>
      </c>
      <c r="CM80" s="1329" t="str">
        <f t="shared" si="193"/>
        <v/>
      </c>
      <c r="CN80" s="1329" t="str">
        <f t="shared" si="194"/>
        <v/>
      </c>
      <c r="CO80" s="1328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192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8">
        <f t="shared" si="184"/>
        <v>1</v>
      </c>
      <c r="CE81" s="1329">
        <f t="shared" si="185"/>
        <v>1</v>
      </c>
      <c r="CF81" s="1329">
        <f t="shared" si="186"/>
        <v>1</v>
      </c>
      <c r="CG81" s="1329">
        <f t="shared" si="187"/>
        <v>1</v>
      </c>
      <c r="CH81" s="1329">
        <f t="shared" si="188"/>
        <v>1</v>
      </c>
      <c r="CI81" s="1330">
        <f t="shared" si="189"/>
        <v>1</v>
      </c>
      <c r="CJ81" s="1330">
        <f t="shared" si="190"/>
        <v>1</v>
      </c>
      <c r="CK81" s="1329">
        <f t="shared" si="191"/>
        <v>1</v>
      </c>
      <c r="CL81" s="1329">
        <f t="shared" si="192"/>
        <v>1</v>
      </c>
      <c r="CM81" s="1329">
        <f t="shared" si="193"/>
        <v>1</v>
      </c>
      <c r="CN81" s="1329">
        <f t="shared" si="194"/>
        <v>1</v>
      </c>
      <c r="CO81" s="1328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192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8" t="str">
        <f t="shared" si="184"/>
        <v/>
      </c>
      <c r="CE82" s="1329" t="str">
        <f t="shared" si="185"/>
        <v/>
      </c>
      <c r="CF82" s="1329" t="str">
        <f t="shared" si="186"/>
        <v/>
      </c>
      <c r="CG82" s="1329" t="str">
        <f t="shared" si="187"/>
        <v/>
      </c>
      <c r="CH82" s="1329" t="str">
        <f t="shared" si="188"/>
        <v/>
      </c>
      <c r="CI82" s="1330" t="str">
        <f t="shared" si="189"/>
        <v/>
      </c>
      <c r="CJ82" s="1330" t="str">
        <f t="shared" si="190"/>
        <v/>
      </c>
      <c r="CK82" s="1329" t="str">
        <f t="shared" si="191"/>
        <v/>
      </c>
      <c r="CL82" s="1329" t="str">
        <f t="shared" si="192"/>
        <v/>
      </c>
      <c r="CM82" s="1329" t="str">
        <f t="shared" si="193"/>
        <v/>
      </c>
      <c r="CN82" s="1329" t="str">
        <f t="shared" si="194"/>
        <v/>
      </c>
      <c r="CO82" s="1328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195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40" t="str">
        <f t="shared" si="184"/>
        <v/>
      </c>
      <c r="CE83" s="1342" t="str">
        <f t="shared" si="185"/>
        <v/>
      </c>
      <c r="CF83" s="1342" t="str">
        <f t="shared" si="186"/>
        <v/>
      </c>
      <c r="CG83" s="1342" t="str">
        <f t="shared" si="187"/>
        <v/>
      </c>
      <c r="CH83" s="1342" t="str">
        <f t="shared" si="188"/>
        <v/>
      </c>
      <c r="CI83" s="1343" t="str">
        <f t="shared" si="189"/>
        <v/>
      </c>
      <c r="CJ83" s="1343" t="str">
        <f t="shared" si="190"/>
        <v/>
      </c>
      <c r="CK83" s="1342" t="str">
        <f t="shared" si="191"/>
        <v/>
      </c>
      <c r="CL83" s="1342" t="str">
        <f t="shared" si="192"/>
        <v/>
      </c>
      <c r="CM83" s="1342" t="str">
        <f t="shared" si="193"/>
        <v/>
      </c>
      <c r="CN83" s="1342" t="str">
        <f t="shared" si="194"/>
        <v/>
      </c>
      <c r="CO83" s="1340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196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197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8" t="str">
        <f t="shared" si="184"/>
        <v/>
      </c>
      <c r="CE84" s="1329" t="str">
        <f t="shared" si="185"/>
        <v/>
      </c>
      <c r="CF84" s="1329" t="str">
        <f t="shared" si="186"/>
        <v/>
      </c>
      <c r="CG84" s="1329" t="str">
        <f t="shared" si="187"/>
        <v/>
      </c>
      <c r="CH84" s="1329" t="str">
        <f t="shared" si="188"/>
        <v/>
      </c>
      <c r="CI84" s="1330" t="str">
        <f t="shared" si="189"/>
        <v/>
      </c>
      <c r="CJ84" s="1330" t="str">
        <f t="shared" si="190"/>
        <v/>
      </c>
      <c r="CK84" s="1329" t="str">
        <f t="shared" si="191"/>
        <v/>
      </c>
      <c r="CL84" s="1329" t="str">
        <f t="shared" si="192"/>
        <v/>
      </c>
      <c r="CM84" s="1329" t="str">
        <f t="shared" si="193"/>
        <v/>
      </c>
      <c r="CN84" s="1329" t="str">
        <f t="shared" si="194"/>
        <v/>
      </c>
      <c r="CO84" s="1328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171</v>
      </c>
      <c r="DS84" s="195"/>
      <c r="DT84" s="610"/>
    </row>
    <row r="85" spans="1:124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8" t="str">
        <f t="shared" si="184"/>
        <v/>
      </c>
      <c r="CE85" s="1329" t="str">
        <f t="shared" si="185"/>
        <v/>
      </c>
      <c r="CF85" s="1329" t="str">
        <f t="shared" si="186"/>
        <v/>
      </c>
      <c r="CG85" s="1329" t="str">
        <f t="shared" si="187"/>
        <v/>
      </c>
      <c r="CH85" s="1329" t="str">
        <f t="shared" si="188"/>
        <v/>
      </c>
      <c r="CI85" s="1330" t="str">
        <f t="shared" si="189"/>
        <v/>
      </c>
      <c r="CJ85" s="1330" t="str">
        <f t="shared" si="190"/>
        <v/>
      </c>
      <c r="CK85" s="1329" t="str">
        <f t="shared" si="191"/>
        <v/>
      </c>
      <c r="CL85" s="1329" t="str">
        <f t="shared" si="192"/>
        <v/>
      </c>
      <c r="CM85" s="1329" t="str">
        <f t="shared" si="193"/>
        <v/>
      </c>
      <c r="CN85" s="1329" t="str">
        <f t="shared" si="194"/>
        <v/>
      </c>
      <c r="CO85" s="1328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173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8" t="str">
        <f t="shared" si="184"/>
        <v/>
      </c>
      <c r="CE86" s="1329" t="str">
        <f t="shared" si="185"/>
        <v/>
      </c>
      <c r="CF86" s="1329" t="str">
        <f t="shared" si="186"/>
        <v/>
      </c>
      <c r="CG86" s="1329" t="str">
        <f t="shared" si="187"/>
        <v/>
      </c>
      <c r="CH86" s="1329" t="str">
        <f t="shared" si="188"/>
        <v/>
      </c>
      <c r="CI86" s="1330" t="str">
        <f t="shared" si="189"/>
        <v/>
      </c>
      <c r="CJ86" s="1330" t="str">
        <f t="shared" si="190"/>
        <v/>
      </c>
      <c r="CK86" s="1329" t="str">
        <f t="shared" si="191"/>
        <v/>
      </c>
      <c r="CL86" s="1329" t="str">
        <f t="shared" si="192"/>
        <v/>
      </c>
      <c r="CM86" s="1329" t="str">
        <f t="shared" si="193"/>
        <v/>
      </c>
      <c r="CN86" s="1329" t="str">
        <f t="shared" si="194"/>
        <v/>
      </c>
      <c r="CO86" s="1328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175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200</v>
      </c>
      <c r="DT86" s="610"/>
    </row>
    <row r="87" spans="1:124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8" t="str">
        <f t="shared" si="184"/>
        <v/>
      </c>
      <c r="CE87" s="1329" t="str">
        <f t="shared" si="185"/>
        <v/>
      </c>
      <c r="CF87" s="1329" t="str">
        <f t="shared" si="186"/>
        <v/>
      </c>
      <c r="CG87" s="1329" t="str">
        <f t="shared" si="187"/>
        <v/>
      </c>
      <c r="CH87" s="1329" t="str">
        <f t="shared" si="188"/>
        <v/>
      </c>
      <c r="CI87" s="1330" t="str">
        <f t="shared" si="189"/>
        <v/>
      </c>
      <c r="CJ87" s="1330" t="str">
        <f t="shared" si="190"/>
        <v/>
      </c>
      <c r="CK87" s="1329" t="str">
        <f t="shared" si="191"/>
        <v/>
      </c>
      <c r="CL87" s="1329" t="str">
        <f t="shared" si="192"/>
        <v/>
      </c>
      <c r="CM87" s="1329" t="str">
        <f t="shared" si="193"/>
        <v/>
      </c>
      <c r="CN87" s="1329" t="str">
        <f t="shared" si="194"/>
        <v/>
      </c>
      <c r="CO87" s="1328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202</v>
      </c>
      <c r="DT87" s="610"/>
    </row>
    <row r="88" spans="1:124" s="624" customFormat="1" ht="15.75" hidden="1" customHeight="1">
      <c r="A88" s="587" t="s">
        <v>203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8" t="str">
        <f t="shared" si="184"/>
        <v/>
      </c>
      <c r="CE88" s="1329" t="str">
        <f t="shared" si="185"/>
        <v/>
      </c>
      <c r="CF88" s="1329" t="str">
        <f t="shared" si="186"/>
        <v/>
      </c>
      <c r="CG88" s="1329" t="str">
        <f t="shared" si="187"/>
        <v/>
      </c>
      <c r="CH88" s="1329" t="str">
        <f t="shared" si="188"/>
        <v/>
      </c>
      <c r="CI88" s="1330" t="str">
        <f t="shared" si="189"/>
        <v/>
      </c>
      <c r="CJ88" s="1330" t="str">
        <f t="shared" si="190"/>
        <v/>
      </c>
      <c r="CK88" s="1329" t="str">
        <f t="shared" si="191"/>
        <v/>
      </c>
      <c r="CL88" s="1329" t="str">
        <f t="shared" si="192"/>
        <v/>
      </c>
      <c r="CM88" s="1329" t="str">
        <f t="shared" si="193"/>
        <v/>
      </c>
      <c r="CN88" s="1329" t="str">
        <f t="shared" si="194"/>
        <v/>
      </c>
      <c r="CO88" s="1328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192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204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40" t="str">
        <f t="shared" si="184"/>
        <v/>
      </c>
      <c r="CE89" s="1342" t="str">
        <f t="shared" si="185"/>
        <v/>
      </c>
      <c r="CF89" s="1342" t="str">
        <f t="shared" si="186"/>
        <v/>
      </c>
      <c r="CG89" s="1342" t="str">
        <f t="shared" si="187"/>
        <v/>
      </c>
      <c r="CH89" s="1342" t="str">
        <f t="shared" si="188"/>
        <v/>
      </c>
      <c r="CI89" s="1343" t="str">
        <f t="shared" si="189"/>
        <v/>
      </c>
      <c r="CJ89" s="1343" t="str">
        <f t="shared" si="190"/>
        <v/>
      </c>
      <c r="CK89" s="1342" t="str">
        <f t="shared" si="191"/>
        <v/>
      </c>
      <c r="CL89" s="1342" t="str">
        <f t="shared" si="192"/>
        <v/>
      </c>
      <c r="CM89" s="1342" t="str">
        <f t="shared" si="193"/>
        <v/>
      </c>
      <c r="CN89" s="1342" t="str">
        <f t="shared" si="194"/>
        <v/>
      </c>
      <c r="CO89" s="1340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193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205</v>
      </c>
      <c r="DT89" s="610"/>
    </row>
    <row r="90" spans="1:124" s="478" customFormat="1" ht="15.75" hidden="1" customHeight="1">
      <c r="A90" s="587" t="s">
        <v>206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40" t="str">
        <f t="shared" si="184"/>
        <v/>
      </c>
      <c r="CE90" s="1342" t="str">
        <f t="shared" si="185"/>
        <v/>
      </c>
      <c r="CF90" s="1342" t="str">
        <f t="shared" si="186"/>
        <v/>
      </c>
      <c r="CG90" s="1342" t="str">
        <f t="shared" si="187"/>
        <v/>
      </c>
      <c r="CH90" s="1342" t="str">
        <f t="shared" si="188"/>
        <v/>
      </c>
      <c r="CI90" s="1343" t="str">
        <f t="shared" si="189"/>
        <v/>
      </c>
      <c r="CJ90" s="1343" t="str">
        <f t="shared" si="190"/>
        <v/>
      </c>
      <c r="CK90" s="1342" t="str">
        <f t="shared" si="191"/>
        <v/>
      </c>
      <c r="CL90" s="1342" t="str">
        <f t="shared" si="192"/>
        <v/>
      </c>
      <c r="CM90" s="1342" t="str">
        <f t="shared" si="193"/>
        <v/>
      </c>
      <c r="CN90" s="1342" t="str">
        <f t="shared" si="194"/>
        <v/>
      </c>
      <c r="CO90" s="1340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192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207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40" t="str">
        <f t="shared" si="184"/>
        <v/>
      </c>
      <c r="CE91" s="1342" t="str">
        <f t="shared" si="185"/>
        <v/>
      </c>
      <c r="CF91" s="1342" t="str">
        <f t="shared" si="186"/>
        <v/>
      </c>
      <c r="CG91" s="1342" t="str">
        <f t="shared" si="187"/>
        <v/>
      </c>
      <c r="CH91" s="1342" t="str">
        <f t="shared" si="188"/>
        <v/>
      </c>
      <c r="CI91" s="1343" t="str">
        <f t="shared" si="189"/>
        <v/>
      </c>
      <c r="CJ91" s="1343" t="str">
        <f t="shared" si="190"/>
        <v/>
      </c>
      <c r="CK91" s="1342" t="str">
        <f t="shared" si="191"/>
        <v/>
      </c>
      <c r="CL91" s="1342" t="str">
        <f t="shared" si="192"/>
        <v/>
      </c>
      <c r="CM91" s="1342" t="str">
        <f t="shared" si="193"/>
        <v/>
      </c>
      <c r="CN91" s="1342" t="str">
        <f t="shared" si="194"/>
        <v/>
      </c>
      <c r="CO91" s="1340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192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5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4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8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9">
        <f t="shared" si="257"/>
        <v>4</v>
      </c>
      <c r="CF93" s="1329">
        <f t="shared" si="257"/>
        <v>6</v>
      </c>
      <c r="CG93" s="1329">
        <f t="shared" si="257"/>
        <v>6</v>
      </c>
      <c r="CH93" s="1329">
        <f t="shared" si="257"/>
        <v>7</v>
      </c>
      <c r="CI93" s="1330">
        <f t="shared" si="257"/>
        <v>7</v>
      </c>
      <c r="CJ93" s="1330">
        <f t="shared" si="257"/>
        <v>7</v>
      </c>
      <c r="CK93" s="1329">
        <f t="shared" si="257"/>
        <v>8</v>
      </c>
      <c r="CL93" s="1329">
        <f t="shared" si="257"/>
        <v>8</v>
      </c>
      <c r="CM93" s="1329">
        <f t="shared" si="257"/>
        <v>8</v>
      </c>
      <c r="CN93" s="1329">
        <f t="shared" si="257"/>
        <v>10</v>
      </c>
      <c r="CO93" s="1328">
        <f t="shared" si="257"/>
        <v>10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209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7"/>
        <v>90</v>
      </c>
      <c r="CF94" s="1329">
        <f t="shared" si="257"/>
        <v>90</v>
      </c>
      <c r="CG94" s="1329">
        <f t="shared" si="257"/>
        <v>90</v>
      </c>
      <c r="CH94" s="1329">
        <f t="shared" si="257"/>
        <v>90</v>
      </c>
      <c r="CI94" s="1330">
        <f t="shared" si="257"/>
        <v>90</v>
      </c>
      <c r="CJ94" s="1330">
        <f t="shared" si="257"/>
        <v>90</v>
      </c>
      <c r="CK94" s="1329">
        <f t="shared" si="257"/>
        <v>90</v>
      </c>
      <c r="CL94" s="1329">
        <f t="shared" si="257"/>
        <v>90</v>
      </c>
      <c r="CM94" s="1329">
        <f t="shared" si="257"/>
        <v>90</v>
      </c>
      <c r="CN94" s="1329">
        <f t="shared" si="257"/>
        <v>90</v>
      </c>
      <c r="CO94" s="1328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174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8">
        <f t="shared" si="257"/>
        <v>0.38</v>
      </c>
      <c r="CE95" s="1329">
        <f t="shared" si="257"/>
        <v>0.5</v>
      </c>
      <c r="CF95" s="1329">
        <f t="shared" si="257"/>
        <v>0.67</v>
      </c>
      <c r="CG95" s="1329">
        <f t="shared" si="257"/>
        <v>1</v>
      </c>
      <c r="CH95" s="1329">
        <f t="shared" si="257"/>
        <v>1.25</v>
      </c>
      <c r="CI95" s="1330">
        <f t="shared" si="257"/>
        <v>1.6</v>
      </c>
      <c r="CJ95" s="1330">
        <f t="shared" si="257"/>
        <v>2</v>
      </c>
      <c r="CK95" s="1329">
        <f t="shared" si="257"/>
        <v>2</v>
      </c>
      <c r="CL95" s="1329">
        <f t="shared" si="257"/>
        <v>2.15</v>
      </c>
      <c r="CM95" s="1329">
        <f t="shared" si="257"/>
        <v>2.5</v>
      </c>
      <c r="CN95" s="1329">
        <f t="shared" si="257"/>
        <v>2.57</v>
      </c>
      <c r="CO95" s="1328">
        <f t="shared" si="257"/>
        <v>2.86</v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173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178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8">
        <f t="shared" si="257"/>
        <v>270</v>
      </c>
      <c r="CE96" s="1329">
        <f t="shared" si="257"/>
        <v>273.60000000000002</v>
      </c>
      <c r="CF96" s="1329">
        <f t="shared" si="257"/>
        <v>360</v>
      </c>
      <c r="CG96" s="1329">
        <f t="shared" si="257"/>
        <v>361.8</v>
      </c>
      <c r="CH96" s="1329">
        <f t="shared" si="257"/>
        <v>720</v>
      </c>
      <c r="CI96" s="1330">
        <f t="shared" si="257"/>
        <v>900</v>
      </c>
      <c r="CJ96" s="1330">
        <f t="shared" si="257"/>
        <v>900</v>
      </c>
      <c r="CK96" s="1329">
        <f t="shared" si="257"/>
        <v>1354.5</v>
      </c>
      <c r="CL96" s="1329">
        <f t="shared" si="257"/>
        <v>1440</v>
      </c>
      <c r="CM96" s="1329">
        <f t="shared" si="257"/>
        <v>1619.1</v>
      </c>
      <c r="CN96" s="1329">
        <f t="shared" si="257"/>
        <v>1800</v>
      </c>
      <c r="CO96" s="1328">
        <f t="shared" si="257"/>
        <v>1801.8</v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210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211</v>
      </c>
      <c r="DT96" s="196"/>
    </row>
    <row r="97" spans="1:124" s="197" customFormat="1" ht="15.75" customHeight="1">
      <c r="A97" s="633" t="s">
        <v>180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8" t="str">
        <f t="shared" si="257"/>
        <v/>
      </c>
      <c r="CE97" s="1329" t="str">
        <f t="shared" si="257"/>
        <v/>
      </c>
      <c r="CF97" s="1329" t="str">
        <f t="shared" si="257"/>
        <v/>
      </c>
      <c r="CG97" s="1329" t="str">
        <f t="shared" si="257"/>
        <v/>
      </c>
      <c r="CH97" s="1329" t="str">
        <f t="shared" si="257"/>
        <v/>
      </c>
      <c r="CI97" s="1330" t="str">
        <f t="shared" si="257"/>
        <v/>
      </c>
      <c r="CJ97" s="1330" t="str">
        <f t="shared" si="257"/>
        <v/>
      </c>
      <c r="CK97" s="1329" t="str">
        <f t="shared" si="257"/>
        <v/>
      </c>
      <c r="CL97" s="1329" t="str">
        <f t="shared" si="257"/>
        <v/>
      </c>
      <c r="CM97" s="1329" t="str">
        <f t="shared" si="257"/>
        <v/>
      </c>
      <c r="CN97" s="1329" t="str">
        <f t="shared" si="257"/>
        <v/>
      </c>
      <c r="CO97" s="1328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182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8" t="str">
        <f t="shared" si="257"/>
        <v/>
      </c>
      <c r="CE98" s="1329" t="str">
        <f t="shared" si="257"/>
        <v/>
      </c>
      <c r="CF98" s="1329" t="str">
        <f t="shared" si="257"/>
        <v/>
      </c>
      <c r="CG98" s="1329" t="str">
        <f t="shared" si="257"/>
        <v/>
      </c>
      <c r="CH98" s="1329" t="str">
        <f t="shared" si="257"/>
        <v/>
      </c>
      <c r="CI98" s="1330" t="str">
        <f t="shared" si="257"/>
        <v/>
      </c>
      <c r="CJ98" s="1330" t="str">
        <f t="shared" si="257"/>
        <v/>
      </c>
      <c r="CK98" s="1329" t="str">
        <f t="shared" si="257"/>
        <v/>
      </c>
      <c r="CL98" s="1329" t="str">
        <f t="shared" si="257"/>
        <v/>
      </c>
      <c r="CM98" s="1329" t="str">
        <f t="shared" si="257"/>
        <v/>
      </c>
      <c r="CN98" s="1329" t="str">
        <f t="shared" si="257"/>
        <v/>
      </c>
      <c r="CO98" s="1328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192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184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8" t="str">
        <f t="shared" si="257"/>
        <v/>
      </c>
      <c r="CE99" s="1329" t="str">
        <f t="shared" si="257"/>
        <v/>
      </c>
      <c r="CF99" s="1329" t="str">
        <f t="shared" si="257"/>
        <v/>
      </c>
      <c r="CG99" s="1329" t="str">
        <f t="shared" si="257"/>
        <v/>
      </c>
      <c r="CH99" s="1329" t="str">
        <f t="shared" si="257"/>
        <v/>
      </c>
      <c r="CI99" s="1330" t="str">
        <f t="shared" si="257"/>
        <v/>
      </c>
      <c r="CJ99" s="1330" t="str">
        <f t="shared" si="257"/>
        <v/>
      </c>
      <c r="CK99" s="1329" t="str">
        <f t="shared" si="257"/>
        <v/>
      </c>
      <c r="CL99" s="1329" t="str">
        <f t="shared" si="257"/>
        <v/>
      </c>
      <c r="CM99" s="1329" t="str">
        <f t="shared" si="257"/>
        <v/>
      </c>
      <c r="CN99" s="1329" t="str">
        <f t="shared" si="257"/>
        <v/>
      </c>
      <c r="CO99" s="1328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193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212</v>
      </c>
      <c r="DT99" s="196"/>
    </row>
    <row r="100" spans="1:124" s="197" customFormat="1" ht="15.75" customHeight="1">
      <c r="A100" s="641" t="s">
        <v>186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8">
        <f t="shared" si="257"/>
        <v>1</v>
      </c>
      <c r="CE100" s="1329">
        <f t="shared" si="257"/>
        <v>1</v>
      </c>
      <c r="CF100" s="1329">
        <f t="shared" si="257"/>
        <v>1</v>
      </c>
      <c r="CG100" s="1329">
        <f t="shared" si="257"/>
        <v>1</v>
      </c>
      <c r="CH100" s="1329">
        <f t="shared" si="257"/>
        <v>1</v>
      </c>
      <c r="CI100" s="1330">
        <f t="shared" si="257"/>
        <v>1</v>
      </c>
      <c r="CJ100" s="1330">
        <f t="shared" si="257"/>
        <v>1</v>
      </c>
      <c r="CK100" s="1329">
        <f t="shared" si="257"/>
        <v>1</v>
      </c>
      <c r="CL100" s="1329">
        <f t="shared" si="257"/>
        <v>1</v>
      </c>
      <c r="CM100" s="1329">
        <f t="shared" si="257"/>
        <v>1</v>
      </c>
      <c r="CN100" s="1329">
        <f t="shared" si="257"/>
        <v>1</v>
      </c>
      <c r="CO100" s="1328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192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188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8" t="str">
        <f t="shared" si="257"/>
        <v/>
      </c>
      <c r="CE101" s="1329">
        <f t="shared" si="257"/>
        <v>220</v>
      </c>
      <c r="CF101" s="1329">
        <f t="shared" si="257"/>
        <v>260</v>
      </c>
      <c r="CG101" s="1329">
        <f t="shared" si="257"/>
        <v>400</v>
      </c>
      <c r="CH101" s="1329">
        <f t="shared" si="257"/>
        <v>400</v>
      </c>
      <c r="CI101" s="1330">
        <f t="shared" si="257"/>
        <v>550</v>
      </c>
      <c r="CJ101" s="1330">
        <f t="shared" si="257"/>
        <v>620</v>
      </c>
      <c r="CK101" s="1329">
        <f t="shared" si="257"/>
        <v>720</v>
      </c>
      <c r="CL101" s="1329">
        <f t="shared" si="257"/>
        <v>800</v>
      </c>
      <c r="CM101" s="1329">
        <f t="shared" si="257"/>
        <v>1500</v>
      </c>
      <c r="CN101" s="1329" t="str">
        <f t="shared" si="257"/>
        <v/>
      </c>
      <c r="CO101" s="1328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192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8">
        <f t="shared" si="257"/>
        <v>90</v>
      </c>
      <c r="CE102" s="1329">
        <f t="shared" si="257"/>
        <v>90</v>
      </c>
      <c r="CF102" s="1329">
        <f t="shared" si="257"/>
        <v>90</v>
      </c>
      <c r="CG102" s="1329">
        <f t="shared" si="257"/>
        <v>90</v>
      </c>
      <c r="CH102" s="1329">
        <f t="shared" si="257"/>
        <v>90</v>
      </c>
      <c r="CI102" s="1330">
        <f t="shared" si="257"/>
        <v>90</v>
      </c>
      <c r="CJ102" s="1330">
        <f t="shared" si="257"/>
        <v>90</v>
      </c>
      <c r="CK102" s="1329">
        <f t="shared" si="257"/>
        <v>90</v>
      </c>
      <c r="CL102" s="1329">
        <f t="shared" si="257"/>
        <v>90</v>
      </c>
      <c r="CM102" s="1329">
        <f t="shared" si="257"/>
        <v>90</v>
      </c>
      <c r="CN102" s="1329">
        <f t="shared" si="257"/>
        <v>90</v>
      </c>
      <c r="CO102" s="1328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8" t="str">
        <f t="shared" si="257"/>
        <v/>
      </c>
      <c r="CE103" s="1329" t="str">
        <f t="shared" si="257"/>
        <v/>
      </c>
      <c r="CF103" s="1329" t="str">
        <f t="shared" si="257"/>
        <v/>
      </c>
      <c r="CG103" s="1329" t="str">
        <f t="shared" si="257"/>
        <v/>
      </c>
      <c r="CH103" s="1329" t="str">
        <f t="shared" si="257"/>
        <v/>
      </c>
      <c r="CI103" s="1330" t="str">
        <f t="shared" si="257"/>
        <v/>
      </c>
      <c r="CJ103" s="1330" t="str">
        <f t="shared" si="257"/>
        <v/>
      </c>
      <c r="CK103" s="1329" t="str">
        <f t="shared" si="257"/>
        <v/>
      </c>
      <c r="CL103" s="1329" t="str">
        <f t="shared" si="257"/>
        <v/>
      </c>
      <c r="CM103" s="1329" t="str">
        <f t="shared" si="257"/>
        <v/>
      </c>
      <c r="CN103" s="1329" t="str">
        <f t="shared" si="257"/>
        <v/>
      </c>
      <c r="CO103" s="1328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178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8" t="str">
        <f t="shared" si="257"/>
        <v/>
      </c>
      <c r="CE104" s="1329" t="str">
        <f t="shared" si="257"/>
        <v/>
      </c>
      <c r="CF104" s="1329" t="str">
        <f t="shared" si="257"/>
        <v/>
      </c>
      <c r="CG104" s="1329" t="str">
        <f t="shared" si="257"/>
        <v/>
      </c>
      <c r="CH104" s="1329" t="str">
        <f t="shared" si="257"/>
        <v/>
      </c>
      <c r="CI104" s="1330" t="str">
        <f t="shared" si="257"/>
        <v/>
      </c>
      <c r="CJ104" s="1330" t="str">
        <f t="shared" si="257"/>
        <v/>
      </c>
      <c r="CK104" s="1329" t="str">
        <f t="shared" si="257"/>
        <v/>
      </c>
      <c r="CL104" s="1329" t="str">
        <f t="shared" si="257"/>
        <v/>
      </c>
      <c r="CM104" s="1329" t="str">
        <f t="shared" si="257"/>
        <v/>
      </c>
      <c r="CN104" s="1329" t="str">
        <f t="shared" si="257"/>
        <v/>
      </c>
      <c r="CO104" s="1328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180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8">
        <f t="shared" si="257"/>
        <v>0</v>
      </c>
      <c r="CE105" s="1329">
        <f t="shared" si="257"/>
        <v>0</v>
      </c>
      <c r="CF105" s="1329">
        <f t="shared" si="257"/>
        <v>0</v>
      </c>
      <c r="CG105" s="1329">
        <f t="shared" si="257"/>
        <v>0</v>
      </c>
      <c r="CH105" s="1329">
        <f t="shared" si="257"/>
        <v>0</v>
      </c>
      <c r="CI105" s="1330">
        <f t="shared" si="257"/>
        <v>0</v>
      </c>
      <c r="CJ105" s="1330">
        <f t="shared" si="257"/>
        <v>0</v>
      </c>
      <c r="CK105" s="1329">
        <f t="shared" si="257"/>
        <v>0</v>
      </c>
      <c r="CL105" s="1329">
        <f t="shared" si="257"/>
        <v>0</v>
      </c>
      <c r="CM105" s="1329">
        <f t="shared" si="257"/>
        <v>0</v>
      </c>
      <c r="CN105" s="1329">
        <f t="shared" si="257"/>
        <v>0</v>
      </c>
      <c r="CO105" s="1328">
        <f t="shared" si="257"/>
        <v>0</v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182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8" t="str">
        <f t="shared" si="257"/>
        <v/>
      </c>
      <c r="CE106" s="1329" t="str">
        <f t="shared" si="257"/>
        <v/>
      </c>
      <c r="CF106" s="1329" t="str">
        <f t="shared" si="257"/>
        <v/>
      </c>
      <c r="CG106" s="1329" t="str">
        <f t="shared" si="257"/>
        <v/>
      </c>
      <c r="CH106" s="1329" t="str">
        <f t="shared" si="257"/>
        <v/>
      </c>
      <c r="CI106" s="1330" t="str">
        <f t="shared" si="257"/>
        <v/>
      </c>
      <c r="CJ106" s="1330" t="str">
        <f t="shared" si="257"/>
        <v/>
      </c>
      <c r="CK106" s="1329" t="str">
        <f t="shared" si="257"/>
        <v/>
      </c>
      <c r="CL106" s="1329" t="str">
        <f t="shared" si="257"/>
        <v/>
      </c>
      <c r="CM106" s="1329" t="str">
        <f t="shared" si="257"/>
        <v/>
      </c>
      <c r="CN106" s="1329" t="str">
        <f t="shared" si="257"/>
        <v/>
      </c>
      <c r="CO106" s="1328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184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8">
        <f t="shared" si="257"/>
        <v>0</v>
      </c>
      <c r="CE107" s="1329">
        <f t="shared" si="257"/>
        <v>0</v>
      </c>
      <c r="CF107" s="1329">
        <f t="shared" si="257"/>
        <v>0</v>
      </c>
      <c r="CG107" s="1329">
        <f t="shared" si="257"/>
        <v>0</v>
      </c>
      <c r="CH107" s="1329">
        <f t="shared" si="257"/>
        <v>0</v>
      </c>
      <c r="CI107" s="1330">
        <f t="shared" si="257"/>
        <v>0</v>
      </c>
      <c r="CJ107" s="1330">
        <f t="shared" si="257"/>
        <v>0</v>
      </c>
      <c r="CK107" s="1329">
        <f t="shared" si="257"/>
        <v>0</v>
      </c>
      <c r="CL107" s="1329">
        <f t="shared" si="257"/>
        <v>0</v>
      </c>
      <c r="CM107" s="1329">
        <f t="shared" si="257"/>
        <v>0</v>
      </c>
      <c r="CN107" s="1329">
        <f t="shared" si="257"/>
        <v>0</v>
      </c>
      <c r="CO107" s="1328">
        <f t="shared" si="257"/>
        <v>0</v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186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8">
        <f t="shared" si="257"/>
        <v>1</v>
      </c>
      <c r="CE108" s="1329">
        <f t="shared" si="257"/>
        <v>1</v>
      </c>
      <c r="CF108" s="1329">
        <f t="shared" si="257"/>
        <v>1</v>
      </c>
      <c r="CG108" s="1329">
        <f t="shared" si="257"/>
        <v>1</v>
      </c>
      <c r="CH108" s="1329">
        <f t="shared" si="257"/>
        <v>1</v>
      </c>
      <c r="CI108" s="1330">
        <f t="shared" si="257"/>
        <v>1</v>
      </c>
      <c r="CJ108" s="1330">
        <f t="shared" si="257"/>
        <v>1</v>
      </c>
      <c r="CK108" s="1329">
        <f t="shared" si="257"/>
        <v>1</v>
      </c>
      <c r="CL108" s="1329">
        <f t="shared" si="257"/>
        <v>1</v>
      </c>
      <c r="CM108" s="1329">
        <f t="shared" si="257"/>
        <v>1</v>
      </c>
      <c r="CN108" s="1329">
        <f t="shared" si="257"/>
        <v>1</v>
      </c>
      <c r="CO108" s="1328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188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8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>0</v>
      </c>
      <c r="CE109" s="1329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>0</v>
      </c>
      <c r="CF109" s="1329">
        <f t="shared" si="300"/>
        <v>0</v>
      </c>
      <c r="CG109" s="1329">
        <f t="shared" si="300"/>
        <v>0</v>
      </c>
      <c r="CH109" s="1329">
        <f t="shared" si="300"/>
        <v>0</v>
      </c>
      <c r="CI109" s="1330">
        <f t="shared" si="300"/>
        <v>0</v>
      </c>
      <c r="CJ109" s="1330">
        <f t="shared" si="300"/>
        <v>0</v>
      </c>
      <c r="CK109" s="1329">
        <f t="shared" si="300"/>
        <v>0</v>
      </c>
      <c r="CL109" s="1329">
        <f t="shared" si="300"/>
        <v>0</v>
      </c>
      <c r="CM109" s="1329">
        <f t="shared" si="300"/>
        <v>0</v>
      </c>
      <c r="CN109" s="1329">
        <f t="shared" si="300"/>
        <v>0</v>
      </c>
      <c r="CO109" s="1328">
        <f t="shared" si="300"/>
        <v>0</v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213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31">
        <f t="shared" si="299"/>
        <v>0</v>
      </c>
      <c r="CE110" s="1332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5"/>
        <v>0</v>
      </c>
      <c r="CG110" s="1332">
        <f t="shared" si="305"/>
        <v>0</v>
      </c>
      <c r="CH110" s="1332">
        <f t="shared" si="305"/>
        <v>0</v>
      </c>
      <c r="CI110" s="1333">
        <f t="shared" si="305"/>
        <v>0</v>
      </c>
      <c r="CJ110" s="1333">
        <f t="shared" si="305"/>
        <v>0</v>
      </c>
      <c r="CK110" s="1332">
        <f t="shared" si="305"/>
        <v>0</v>
      </c>
      <c r="CL110" s="1332">
        <f t="shared" si="305"/>
        <v>0</v>
      </c>
      <c r="CM110" s="1332">
        <f t="shared" si="305"/>
        <v>0</v>
      </c>
      <c r="CN110" s="1332">
        <f t="shared" si="305"/>
        <v>0</v>
      </c>
      <c r="CO110" s="1331">
        <f t="shared" si="305"/>
        <v>0</v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197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31" t="str">
        <f t="shared" si="299"/>
        <v/>
      </c>
      <c r="CE111" s="1332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4</v>
      </c>
      <c r="CF111" s="1332">
        <f t="shared" si="311"/>
        <v>10.8</v>
      </c>
      <c r="CG111" s="1332">
        <f t="shared" si="311"/>
        <v>10.944000000000001</v>
      </c>
      <c r="CH111" s="1332">
        <f t="shared" si="311"/>
        <v>12.071999999999999</v>
      </c>
      <c r="CI111" s="1333">
        <f t="shared" si="311"/>
        <v>14.472000000000001</v>
      </c>
      <c r="CJ111" s="1333">
        <f t="shared" si="311"/>
        <v>20</v>
      </c>
      <c r="CK111" s="1332">
        <f t="shared" si="311"/>
        <v>20</v>
      </c>
      <c r="CL111" s="1332">
        <f t="shared" si="311"/>
        <v>32.18</v>
      </c>
      <c r="CM111" s="1332">
        <f t="shared" si="311"/>
        <v>39.963999999999999</v>
      </c>
      <c r="CN111" s="1332">
        <f t="shared" si="311"/>
        <v>40</v>
      </c>
      <c r="CO111" s="1331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198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31" t="str">
        <f t="shared" si="299"/>
        <v/>
      </c>
      <c r="CE112" s="1332" t="str">
        <f t="shared" si="311"/>
        <v/>
      </c>
      <c r="CF112" s="1332" t="str">
        <f t="shared" si="311"/>
        <v/>
      </c>
      <c r="CG112" s="1332" t="str">
        <f t="shared" si="311"/>
        <v/>
      </c>
      <c r="CH112" s="1332" t="str">
        <f t="shared" si="311"/>
        <v/>
      </c>
      <c r="CI112" s="1333" t="str">
        <f t="shared" si="311"/>
        <v/>
      </c>
      <c r="CJ112" s="1333" t="str">
        <f t="shared" si="311"/>
        <v/>
      </c>
      <c r="CK112" s="1332" t="str">
        <f t="shared" si="311"/>
        <v/>
      </c>
      <c r="CL112" s="1332" t="str">
        <f t="shared" si="311"/>
        <v/>
      </c>
      <c r="CM112" s="1332" t="str">
        <f t="shared" si="311"/>
        <v/>
      </c>
      <c r="CN112" s="1332" t="str">
        <f t="shared" si="311"/>
        <v/>
      </c>
      <c r="CO112" s="1331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199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31" t="str">
        <f t="shared" si="299"/>
        <v/>
      </c>
      <c r="CE113" s="1332" t="str">
        <f t="shared" si="311"/>
        <v/>
      </c>
      <c r="CF113" s="1332" t="str">
        <f t="shared" si="311"/>
        <v/>
      </c>
      <c r="CG113" s="1332" t="str">
        <f t="shared" si="311"/>
        <v/>
      </c>
      <c r="CH113" s="1332" t="str">
        <f t="shared" si="311"/>
        <v/>
      </c>
      <c r="CI113" s="1333" t="str">
        <f t="shared" si="311"/>
        <v/>
      </c>
      <c r="CJ113" s="1333" t="str">
        <f t="shared" si="311"/>
        <v/>
      </c>
      <c r="CK113" s="1332" t="str">
        <f t="shared" si="311"/>
        <v/>
      </c>
      <c r="CL113" s="1332" t="str">
        <f t="shared" si="311"/>
        <v/>
      </c>
      <c r="CM113" s="1332" t="str">
        <f t="shared" si="311"/>
        <v/>
      </c>
      <c r="CN113" s="1332" t="str">
        <f t="shared" si="311"/>
        <v/>
      </c>
      <c r="CO113" s="1331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201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31" t="str">
        <f t="shared" si="299"/>
        <v/>
      </c>
      <c r="CE114" s="1332" t="str">
        <f t="shared" si="311"/>
        <v/>
      </c>
      <c r="CF114" s="1332" t="str">
        <f t="shared" si="311"/>
        <v/>
      </c>
      <c r="CG114" s="1332" t="str">
        <f t="shared" si="311"/>
        <v/>
      </c>
      <c r="CH114" s="1332" t="str">
        <f t="shared" si="311"/>
        <v/>
      </c>
      <c r="CI114" s="1333" t="str">
        <f t="shared" si="311"/>
        <v/>
      </c>
      <c r="CJ114" s="1333" t="str">
        <f t="shared" si="311"/>
        <v/>
      </c>
      <c r="CK114" s="1332" t="str">
        <f t="shared" si="311"/>
        <v/>
      </c>
      <c r="CL114" s="1332" t="str">
        <f t="shared" si="311"/>
        <v/>
      </c>
      <c r="CM114" s="1332" t="str">
        <f t="shared" si="311"/>
        <v/>
      </c>
      <c r="CN114" s="1332" t="str">
        <f t="shared" si="311"/>
        <v/>
      </c>
      <c r="CO114" s="1331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203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31" t="str">
        <f t="shared" si="299"/>
        <v/>
      </c>
      <c r="CE115" s="1332" t="str">
        <f t="shared" si="311"/>
        <v/>
      </c>
      <c r="CF115" s="1332" t="str">
        <f t="shared" si="311"/>
        <v/>
      </c>
      <c r="CG115" s="1332" t="str">
        <f t="shared" si="311"/>
        <v/>
      </c>
      <c r="CH115" s="1332" t="str">
        <f t="shared" si="311"/>
        <v/>
      </c>
      <c r="CI115" s="1333" t="str">
        <f t="shared" si="311"/>
        <v/>
      </c>
      <c r="CJ115" s="1333" t="str">
        <f t="shared" si="311"/>
        <v/>
      </c>
      <c r="CK115" s="1332" t="str">
        <f t="shared" si="311"/>
        <v/>
      </c>
      <c r="CL115" s="1332" t="str">
        <f t="shared" si="311"/>
        <v/>
      </c>
      <c r="CM115" s="1332" t="str">
        <f t="shared" si="311"/>
        <v/>
      </c>
      <c r="CN115" s="1332" t="str">
        <f t="shared" si="311"/>
        <v/>
      </c>
      <c r="CO115" s="1331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214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2.2528019925280203E-2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31" t="str">
        <f t="shared" si="299"/>
        <v/>
      </c>
      <c r="CE116" s="1332">
        <f t="shared" si="311"/>
        <v>1.3906185139061852E-2</v>
      </c>
      <c r="CF116" s="1332">
        <f t="shared" si="311"/>
        <v>2.8535491905354926E-2</v>
      </c>
      <c r="CG116" s="1332">
        <f t="shared" si="311"/>
        <v>3.1476650062266499E-2</v>
      </c>
      <c r="CH116" s="1332">
        <f t="shared" si="311"/>
        <v>3.2182885607543142E-2</v>
      </c>
      <c r="CI116" s="1333">
        <f t="shared" si="311"/>
        <v>3.7734433374844334E-2</v>
      </c>
      <c r="CJ116" s="1333">
        <f t="shared" si="311"/>
        <v>6.9530925695309262E-2</v>
      </c>
      <c r="CK116" s="1332">
        <f t="shared" si="311"/>
        <v>6.9530925695309262E-2</v>
      </c>
      <c r="CL116" s="1332">
        <f t="shared" si="311"/>
        <v>9.5893079523216504E-2</v>
      </c>
      <c r="CM116" s="1332">
        <f t="shared" si="311"/>
        <v>0.11908859633517167</v>
      </c>
      <c r="CN116" s="1332">
        <f t="shared" si="311"/>
        <v>0.11919587262053015</v>
      </c>
      <c r="CO116" s="1331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215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31" t="str">
        <f t="shared" si="299"/>
        <v/>
      </c>
      <c r="CE117" s="1332">
        <f t="shared" si="311"/>
        <v>0</v>
      </c>
      <c r="CF117" s="1332">
        <f t="shared" si="311"/>
        <v>0</v>
      </c>
      <c r="CG117" s="1332">
        <f t="shared" si="311"/>
        <v>0</v>
      </c>
      <c r="CH117" s="1332">
        <f t="shared" si="311"/>
        <v>0</v>
      </c>
      <c r="CI117" s="1333">
        <f t="shared" si="311"/>
        <v>0</v>
      </c>
      <c r="CJ117" s="1333">
        <f t="shared" si="311"/>
        <v>0</v>
      </c>
      <c r="CK117" s="1332">
        <f t="shared" si="311"/>
        <v>0</v>
      </c>
      <c r="CL117" s="1332">
        <f t="shared" si="311"/>
        <v>0</v>
      </c>
      <c r="CM117" s="1332">
        <f t="shared" si="311"/>
        <v>0</v>
      </c>
      <c r="CN117" s="1332">
        <f t="shared" si="311"/>
        <v>0</v>
      </c>
      <c r="CO117" s="1331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216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31" t="str">
        <f t="shared" si="299"/>
        <v/>
      </c>
      <c r="CE118" s="1332">
        <f t="shared" si="311"/>
        <v>0</v>
      </c>
      <c r="CF118" s="1332">
        <f t="shared" si="311"/>
        <v>0</v>
      </c>
      <c r="CG118" s="1332">
        <f t="shared" si="311"/>
        <v>0</v>
      </c>
      <c r="CH118" s="1332">
        <f t="shared" si="311"/>
        <v>0</v>
      </c>
      <c r="CI118" s="1333">
        <f t="shared" si="311"/>
        <v>0</v>
      </c>
      <c r="CJ118" s="1333">
        <f t="shared" si="311"/>
        <v>0</v>
      </c>
      <c r="CK118" s="1332">
        <f t="shared" si="311"/>
        <v>0</v>
      </c>
      <c r="CL118" s="1332">
        <f t="shared" si="311"/>
        <v>0</v>
      </c>
      <c r="CM118" s="1332">
        <f t="shared" si="311"/>
        <v>0</v>
      </c>
      <c r="CN118" s="1332">
        <f t="shared" si="311"/>
        <v>0</v>
      </c>
      <c r="CO118" s="1331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217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6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218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8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8">
        <f t="shared" si="329"/>
        <v>45</v>
      </c>
      <c r="CE121" s="1350">
        <f t="shared" si="330"/>
        <v>45</v>
      </c>
      <c r="CF121" s="1350">
        <f t="shared" si="331"/>
        <v>45</v>
      </c>
      <c r="CG121" s="1350">
        <f t="shared" si="332"/>
        <v>45</v>
      </c>
      <c r="CH121" s="1350">
        <f t="shared" si="333"/>
        <v>45</v>
      </c>
      <c r="CI121" s="1351">
        <f t="shared" si="334"/>
        <v>45</v>
      </c>
      <c r="CJ121" s="1351">
        <f t="shared" si="335"/>
        <v>45</v>
      </c>
      <c r="CK121" s="1350">
        <f t="shared" si="336"/>
        <v>45</v>
      </c>
      <c r="CL121" s="1350">
        <f t="shared" si="337"/>
        <v>45</v>
      </c>
      <c r="CM121" s="1350">
        <f t="shared" si="338"/>
        <v>45</v>
      </c>
      <c r="CN121" s="1350">
        <f t="shared" si="339"/>
        <v>45</v>
      </c>
      <c r="CO121" s="1348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8" t="str">
        <f t="shared" si="329"/>
        <v/>
      </c>
      <c r="CE122" s="1350" t="str">
        <f t="shared" si="330"/>
        <v/>
      </c>
      <c r="CF122" s="1350" t="str">
        <f t="shared" si="331"/>
        <v/>
      </c>
      <c r="CG122" s="1350" t="str">
        <f t="shared" si="332"/>
        <v/>
      </c>
      <c r="CH122" s="1350" t="str">
        <f t="shared" si="333"/>
        <v/>
      </c>
      <c r="CI122" s="1351" t="str">
        <f t="shared" si="334"/>
        <v/>
      </c>
      <c r="CJ122" s="1351" t="str">
        <f t="shared" si="335"/>
        <v/>
      </c>
      <c r="CK122" s="1350" t="str">
        <f t="shared" si="336"/>
        <v/>
      </c>
      <c r="CL122" s="1350" t="str">
        <f t="shared" si="337"/>
        <v/>
      </c>
      <c r="CM122" s="1350" t="str">
        <f t="shared" si="338"/>
        <v/>
      </c>
      <c r="CN122" s="1350" t="str">
        <f t="shared" si="339"/>
        <v/>
      </c>
      <c r="CO122" s="1348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178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8" t="str">
        <f t="shared" si="329"/>
        <v/>
      </c>
      <c r="CE123" s="1350" t="str">
        <f t="shared" si="330"/>
        <v/>
      </c>
      <c r="CF123" s="1350" t="str">
        <f t="shared" si="331"/>
        <v/>
      </c>
      <c r="CG123" s="1350" t="str">
        <f t="shared" si="332"/>
        <v/>
      </c>
      <c r="CH123" s="1350" t="str">
        <f t="shared" si="333"/>
        <v/>
      </c>
      <c r="CI123" s="1351" t="str">
        <f t="shared" si="334"/>
        <v/>
      </c>
      <c r="CJ123" s="1351" t="str">
        <f t="shared" si="335"/>
        <v/>
      </c>
      <c r="CK123" s="1350" t="str">
        <f t="shared" si="336"/>
        <v/>
      </c>
      <c r="CL123" s="1350" t="str">
        <f t="shared" si="337"/>
        <v/>
      </c>
      <c r="CM123" s="1350" t="str">
        <f t="shared" si="338"/>
        <v/>
      </c>
      <c r="CN123" s="1350" t="str">
        <f t="shared" si="339"/>
        <v/>
      </c>
      <c r="CO123" s="1348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8" t="str">
        <f t="shared" si="329"/>
        <v/>
      </c>
      <c r="CE124" s="1350" t="str">
        <f t="shared" si="330"/>
        <v/>
      </c>
      <c r="CF124" s="1350" t="str">
        <f t="shared" si="331"/>
        <v/>
      </c>
      <c r="CG124" s="1350" t="str">
        <f t="shared" si="332"/>
        <v/>
      </c>
      <c r="CH124" s="1350" t="str">
        <f t="shared" si="333"/>
        <v/>
      </c>
      <c r="CI124" s="1351" t="str">
        <f t="shared" si="334"/>
        <v/>
      </c>
      <c r="CJ124" s="1351" t="str">
        <f t="shared" si="335"/>
        <v/>
      </c>
      <c r="CK124" s="1350" t="str">
        <f t="shared" si="336"/>
        <v/>
      </c>
      <c r="CL124" s="1350" t="str">
        <f t="shared" si="337"/>
        <v/>
      </c>
      <c r="CM124" s="1350" t="str">
        <f t="shared" si="338"/>
        <v/>
      </c>
      <c r="CN124" s="1350" t="str">
        <f t="shared" si="339"/>
        <v/>
      </c>
      <c r="CO124" s="1348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8" t="str">
        <f t="shared" si="329"/>
        <v/>
      </c>
      <c r="CE125" s="1350" t="str">
        <f t="shared" si="330"/>
        <v/>
      </c>
      <c r="CF125" s="1350" t="str">
        <f t="shared" si="331"/>
        <v/>
      </c>
      <c r="CG125" s="1350" t="str">
        <f t="shared" si="332"/>
        <v/>
      </c>
      <c r="CH125" s="1350" t="str">
        <f t="shared" si="333"/>
        <v/>
      </c>
      <c r="CI125" s="1351" t="str">
        <f t="shared" si="334"/>
        <v/>
      </c>
      <c r="CJ125" s="1351" t="str">
        <f t="shared" si="335"/>
        <v/>
      </c>
      <c r="CK125" s="1350" t="str">
        <f t="shared" si="336"/>
        <v/>
      </c>
      <c r="CL125" s="1350" t="str">
        <f t="shared" si="337"/>
        <v/>
      </c>
      <c r="CM125" s="1350" t="str">
        <f t="shared" si="338"/>
        <v/>
      </c>
      <c r="CN125" s="1350" t="str">
        <f t="shared" si="339"/>
        <v/>
      </c>
      <c r="CO125" s="1348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184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8" t="str">
        <f t="shared" si="329"/>
        <v/>
      </c>
      <c r="CE126" s="1350" t="str">
        <f t="shared" si="330"/>
        <v/>
      </c>
      <c r="CF126" s="1350" t="str">
        <f t="shared" si="331"/>
        <v/>
      </c>
      <c r="CG126" s="1350" t="str">
        <f t="shared" si="332"/>
        <v/>
      </c>
      <c r="CH126" s="1350" t="str">
        <f t="shared" si="333"/>
        <v/>
      </c>
      <c r="CI126" s="1351" t="str">
        <f t="shared" si="334"/>
        <v/>
      </c>
      <c r="CJ126" s="1351" t="str">
        <f t="shared" si="335"/>
        <v/>
      </c>
      <c r="CK126" s="1350" t="str">
        <f t="shared" si="336"/>
        <v/>
      </c>
      <c r="CL126" s="1350" t="str">
        <f t="shared" si="337"/>
        <v/>
      </c>
      <c r="CM126" s="1350" t="str">
        <f t="shared" si="338"/>
        <v/>
      </c>
      <c r="CN126" s="1350" t="str">
        <f t="shared" si="339"/>
        <v/>
      </c>
      <c r="CO126" s="1348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8">
        <f t="shared" si="329"/>
        <v>1</v>
      </c>
      <c r="CE127" s="1350">
        <f t="shared" si="330"/>
        <v>1</v>
      </c>
      <c r="CF127" s="1350">
        <f t="shared" si="331"/>
        <v>1</v>
      </c>
      <c r="CG127" s="1350">
        <f t="shared" si="332"/>
        <v>1</v>
      </c>
      <c r="CH127" s="1350">
        <f t="shared" si="333"/>
        <v>1</v>
      </c>
      <c r="CI127" s="1351">
        <f t="shared" si="334"/>
        <v>1</v>
      </c>
      <c r="CJ127" s="1351">
        <f t="shared" si="335"/>
        <v>1</v>
      </c>
      <c r="CK127" s="1350">
        <f t="shared" si="336"/>
        <v>1</v>
      </c>
      <c r="CL127" s="1350">
        <f t="shared" si="337"/>
        <v>1</v>
      </c>
      <c r="CM127" s="1350">
        <f t="shared" si="338"/>
        <v>1</v>
      </c>
      <c r="CN127" s="1350">
        <f t="shared" si="339"/>
        <v>1</v>
      </c>
      <c r="CO127" s="1348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8" t="str">
        <f t="shared" si="329"/>
        <v/>
      </c>
      <c r="CE128" s="1350" t="str">
        <f t="shared" si="330"/>
        <v/>
      </c>
      <c r="CF128" s="1350" t="str">
        <f t="shared" si="331"/>
        <v/>
      </c>
      <c r="CG128" s="1350" t="str">
        <f t="shared" si="332"/>
        <v/>
      </c>
      <c r="CH128" s="1350" t="str">
        <f t="shared" si="333"/>
        <v/>
      </c>
      <c r="CI128" s="1351" t="str">
        <f t="shared" si="334"/>
        <v/>
      </c>
      <c r="CJ128" s="1351" t="str">
        <f t="shared" si="335"/>
        <v/>
      </c>
      <c r="CK128" s="1350" t="str">
        <f t="shared" si="336"/>
        <v/>
      </c>
      <c r="CL128" s="1350" t="str">
        <f t="shared" si="337"/>
        <v/>
      </c>
      <c r="CM128" s="1350" t="str">
        <f t="shared" si="338"/>
        <v/>
      </c>
      <c r="CN128" s="1350" t="str">
        <f t="shared" si="339"/>
        <v/>
      </c>
      <c r="CO128" s="1348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8" t="str">
        <f t="shared" si="329"/>
        <v/>
      </c>
      <c r="CE129" s="1350" t="str">
        <f t="shared" si="330"/>
        <v/>
      </c>
      <c r="CF129" s="1350" t="str">
        <f t="shared" si="331"/>
        <v/>
      </c>
      <c r="CG129" s="1350" t="str">
        <f t="shared" si="332"/>
        <v/>
      </c>
      <c r="CH129" s="1350" t="str">
        <f t="shared" si="333"/>
        <v/>
      </c>
      <c r="CI129" s="1351" t="str">
        <f t="shared" si="334"/>
        <v/>
      </c>
      <c r="CJ129" s="1351" t="str">
        <f t="shared" si="335"/>
        <v/>
      </c>
      <c r="CK129" s="1350" t="str">
        <f t="shared" si="336"/>
        <v/>
      </c>
      <c r="CL129" s="1350" t="str">
        <f t="shared" si="337"/>
        <v/>
      </c>
      <c r="CM129" s="1350" t="str">
        <f t="shared" si="338"/>
        <v/>
      </c>
      <c r="CN129" s="1350" t="str">
        <f t="shared" si="339"/>
        <v/>
      </c>
      <c r="CO129" s="1348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8">
        <f t="shared" si="329"/>
        <v>45</v>
      </c>
      <c r="CE130" s="1350">
        <f t="shared" si="330"/>
        <v>45</v>
      </c>
      <c r="CF130" s="1350">
        <f t="shared" si="331"/>
        <v>45</v>
      </c>
      <c r="CG130" s="1350">
        <f t="shared" si="332"/>
        <v>45</v>
      </c>
      <c r="CH130" s="1350">
        <f t="shared" si="333"/>
        <v>45</v>
      </c>
      <c r="CI130" s="1351">
        <f t="shared" si="334"/>
        <v>45</v>
      </c>
      <c r="CJ130" s="1351">
        <f t="shared" si="335"/>
        <v>45</v>
      </c>
      <c r="CK130" s="1350">
        <f t="shared" si="336"/>
        <v>45</v>
      </c>
      <c r="CL130" s="1350">
        <f t="shared" si="337"/>
        <v>45</v>
      </c>
      <c r="CM130" s="1350">
        <f t="shared" si="338"/>
        <v>45</v>
      </c>
      <c r="CN130" s="1350">
        <f t="shared" si="339"/>
        <v>45</v>
      </c>
      <c r="CO130" s="1348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8" t="str">
        <f t="shared" si="329"/>
        <v/>
      </c>
      <c r="CE131" s="1350" t="str">
        <f t="shared" si="330"/>
        <v/>
      </c>
      <c r="CF131" s="1350" t="str">
        <f t="shared" si="331"/>
        <v/>
      </c>
      <c r="CG131" s="1350" t="str">
        <f t="shared" si="332"/>
        <v/>
      </c>
      <c r="CH131" s="1350" t="str">
        <f t="shared" si="333"/>
        <v/>
      </c>
      <c r="CI131" s="1351" t="str">
        <f t="shared" si="334"/>
        <v/>
      </c>
      <c r="CJ131" s="1351" t="str">
        <f t="shared" si="335"/>
        <v/>
      </c>
      <c r="CK131" s="1350" t="str">
        <f t="shared" si="336"/>
        <v/>
      </c>
      <c r="CL131" s="1350" t="str">
        <f t="shared" si="337"/>
        <v/>
      </c>
      <c r="CM131" s="1350" t="str">
        <f t="shared" si="338"/>
        <v/>
      </c>
      <c r="CN131" s="1350" t="str">
        <f t="shared" si="339"/>
        <v/>
      </c>
      <c r="CO131" s="1348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178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8" t="str">
        <f t="shared" si="329"/>
        <v/>
      </c>
      <c r="CE132" s="1350" t="str">
        <f t="shared" si="330"/>
        <v/>
      </c>
      <c r="CF132" s="1350" t="str">
        <f t="shared" si="331"/>
        <v/>
      </c>
      <c r="CG132" s="1350" t="str">
        <f t="shared" si="332"/>
        <v/>
      </c>
      <c r="CH132" s="1350" t="str">
        <f t="shared" si="333"/>
        <v/>
      </c>
      <c r="CI132" s="1351" t="str">
        <f t="shared" si="334"/>
        <v/>
      </c>
      <c r="CJ132" s="1351" t="str">
        <f t="shared" si="335"/>
        <v/>
      </c>
      <c r="CK132" s="1350" t="str">
        <f t="shared" si="336"/>
        <v/>
      </c>
      <c r="CL132" s="1350" t="str">
        <f t="shared" si="337"/>
        <v/>
      </c>
      <c r="CM132" s="1350" t="str">
        <f t="shared" si="338"/>
        <v/>
      </c>
      <c r="CN132" s="1350" t="str">
        <f t="shared" si="339"/>
        <v/>
      </c>
      <c r="CO132" s="1348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8" t="str">
        <f t="shared" si="329"/>
        <v/>
      </c>
      <c r="CE133" s="1350" t="str">
        <f t="shared" si="330"/>
        <v/>
      </c>
      <c r="CF133" s="1350" t="str">
        <f t="shared" si="331"/>
        <v/>
      </c>
      <c r="CG133" s="1350" t="str">
        <f t="shared" si="332"/>
        <v/>
      </c>
      <c r="CH133" s="1350" t="str">
        <f t="shared" si="333"/>
        <v/>
      </c>
      <c r="CI133" s="1351" t="str">
        <f t="shared" si="334"/>
        <v/>
      </c>
      <c r="CJ133" s="1351" t="str">
        <f t="shared" si="335"/>
        <v/>
      </c>
      <c r="CK133" s="1350" t="str">
        <f t="shared" si="336"/>
        <v/>
      </c>
      <c r="CL133" s="1350" t="str">
        <f t="shared" si="337"/>
        <v/>
      </c>
      <c r="CM133" s="1350" t="str">
        <f t="shared" si="338"/>
        <v/>
      </c>
      <c r="CN133" s="1350" t="str">
        <f t="shared" si="339"/>
        <v/>
      </c>
      <c r="CO133" s="1348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8" t="str">
        <f t="shared" si="329"/>
        <v/>
      </c>
      <c r="CE134" s="1350" t="str">
        <f t="shared" si="330"/>
        <v/>
      </c>
      <c r="CF134" s="1350" t="str">
        <f t="shared" si="331"/>
        <v/>
      </c>
      <c r="CG134" s="1350" t="str">
        <f t="shared" si="332"/>
        <v/>
      </c>
      <c r="CH134" s="1350" t="str">
        <f t="shared" si="333"/>
        <v/>
      </c>
      <c r="CI134" s="1351" t="str">
        <f t="shared" si="334"/>
        <v/>
      </c>
      <c r="CJ134" s="1351" t="str">
        <f t="shared" si="335"/>
        <v/>
      </c>
      <c r="CK134" s="1350" t="str">
        <f t="shared" si="336"/>
        <v/>
      </c>
      <c r="CL134" s="1350" t="str">
        <f t="shared" si="337"/>
        <v/>
      </c>
      <c r="CM134" s="1350" t="str">
        <f t="shared" si="338"/>
        <v/>
      </c>
      <c r="CN134" s="1350" t="str">
        <f t="shared" si="339"/>
        <v/>
      </c>
      <c r="CO134" s="1348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184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8" t="str">
        <f t="shared" si="329"/>
        <v/>
      </c>
      <c r="CE135" s="1350" t="str">
        <f t="shared" si="330"/>
        <v/>
      </c>
      <c r="CF135" s="1350" t="str">
        <f t="shared" si="331"/>
        <v/>
      </c>
      <c r="CG135" s="1350" t="str">
        <f t="shared" si="332"/>
        <v/>
      </c>
      <c r="CH135" s="1350" t="str">
        <f t="shared" si="333"/>
        <v/>
      </c>
      <c r="CI135" s="1351" t="str">
        <f t="shared" si="334"/>
        <v/>
      </c>
      <c r="CJ135" s="1351" t="str">
        <f t="shared" si="335"/>
        <v/>
      </c>
      <c r="CK135" s="1350" t="str">
        <f t="shared" si="336"/>
        <v/>
      </c>
      <c r="CL135" s="1350" t="str">
        <f t="shared" si="337"/>
        <v/>
      </c>
      <c r="CM135" s="1350" t="str">
        <f t="shared" si="338"/>
        <v/>
      </c>
      <c r="CN135" s="1350" t="str">
        <f t="shared" si="339"/>
        <v/>
      </c>
      <c r="CO135" s="1348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8">
        <f t="shared" si="329"/>
        <v>1</v>
      </c>
      <c r="CE136" s="1350">
        <f t="shared" si="330"/>
        <v>1</v>
      </c>
      <c r="CF136" s="1350">
        <f t="shared" si="331"/>
        <v>1</v>
      </c>
      <c r="CG136" s="1350">
        <f t="shared" si="332"/>
        <v>1</v>
      </c>
      <c r="CH136" s="1350">
        <f t="shared" si="333"/>
        <v>1</v>
      </c>
      <c r="CI136" s="1351">
        <f t="shared" si="334"/>
        <v>1</v>
      </c>
      <c r="CJ136" s="1351">
        <f t="shared" si="335"/>
        <v>1</v>
      </c>
      <c r="CK136" s="1350">
        <f t="shared" si="336"/>
        <v>1</v>
      </c>
      <c r="CL136" s="1350">
        <f t="shared" si="337"/>
        <v>1</v>
      </c>
      <c r="CM136" s="1350">
        <f t="shared" si="338"/>
        <v>1</v>
      </c>
      <c r="CN136" s="1350">
        <f t="shared" si="339"/>
        <v>1</v>
      </c>
      <c r="CO136" s="1348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8" t="str">
        <f t="shared" si="329"/>
        <v/>
      </c>
      <c r="CE137" s="1350" t="str">
        <f t="shared" si="330"/>
        <v/>
      </c>
      <c r="CF137" s="1350" t="str">
        <f t="shared" si="331"/>
        <v/>
      </c>
      <c r="CG137" s="1350" t="str">
        <f t="shared" si="332"/>
        <v/>
      </c>
      <c r="CH137" s="1350" t="str">
        <f t="shared" si="333"/>
        <v/>
      </c>
      <c r="CI137" s="1351" t="str">
        <f t="shared" si="334"/>
        <v/>
      </c>
      <c r="CJ137" s="1351" t="str">
        <f t="shared" si="335"/>
        <v/>
      </c>
      <c r="CK137" s="1350" t="str">
        <f t="shared" si="336"/>
        <v/>
      </c>
      <c r="CL137" s="1350" t="str">
        <f t="shared" si="337"/>
        <v/>
      </c>
      <c r="CM137" s="1350" t="str">
        <f t="shared" si="338"/>
        <v/>
      </c>
      <c r="CN137" s="1350" t="str">
        <f t="shared" si="339"/>
        <v/>
      </c>
      <c r="CO137" s="1348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221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40" t="str">
        <f t="shared" si="329"/>
        <v/>
      </c>
      <c r="CE138" s="1342" t="str">
        <f t="shared" si="330"/>
        <v/>
      </c>
      <c r="CF138" s="1342" t="str">
        <f t="shared" si="331"/>
        <v/>
      </c>
      <c r="CG138" s="1342" t="str">
        <f t="shared" si="332"/>
        <v/>
      </c>
      <c r="CH138" s="1342" t="str">
        <f t="shared" si="333"/>
        <v/>
      </c>
      <c r="CI138" s="1343" t="str">
        <f t="shared" si="334"/>
        <v/>
      </c>
      <c r="CJ138" s="1343" t="str">
        <f t="shared" si="335"/>
        <v/>
      </c>
      <c r="CK138" s="1342" t="str">
        <f t="shared" si="336"/>
        <v/>
      </c>
      <c r="CL138" s="1342" t="str">
        <f t="shared" si="337"/>
        <v/>
      </c>
      <c r="CM138" s="1342" t="str">
        <f t="shared" si="338"/>
        <v/>
      </c>
      <c r="CN138" s="1342" t="str">
        <f t="shared" si="339"/>
        <v/>
      </c>
      <c r="CO138" s="1340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197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8" t="str">
        <f t="shared" si="329"/>
        <v/>
      </c>
      <c r="CE139" s="1350" t="str">
        <f t="shared" si="330"/>
        <v/>
      </c>
      <c r="CF139" s="1350" t="str">
        <f t="shared" si="331"/>
        <v/>
      </c>
      <c r="CG139" s="1350" t="str">
        <f t="shared" si="332"/>
        <v/>
      </c>
      <c r="CH139" s="1350" t="str">
        <f t="shared" si="333"/>
        <v/>
      </c>
      <c r="CI139" s="1351" t="str">
        <f t="shared" si="334"/>
        <v/>
      </c>
      <c r="CJ139" s="1351" t="str">
        <f t="shared" si="335"/>
        <v/>
      </c>
      <c r="CK139" s="1350" t="str">
        <f t="shared" si="336"/>
        <v/>
      </c>
      <c r="CL139" s="1350" t="str">
        <f t="shared" si="337"/>
        <v/>
      </c>
      <c r="CM139" s="1350" t="str">
        <f t="shared" si="338"/>
        <v/>
      </c>
      <c r="CN139" s="1350" t="str">
        <f t="shared" si="339"/>
        <v/>
      </c>
      <c r="CO139" s="1348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8" t="str">
        <f t="shared" si="329"/>
        <v/>
      </c>
      <c r="CE140" s="1350" t="str">
        <f t="shared" si="330"/>
        <v/>
      </c>
      <c r="CF140" s="1350" t="str">
        <f t="shared" si="331"/>
        <v/>
      </c>
      <c r="CG140" s="1350" t="str">
        <f t="shared" si="332"/>
        <v/>
      </c>
      <c r="CH140" s="1350" t="str">
        <f t="shared" si="333"/>
        <v/>
      </c>
      <c r="CI140" s="1351" t="str">
        <f t="shared" si="334"/>
        <v/>
      </c>
      <c r="CJ140" s="1351" t="str">
        <f t="shared" si="335"/>
        <v/>
      </c>
      <c r="CK140" s="1350" t="str">
        <f t="shared" si="336"/>
        <v/>
      </c>
      <c r="CL140" s="1350" t="str">
        <f t="shared" si="337"/>
        <v/>
      </c>
      <c r="CM140" s="1350" t="str">
        <f t="shared" si="338"/>
        <v/>
      </c>
      <c r="CN140" s="1350" t="str">
        <f t="shared" si="339"/>
        <v/>
      </c>
      <c r="CO140" s="1348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8" t="str">
        <f t="shared" si="329"/>
        <v/>
      </c>
      <c r="CE141" s="1350" t="str">
        <f t="shared" si="330"/>
        <v/>
      </c>
      <c r="CF141" s="1350" t="str">
        <f t="shared" si="331"/>
        <v/>
      </c>
      <c r="CG141" s="1350" t="str">
        <f t="shared" si="332"/>
        <v/>
      </c>
      <c r="CH141" s="1350" t="str">
        <f t="shared" si="333"/>
        <v/>
      </c>
      <c r="CI141" s="1351" t="str">
        <f t="shared" si="334"/>
        <v/>
      </c>
      <c r="CJ141" s="1351" t="str">
        <f t="shared" si="335"/>
        <v/>
      </c>
      <c r="CK141" s="1350" t="str">
        <f t="shared" si="336"/>
        <v/>
      </c>
      <c r="CL141" s="1350" t="str">
        <f t="shared" si="337"/>
        <v/>
      </c>
      <c r="CM141" s="1350" t="str">
        <f t="shared" si="338"/>
        <v/>
      </c>
      <c r="CN141" s="1350" t="str">
        <f t="shared" si="339"/>
        <v/>
      </c>
      <c r="CO141" s="1348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8" t="str">
        <f t="shared" si="329"/>
        <v/>
      </c>
      <c r="CE142" s="1350" t="str">
        <f t="shared" si="330"/>
        <v/>
      </c>
      <c r="CF142" s="1350" t="str">
        <f t="shared" si="331"/>
        <v/>
      </c>
      <c r="CG142" s="1350" t="str">
        <f t="shared" si="332"/>
        <v/>
      </c>
      <c r="CH142" s="1350" t="str">
        <f t="shared" si="333"/>
        <v/>
      </c>
      <c r="CI142" s="1351" t="str">
        <f t="shared" si="334"/>
        <v/>
      </c>
      <c r="CJ142" s="1351" t="str">
        <f t="shared" si="335"/>
        <v/>
      </c>
      <c r="CK142" s="1350" t="str">
        <f t="shared" si="336"/>
        <v/>
      </c>
      <c r="CL142" s="1350" t="str">
        <f t="shared" si="337"/>
        <v/>
      </c>
      <c r="CM142" s="1350" t="str">
        <f t="shared" si="338"/>
        <v/>
      </c>
      <c r="CN142" s="1350" t="str">
        <f t="shared" si="339"/>
        <v/>
      </c>
      <c r="CO142" s="1348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203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8" t="str">
        <f t="shared" si="329"/>
        <v/>
      </c>
      <c r="CE143" s="1350" t="str">
        <f t="shared" si="330"/>
        <v/>
      </c>
      <c r="CF143" s="1350" t="str">
        <f t="shared" si="331"/>
        <v/>
      </c>
      <c r="CG143" s="1350" t="str">
        <f t="shared" si="332"/>
        <v/>
      </c>
      <c r="CH143" s="1350" t="str">
        <f t="shared" si="333"/>
        <v/>
      </c>
      <c r="CI143" s="1351" t="str">
        <f t="shared" si="334"/>
        <v/>
      </c>
      <c r="CJ143" s="1351" t="str">
        <f t="shared" si="335"/>
        <v/>
      </c>
      <c r="CK143" s="1350" t="str">
        <f t="shared" si="336"/>
        <v/>
      </c>
      <c r="CL143" s="1350" t="str">
        <f t="shared" si="337"/>
        <v/>
      </c>
      <c r="CM143" s="1350" t="str">
        <f t="shared" si="338"/>
        <v/>
      </c>
      <c r="CN143" s="1350" t="str">
        <f t="shared" si="339"/>
        <v/>
      </c>
      <c r="CO143" s="1348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204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40" t="str">
        <f t="shared" si="329"/>
        <v/>
      </c>
      <c r="CE144" s="1342" t="str">
        <f t="shared" si="330"/>
        <v/>
      </c>
      <c r="CF144" s="1342" t="str">
        <f t="shared" si="331"/>
        <v/>
      </c>
      <c r="CG144" s="1342" t="str">
        <f t="shared" si="332"/>
        <v/>
      </c>
      <c r="CH144" s="1342" t="str">
        <f t="shared" si="333"/>
        <v/>
      </c>
      <c r="CI144" s="1343" t="str">
        <f t="shared" si="334"/>
        <v/>
      </c>
      <c r="CJ144" s="1343" t="str">
        <f t="shared" si="335"/>
        <v/>
      </c>
      <c r="CK144" s="1342" t="str">
        <f t="shared" si="336"/>
        <v/>
      </c>
      <c r="CL144" s="1342" t="str">
        <f t="shared" si="337"/>
        <v/>
      </c>
      <c r="CM144" s="1342" t="str">
        <f t="shared" si="338"/>
        <v/>
      </c>
      <c r="CN144" s="1342" t="str">
        <f t="shared" si="339"/>
        <v/>
      </c>
      <c r="CO144" s="1340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206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40" t="str">
        <f t="shared" si="329"/>
        <v/>
      </c>
      <c r="CE145" s="1342" t="str">
        <f t="shared" si="330"/>
        <v/>
      </c>
      <c r="CF145" s="1342" t="str">
        <f t="shared" si="331"/>
        <v/>
      </c>
      <c r="CG145" s="1342" t="str">
        <f t="shared" si="332"/>
        <v/>
      </c>
      <c r="CH145" s="1342" t="str">
        <f t="shared" si="333"/>
        <v/>
      </c>
      <c r="CI145" s="1343" t="str">
        <f t="shared" si="334"/>
        <v/>
      </c>
      <c r="CJ145" s="1343" t="str">
        <f t="shared" si="335"/>
        <v/>
      </c>
      <c r="CK145" s="1342" t="str">
        <f t="shared" si="336"/>
        <v/>
      </c>
      <c r="CL145" s="1342" t="str">
        <f t="shared" si="337"/>
        <v/>
      </c>
      <c r="CM145" s="1342" t="str">
        <f t="shared" si="338"/>
        <v/>
      </c>
      <c r="CN145" s="1342" t="str">
        <f t="shared" si="339"/>
        <v/>
      </c>
      <c r="CO145" s="1340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222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40" t="str">
        <f t="shared" si="329"/>
        <v/>
      </c>
      <c r="CE146" s="1342" t="str">
        <f t="shared" si="330"/>
        <v/>
      </c>
      <c r="CF146" s="1342" t="str">
        <f t="shared" si="331"/>
        <v/>
      </c>
      <c r="CG146" s="1342" t="str">
        <f t="shared" si="332"/>
        <v/>
      </c>
      <c r="CH146" s="1342" t="str">
        <f t="shared" si="333"/>
        <v/>
      </c>
      <c r="CI146" s="1343" t="str">
        <f t="shared" si="334"/>
        <v/>
      </c>
      <c r="CJ146" s="1343" t="str">
        <f t="shared" si="335"/>
        <v/>
      </c>
      <c r="CK146" s="1342" t="str">
        <f t="shared" si="336"/>
        <v/>
      </c>
      <c r="CL146" s="1342" t="str">
        <f t="shared" si="337"/>
        <v/>
      </c>
      <c r="CM146" s="1342" t="str">
        <f t="shared" si="338"/>
        <v/>
      </c>
      <c r="CN146" s="1342" t="str">
        <f t="shared" si="339"/>
        <v/>
      </c>
      <c r="CO146" s="1340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223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218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5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5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5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5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51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5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5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50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8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8">
        <f t="shared" si="402"/>
        <v>45</v>
      </c>
      <c r="CE149" s="1350">
        <f t="shared" si="403"/>
        <v>45</v>
      </c>
      <c r="CF149" s="1350">
        <f t="shared" si="404"/>
        <v>45</v>
      </c>
      <c r="CG149" s="1350">
        <f t="shared" si="405"/>
        <v>45</v>
      </c>
      <c r="CH149" s="1350">
        <f t="shared" si="406"/>
        <v>45</v>
      </c>
      <c r="CI149" s="1351">
        <f t="shared" si="407"/>
        <v>45</v>
      </c>
      <c r="CJ149" s="1351">
        <f t="shared" si="408"/>
        <v>45</v>
      </c>
      <c r="CK149" s="1350">
        <f t="shared" si="409"/>
        <v>45</v>
      </c>
      <c r="CL149" s="1350">
        <f t="shared" si="410"/>
        <v>45</v>
      </c>
      <c r="CM149" s="1350">
        <f t="shared" si="411"/>
        <v>45</v>
      </c>
      <c r="CN149" s="1350">
        <f t="shared" si="412"/>
        <v>45</v>
      </c>
      <c r="CO149" s="1348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8" t="str">
        <f t="shared" si="402"/>
        <v/>
      </c>
      <c r="CE150" s="1350" t="str">
        <f t="shared" si="403"/>
        <v/>
      </c>
      <c r="CF150" s="1350" t="str">
        <f t="shared" si="404"/>
        <v/>
      </c>
      <c r="CG150" s="1350" t="str">
        <f t="shared" si="405"/>
        <v/>
      </c>
      <c r="CH150" s="1350" t="str">
        <f t="shared" si="406"/>
        <v/>
      </c>
      <c r="CI150" s="1351" t="str">
        <f t="shared" si="407"/>
        <v/>
      </c>
      <c r="CJ150" s="1351" t="str">
        <f t="shared" si="408"/>
        <v/>
      </c>
      <c r="CK150" s="1350" t="str">
        <f t="shared" si="409"/>
        <v/>
      </c>
      <c r="CL150" s="1350" t="str">
        <f t="shared" si="410"/>
        <v/>
      </c>
      <c r="CM150" s="1350" t="str">
        <f t="shared" si="411"/>
        <v/>
      </c>
      <c r="CN150" s="1350" t="str">
        <f t="shared" si="412"/>
        <v/>
      </c>
      <c r="CO150" s="1348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178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8" t="str">
        <f t="shared" si="402"/>
        <v/>
      </c>
      <c r="CE151" s="1350" t="str">
        <f t="shared" si="403"/>
        <v/>
      </c>
      <c r="CF151" s="1350" t="str">
        <f t="shared" si="404"/>
        <v/>
      </c>
      <c r="CG151" s="1350" t="str">
        <f t="shared" si="405"/>
        <v/>
      </c>
      <c r="CH151" s="1350" t="str">
        <f t="shared" si="406"/>
        <v/>
      </c>
      <c r="CI151" s="1351" t="str">
        <f t="shared" si="407"/>
        <v/>
      </c>
      <c r="CJ151" s="1351" t="str">
        <f t="shared" si="408"/>
        <v/>
      </c>
      <c r="CK151" s="1350" t="str">
        <f t="shared" si="409"/>
        <v/>
      </c>
      <c r="CL151" s="1350" t="str">
        <f t="shared" si="410"/>
        <v/>
      </c>
      <c r="CM151" s="1350" t="str">
        <f t="shared" si="411"/>
        <v/>
      </c>
      <c r="CN151" s="1350" t="str">
        <f t="shared" si="412"/>
        <v/>
      </c>
      <c r="CO151" s="1348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8" t="str">
        <f t="shared" si="402"/>
        <v/>
      </c>
      <c r="CE152" s="1350" t="str">
        <f t="shared" si="403"/>
        <v/>
      </c>
      <c r="CF152" s="1350" t="str">
        <f t="shared" si="404"/>
        <v/>
      </c>
      <c r="CG152" s="1350" t="str">
        <f t="shared" si="405"/>
        <v/>
      </c>
      <c r="CH152" s="1350" t="str">
        <f t="shared" si="406"/>
        <v/>
      </c>
      <c r="CI152" s="1351" t="str">
        <f t="shared" si="407"/>
        <v/>
      </c>
      <c r="CJ152" s="1351" t="str">
        <f t="shared" si="408"/>
        <v/>
      </c>
      <c r="CK152" s="1350" t="str">
        <f t="shared" si="409"/>
        <v/>
      </c>
      <c r="CL152" s="1350" t="str">
        <f t="shared" si="410"/>
        <v/>
      </c>
      <c r="CM152" s="1350" t="str">
        <f t="shared" si="411"/>
        <v/>
      </c>
      <c r="CN152" s="1350" t="str">
        <f t="shared" si="412"/>
        <v/>
      </c>
      <c r="CO152" s="1348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8" t="str">
        <f t="shared" si="402"/>
        <v/>
      </c>
      <c r="CE153" s="1350" t="str">
        <f t="shared" si="403"/>
        <v/>
      </c>
      <c r="CF153" s="1350" t="str">
        <f t="shared" si="404"/>
        <v/>
      </c>
      <c r="CG153" s="1350" t="str">
        <f t="shared" si="405"/>
        <v/>
      </c>
      <c r="CH153" s="1350" t="str">
        <f t="shared" si="406"/>
        <v/>
      </c>
      <c r="CI153" s="1351" t="str">
        <f t="shared" si="407"/>
        <v/>
      </c>
      <c r="CJ153" s="1351" t="str">
        <f t="shared" si="408"/>
        <v/>
      </c>
      <c r="CK153" s="1350" t="str">
        <f t="shared" si="409"/>
        <v/>
      </c>
      <c r="CL153" s="1350" t="str">
        <f t="shared" si="410"/>
        <v/>
      </c>
      <c r="CM153" s="1350" t="str">
        <f t="shared" si="411"/>
        <v/>
      </c>
      <c r="CN153" s="1350" t="str">
        <f t="shared" si="412"/>
        <v/>
      </c>
      <c r="CO153" s="1348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184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8" t="str">
        <f t="shared" si="402"/>
        <v/>
      </c>
      <c r="CE154" s="1350" t="str">
        <f t="shared" si="403"/>
        <v/>
      </c>
      <c r="CF154" s="1350" t="str">
        <f t="shared" si="404"/>
        <v/>
      </c>
      <c r="CG154" s="1350" t="str">
        <f t="shared" si="405"/>
        <v/>
      </c>
      <c r="CH154" s="1350" t="str">
        <f t="shared" si="406"/>
        <v/>
      </c>
      <c r="CI154" s="1351" t="str">
        <f t="shared" si="407"/>
        <v/>
      </c>
      <c r="CJ154" s="1351" t="str">
        <f t="shared" si="408"/>
        <v/>
      </c>
      <c r="CK154" s="1350" t="str">
        <f t="shared" si="409"/>
        <v/>
      </c>
      <c r="CL154" s="1350" t="str">
        <f t="shared" si="410"/>
        <v/>
      </c>
      <c r="CM154" s="1350" t="str">
        <f t="shared" si="411"/>
        <v/>
      </c>
      <c r="CN154" s="1350" t="str">
        <f t="shared" si="412"/>
        <v/>
      </c>
      <c r="CO154" s="1348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8">
        <f t="shared" si="402"/>
        <v>1</v>
      </c>
      <c r="CE155" s="1350">
        <f t="shared" si="403"/>
        <v>1</v>
      </c>
      <c r="CF155" s="1350">
        <f t="shared" si="404"/>
        <v>1</v>
      </c>
      <c r="CG155" s="1350">
        <f t="shared" si="405"/>
        <v>1</v>
      </c>
      <c r="CH155" s="1350">
        <f t="shared" si="406"/>
        <v>1</v>
      </c>
      <c r="CI155" s="1351">
        <f t="shared" si="407"/>
        <v>1</v>
      </c>
      <c r="CJ155" s="1351">
        <f t="shared" si="408"/>
        <v>1</v>
      </c>
      <c r="CK155" s="1350">
        <f t="shared" si="409"/>
        <v>1</v>
      </c>
      <c r="CL155" s="1350">
        <f t="shared" si="410"/>
        <v>1</v>
      </c>
      <c r="CM155" s="1350">
        <f t="shared" si="411"/>
        <v>1</v>
      </c>
      <c r="CN155" s="1350">
        <f t="shared" si="412"/>
        <v>1</v>
      </c>
      <c r="CO155" s="1348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8" t="str">
        <f t="shared" si="402"/>
        <v/>
      </c>
      <c r="CE156" s="1350" t="str">
        <f t="shared" si="403"/>
        <v/>
      </c>
      <c r="CF156" s="1350" t="str">
        <f t="shared" si="404"/>
        <v/>
      </c>
      <c r="CG156" s="1350" t="str">
        <f t="shared" si="405"/>
        <v/>
      </c>
      <c r="CH156" s="1350" t="str">
        <f t="shared" si="406"/>
        <v/>
      </c>
      <c r="CI156" s="1351" t="str">
        <f t="shared" si="407"/>
        <v/>
      </c>
      <c r="CJ156" s="1351" t="str">
        <f t="shared" si="408"/>
        <v/>
      </c>
      <c r="CK156" s="1350" t="str">
        <f t="shared" si="409"/>
        <v/>
      </c>
      <c r="CL156" s="1350" t="str">
        <f t="shared" si="410"/>
        <v/>
      </c>
      <c r="CM156" s="1350" t="str">
        <f t="shared" si="411"/>
        <v/>
      </c>
      <c r="CN156" s="1350" t="str">
        <f t="shared" si="412"/>
        <v/>
      </c>
      <c r="CO156" s="1348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8" t="str">
        <f t="shared" si="402"/>
        <v/>
      </c>
      <c r="CE157" s="1350" t="str">
        <f t="shared" si="403"/>
        <v/>
      </c>
      <c r="CF157" s="1350" t="str">
        <f t="shared" si="404"/>
        <v/>
      </c>
      <c r="CG157" s="1350" t="str">
        <f t="shared" si="405"/>
        <v/>
      </c>
      <c r="CH157" s="1350" t="str">
        <f t="shared" si="406"/>
        <v/>
      </c>
      <c r="CI157" s="1351" t="str">
        <f t="shared" si="407"/>
        <v/>
      </c>
      <c r="CJ157" s="1351" t="str">
        <f t="shared" si="408"/>
        <v/>
      </c>
      <c r="CK157" s="1350" t="str">
        <f t="shared" si="409"/>
        <v/>
      </c>
      <c r="CL157" s="1350" t="str">
        <f t="shared" si="410"/>
        <v/>
      </c>
      <c r="CM157" s="1350" t="str">
        <f t="shared" si="411"/>
        <v/>
      </c>
      <c r="CN157" s="1350" t="str">
        <f t="shared" si="412"/>
        <v/>
      </c>
      <c r="CO157" s="1348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8">
        <f t="shared" si="402"/>
        <v>45</v>
      </c>
      <c r="CE158" s="1350">
        <f t="shared" si="403"/>
        <v>45</v>
      </c>
      <c r="CF158" s="1350">
        <f t="shared" si="404"/>
        <v>45</v>
      </c>
      <c r="CG158" s="1350">
        <f t="shared" si="405"/>
        <v>45</v>
      </c>
      <c r="CH158" s="1350">
        <f t="shared" si="406"/>
        <v>45</v>
      </c>
      <c r="CI158" s="1351">
        <f t="shared" si="407"/>
        <v>45</v>
      </c>
      <c r="CJ158" s="1351">
        <f t="shared" si="408"/>
        <v>45</v>
      </c>
      <c r="CK158" s="1350">
        <f t="shared" si="409"/>
        <v>45</v>
      </c>
      <c r="CL158" s="1350">
        <f t="shared" si="410"/>
        <v>45</v>
      </c>
      <c r="CM158" s="1350">
        <f t="shared" si="411"/>
        <v>45</v>
      </c>
      <c r="CN158" s="1350">
        <f t="shared" si="412"/>
        <v>45</v>
      </c>
      <c r="CO158" s="1348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8" t="str">
        <f t="shared" si="402"/>
        <v/>
      </c>
      <c r="CE159" s="1350" t="str">
        <f t="shared" si="403"/>
        <v/>
      </c>
      <c r="CF159" s="1350" t="str">
        <f t="shared" si="404"/>
        <v/>
      </c>
      <c r="CG159" s="1350" t="str">
        <f t="shared" si="405"/>
        <v/>
      </c>
      <c r="CH159" s="1350" t="str">
        <f t="shared" si="406"/>
        <v/>
      </c>
      <c r="CI159" s="1351" t="str">
        <f t="shared" si="407"/>
        <v/>
      </c>
      <c r="CJ159" s="1351" t="str">
        <f t="shared" si="408"/>
        <v/>
      </c>
      <c r="CK159" s="1350" t="str">
        <f t="shared" si="409"/>
        <v/>
      </c>
      <c r="CL159" s="1350" t="str">
        <f t="shared" si="410"/>
        <v/>
      </c>
      <c r="CM159" s="1350" t="str">
        <f t="shared" si="411"/>
        <v/>
      </c>
      <c r="CN159" s="1350" t="str">
        <f t="shared" si="412"/>
        <v/>
      </c>
      <c r="CO159" s="1348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178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8" t="str">
        <f t="shared" si="402"/>
        <v/>
      </c>
      <c r="CE160" s="1350" t="str">
        <f t="shared" si="403"/>
        <v/>
      </c>
      <c r="CF160" s="1350" t="str">
        <f t="shared" si="404"/>
        <v/>
      </c>
      <c r="CG160" s="1350" t="str">
        <f t="shared" si="405"/>
        <v/>
      </c>
      <c r="CH160" s="1350" t="str">
        <f t="shared" si="406"/>
        <v/>
      </c>
      <c r="CI160" s="1351" t="str">
        <f t="shared" si="407"/>
        <v/>
      </c>
      <c r="CJ160" s="1351" t="str">
        <f t="shared" si="408"/>
        <v/>
      </c>
      <c r="CK160" s="1350" t="str">
        <f t="shared" si="409"/>
        <v/>
      </c>
      <c r="CL160" s="1350" t="str">
        <f t="shared" si="410"/>
        <v/>
      </c>
      <c r="CM160" s="1350" t="str">
        <f t="shared" si="411"/>
        <v/>
      </c>
      <c r="CN160" s="1350" t="str">
        <f t="shared" si="412"/>
        <v/>
      </c>
      <c r="CO160" s="1348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8" t="str">
        <f t="shared" si="402"/>
        <v/>
      </c>
      <c r="CE161" s="1350" t="str">
        <f t="shared" si="403"/>
        <v/>
      </c>
      <c r="CF161" s="1350" t="str">
        <f t="shared" si="404"/>
        <v/>
      </c>
      <c r="CG161" s="1350" t="str">
        <f t="shared" si="405"/>
        <v/>
      </c>
      <c r="CH161" s="1350" t="str">
        <f t="shared" si="406"/>
        <v/>
      </c>
      <c r="CI161" s="1351" t="str">
        <f t="shared" si="407"/>
        <v/>
      </c>
      <c r="CJ161" s="1351" t="str">
        <f t="shared" si="408"/>
        <v/>
      </c>
      <c r="CK161" s="1350" t="str">
        <f t="shared" si="409"/>
        <v/>
      </c>
      <c r="CL161" s="1350" t="str">
        <f t="shared" si="410"/>
        <v/>
      </c>
      <c r="CM161" s="1350" t="str">
        <f t="shared" si="411"/>
        <v/>
      </c>
      <c r="CN161" s="1350" t="str">
        <f t="shared" si="412"/>
        <v/>
      </c>
      <c r="CO161" s="1348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8" t="str">
        <f t="shared" si="402"/>
        <v/>
      </c>
      <c r="CE162" s="1350" t="str">
        <f t="shared" si="403"/>
        <v/>
      </c>
      <c r="CF162" s="1350" t="str">
        <f t="shared" si="404"/>
        <v/>
      </c>
      <c r="CG162" s="1350" t="str">
        <f t="shared" si="405"/>
        <v/>
      </c>
      <c r="CH162" s="1350" t="str">
        <f t="shared" si="406"/>
        <v/>
      </c>
      <c r="CI162" s="1351" t="str">
        <f t="shared" si="407"/>
        <v/>
      </c>
      <c r="CJ162" s="1351" t="str">
        <f t="shared" si="408"/>
        <v/>
      </c>
      <c r="CK162" s="1350" t="str">
        <f t="shared" si="409"/>
        <v/>
      </c>
      <c r="CL162" s="1350" t="str">
        <f t="shared" si="410"/>
        <v/>
      </c>
      <c r="CM162" s="1350" t="str">
        <f t="shared" si="411"/>
        <v/>
      </c>
      <c r="CN162" s="1350" t="str">
        <f t="shared" si="412"/>
        <v/>
      </c>
      <c r="CO162" s="1348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184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8" t="str">
        <f t="shared" si="402"/>
        <v/>
      </c>
      <c r="CE163" s="1350" t="str">
        <f t="shared" si="403"/>
        <v/>
      </c>
      <c r="CF163" s="1350" t="str">
        <f t="shared" si="404"/>
        <v/>
      </c>
      <c r="CG163" s="1350" t="str">
        <f t="shared" si="405"/>
        <v/>
      </c>
      <c r="CH163" s="1350" t="str">
        <f t="shared" si="406"/>
        <v/>
      </c>
      <c r="CI163" s="1351" t="str">
        <f t="shared" si="407"/>
        <v/>
      </c>
      <c r="CJ163" s="1351" t="str">
        <f t="shared" si="408"/>
        <v/>
      </c>
      <c r="CK163" s="1350" t="str">
        <f t="shared" si="409"/>
        <v/>
      </c>
      <c r="CL163" s="1350" t="str">
        <f t="shared" si="410"/>
        <v/>
      </c>
      <c r="CM163" s="1350" t="str">
        <f t="shared" si="411"/>
        <v/>
      </c>
      <c r="CN163" s="1350" t="str">
        <f t="shared" si="412"/>
        <v/>
      </c>
      <c r="CO163" s="1348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8">
        <f t="shared" si="402"/>
        <v>1</v>
      </c>
      <c r="CE164" s="1350">
        <f t="shared" si="403"/>
        <v>1</v>
      </c>
      <c r="CF164" s="1350">
        <f t="shared" si="404"/>
        <v>1</v>
      </c>
      <c r="CG164" s="1350">
        <f t="shared" si="405"/>
        <v>1</v>
      </c>
      <c r="CH164" s="1350">
        <f t="shared" si="406"/>
        <v>1</v>
      </c>
      <c r="CI164" s="1351">
        <f t="shared" si="407"/>
        <v>1</v>
      </c>
      <c r="CJ164" s="1351">
        <f t="shared" si="408"/>
        <v>1</v>
      </c>
      <c r="CK164" s="1350">
        <f t="shared" si="409"/>
        <v>1</v>
      </c>
      <c r="CL164" s="1350">
        <f t="shared" si="410"/>
        <v>1</v>
      </c>
      <c r="CM164" s="1350">
        <f t="shared" si="411"/>
        <v>1</v>
      </c>
      <c r="CN164" s="1350">
        <f t="shared" si="412"/>
        <v>1</v>
      </c>
      <c r="CO164" s="1348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8" t="str">
        <f t="shared" si="402"/>
        <v/>
      </c>
      <c r="CE165" s="1350" t="str">
        <f t="shared" si="403"/>
        <v/>
      </c>
      <c r="CF165" s="1350" t="str">
        <f t="shared" si="404"/>
        <v/>
      </c>
      <c r="CG165" s="1350" t="str">
        <f t="shared" si="405"/>
        <v/>
      </c>
      <c r="CH165" s="1350" t="str">
        <f t="shared" si="406"/>
        <v/>
      </c>
      <c r="CI165" s="1351" t="str">
        <f t="shared" si="407"/>
        <v/>
      </c>
      <c r="CJ165" s="1351" t="str">
        <f t="shared" si="408"/>
        <v/>
      </c>
      <c r="CK165" s="1350" t="str">
        <f t="shared" si="409"/>
        <v/>
      </c>
      <c r="CL165" s="1350" t="str">
        <f t="shared" si="410"/>
        <v/>
      </c>
      <c r="CM165" s="1350" t="str">
        <f t="shared" si="411"/>
        <v/>
      </c>
      <c r="CN165" s="1350" t="str">
        <f t="shared" si="412"/>
        <v/>
      </c>
      <c r="CO165" s="1348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224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40" t="str">
        <f t="shared" si="402"/>
        <v/>
      </c>
      <c r="CE166" s="1342" t="str">
        <f t="shared" si="403"/>
        <v/>
      </c>
      <c r="CF166" s="1342" t="str">
        <f t="shared" si="404"/>
        <v/>
      </c>
      <c r="CG166" s="1342" t="str">
        <f t="shared" si="405"/>
        <v/>
      </c>
      <c r="CH166" s="1342" t="str">
        <f t="shared" si="406"/>
        <v/>
      </c>
      <c r="CI166" s="1343" t="str">
        <f t="shared" si="407"/>
        <v/>
      </c>
      <c r="CJ166" s="1343" t="str">
        <f t="shared" si="408"/>
        <v/>
      </c>
      <c r="CK166" s="1342" t="str">
        <f t="shared" si="409"/>
        <v/>
      </c>
      <c r="CL166" s="1342" t="str">
        <f t="shared" si="410"/>
        <v/>
      </c>
      <c r="CM166" s="1342" t="str">
        <f t="shared" si="411"/>
        <v/>
      </c>
      <c r="CN166" s="1342" t="str">
        <f t="shared" si="412"/>
        <v/>
      </c>
      <c r="CO166" s="1340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197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8" t="str">
        <f t="shared" si="402"/>
        <v/>
      </c>
      <c r="CE167" s="1350" t="str">
        <f t="shared" si="403"/>
        <v/>
      </c>
      <c r="CF167" s="1350" t="str">
        <f t="shared" si="404"/>
        <v/>
      </c>
      <c r="CG167" s="1350" t="str">
        <f t="shared" si="405"/>
        <v/>
      </c>
      <c r="CH167" s="1350" t="str">
        <f t="shared" si="406"/>
        <v/>
      </c>
      <c r="CI167" s="1351" t="str">
        <f t="shared" si="407"/>
        <v/>
      </c>
      <c r="CJ167" s="1351" t="str">
        <f t="shared" si="408"/>
        <v/>
      </c>
      <c r="CK167" s="1350" t="str">
        <f t="shared" si="409"/>
        <v/>
      </c>
      <c r="CL167" s="1350" t="str">
        <f t="shared" si="410"/>
        <v/>
      </c>
      <c r="CM167" s="1350" t="str">
        <f t="shared" si="411"/>
        <v/>
      </c>
      <c r="CN167" s="1350" t="str">
        <f t="shared" si="412"/>
        <v/>
      </c>
      <c r="CO167" s="1348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8" t="str">
        <f t="shared" si="402"/>
        <v/>
      </c>
      <c r="CE168" s="1350" t="str">
        <f t="shared" si="403"/>
        <v/>
      </c>
      <c r="CF168" s="1350" t="str">
        <f t="shared" si="404"/>
        <v/>
      </c>
      <c r="CG168" s="1350" t="str">
        <f t="shared" si="405"/>
        <v/>
      </c>
      <c r="CH168" s="1350" t="str">
        <f t="shared" si="406"/>
        <v/>
      </c>
      <c r="CI168" s="1351" t="str">
        <f t="shared" si="407"/>
        <v/>
      </c>
      <c r="CJ168" s="1351" t="str">
        <f t="shared" si="408"/>
        <v/>
      </c>
      <c r="CK168" s="1350" t="str">
        <f t="shared" si="409"/>
        <v/>
      </c>
      <c r="CL168" s="1350" t="str">
        <f t="shared" si="410"/>
        <v/>
      </c>
      <c r="CM168" s="1350" t="str">
        <f t="shared" si="411"/>
        <v/>
      </c>
      <c r="CN168" s="1350" t="str">
        <f t="shared" si="412"/>
        <v/>
      </c>
      <c r="CO168" s="1348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8" t="str">
        <f t="shared" si="402"/>
        <v/>
      </c>
      <c r="CE169" s="1350" t="str">
        <f t="shared" si="403"/>
        <v/>
      </c>
      <c r="CF169" s="1350" t="str">
        <f t="shared" si="404"/>
        <v/>
      </c>
      <c r="CG169" s="1350" t="str">
        <f t="shared" si="405"/>
        <v/>
      </c>
      <c r="CH169" s="1350" t="str">
        <f t="shared" si="406"/>
        <v/>
      </c>
      <c r="CI169" s="1351" t="str">
        <f t="shared" si="407"/>
        <v/>
      </c>
      <c r="CJ169" s="1351" t="str">
        <f t="shared" si="408"/>
        <v/>
      </c>
      <c r="CK169" s="1350" t="str">
        <f t="shared" si="409"/>
        <v/>
      </c>
      <c r="CL169" s="1350" t="str">
        <f t="shared" si="410"/>
        <v/>
      </c>
      <c r="CM169" s="1350" t="str">
        <f t="shared" si="411"/>
        <v/>
      </c>
      <c r="CN169" s="1350" t="str">
        <f t="shared" si="412"/>
        <v/>
      </c>
      <c r="CO169" s="1348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8" t="str">
        <f t="shared" si="402"/>
        <v/>
      </c>
      <c r="CE170" s="1350" t="str">
        <f t="shared" si="403"/>
        <v/>
      </c>
      <c r="CF170" s="1350" t="str">
        <f t="shared" si="404"/>
        <v/>
      </c>
      <c r="CG170" s="1350" t="str">
        <f t="shared" si="405"/>
        <v/>
      </c>
      <c r="CH170" s="1350" t="str">
        <f t="shared" si="406"/>
        <v/>
      </c>
      <c r="CI170" s="1351" t="str">
        <f t="shared" si="407"/>
        <v/>
      </c>
      <c r="CJ170" s="1351" t="str">
        <f t="shared" si="408"/>
        <v/>
      </c>
      <c r="CK170" s="1350" t="str">
        <f t="shared" si="409"/>
        <v/>
      </c>
      <c r="CL170" s="1350" t="str">
        <f t="shared" si="410"/>
        <v/>
      </c>
      <c r="CM170" s="1350" t="str">
        <f t="shared" si="411"/>
        <v/>
      </c>
      <c r="CN170" s="1350" t="str">
        <f t="shared" si="412"/>
        <v/>
      </c>
      <c r="CO170" s="1348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203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8" t="str">
        <f t="shared" si="402"/>
        <v/>
      </c>
      <c r="CE171" s="1350" t="str">
        <f t="shared" si="403"/>
        <v/>
      </c>
      <c r="CF171" s="1350" t="str">
        <f t="shared" si="404"/>
        <v/>
      </c>
      <c r="CG171" s="1350" t="str">
        <f t="shared" si="405"/>
        <v/>
      </c>
      <c r="CH171" s="1350" t="str">
        <f t="shared" si="406"/>
        <v/>
      </c>
      <c r="CI171" s="1351" t="str">
        <f t="shared" si="407"/>
        <v/>
      </c>
      <c r="CJ171" s="1351" t="str">
        <f t="shared" si="408"/>
        <v/>
      </c>
      <c r="CK171" s="1350" t="str">
        <f t="shared" si="409"/>
        <v/>
      </c>
      <c r="CL171" s="1350" t="str">
        <f t="shared" si="410"/>
        <v/>
      </c>
      <c r="CM171" s="1350" t="str">
        <f t="shared" si="411"/>
        <v/>
      </c>
      <c r="CN171" s="1350" t="str">
        <f t="shared" si="412"/>
        <v/>
      </c>
      <c r="CO171" s="1348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204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40" t="str">
        <f t="shared" si="402"/>
        <v/>
      </c>
      <c r="CE172" s="1342" t="str">
        <f t="shared" si="403"/>
        <v/>
      </c>
      <c r="CF172" s="1342" t="str">
        <f t="shared" si="404"/>
        <v/>
      </c>
      <c r="CG172" s="1342" t="str">
        <f t="shared" si="405"/>
        <v/>
      </c>
      <c r="CH172" s="1342" t="str">
        <f t="shared" si="406"/>
        <v/>
      </c>
      <c r="CI172" s="1343" t="str">
        <f t="shared" si="407"/>
        <v/>
      </c>
      <c r="CJ172" s="1343" t="str">
        <f t="shared" si="408"/>
        <v/>
      </c>
      <c r="CK172" s="1342" t="str">
        <f t="shared" si="409"/>
        <v/>
      </c>
      <c r="CL172" s="1342" t="str">
        <f t="shared" si="410"/>
        <v/>
      </c>
      <c r="CM172" s="1342" t="str">
        <f t="shared" si="411"/>
        <v/>
      </c>
      <c r="CN172" s="1342" t="str">
        <f t="shared" si="412"/>
        <v/>
      </c>
      <c r="CO172" s="1340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206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40" t="str">
        <f t="shared" si="402"/>
        <v/>
      </c>
      <c r="CE173" s="1342" t="str">
        <f t="shared" si="403"/>
        <v/>
      </c>
      <c r="CF173" s="1342" t="str">
        <f t="shared" si="404"/>
        <v/>
      </c>
      <c r="CG173" s="1342" t="str">
        <f t="shared" si="405"/>
        <v/>
      </c>
      <c r="CH173" s="1342" t="str">
        <f t="shared" si="406"/>
        <v/>
      </c>
      <c r="CI173" s="1343" t="str">
        <f t="shared" si="407"/>
        <v/>
      </c>
      <c r="CJ173" s="1343" t="str">
        <f t="shared" si="408"/>
        <v/>
      </c>
      <c r="CK173" s="1342" t="str">
        <f t="shared" si="409"/>
        <v/>
      </c>
      <c r="CL173" s="1342" t="str">
        <f t="shared" si="410"/>
        <v/>
      </c>
      <c r="CM173" s="1342" t="str">
        <f t="shared" si="411"/>
        <v/>
      </c>
      <c r="CN173" s="1342" t="str">
        <f t="shared" si="412"/>
        <v/>
      </c>
      <c r="CO173" s="1340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225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40" t="str">
        <f t="shared" si="402"/>
        <v/>
      </c>
      <c r="CE174" s="1342" t="str">
        <f t="shared" si="403"/>
        <v/>
      </c>
      <c r="CF174" s="1342" t="str">
        <f t="shared" si="404"/>
        <v/>
      </c>
      <c r="CG174" s="1342" t="str">
        <f t="shared" si="405"/>
        <v/>
      </c>
      <c r="CH174" s="1342" t="str">
        <f t="shared" si="406"/>
        <v/>
      </c>
      <c r="CI174" s="1343" t="str">
        <f t="shared" si="407"/>
        <v/>
      </c>
      <c r="CJ174" s="1343" t="str">
        <f t="shared" si="408"/>
        <v/>
      </c>
      <c r="CK174" s="1342" t="str">
        <f t="shared" si="409"/>
        <v/>
      </c>
      <c r="CL174" s="1342" t="str">
        <f t="shared" si="410"/>
        <v/>
      </c>
      <c r="CM174" s="1342" t="str">
        <f t="shared" si="411"/>
        <v/>
      </c>
      <c r="CN174" s="1342" t="str">
        <f t="shared" si="412"/>
        <v/>
      </c>
      <c r="CO174" s="1340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8" t="str">
        <f t="shared" si="402"/>
        <v/>
      </c>
      <c r="CE175" s="1350" t="str">
        <f t="shared" si="403"/>
        <v/>
      </c>
      <c r="CF175" s="1350" t="str">
        <f t="shared" si="404"/>
        <v/>
      </c>
      <c r="CG175" s="1350" t="str">
        <f t="shared" si="405"/>
        <v/>
      </c>
      <c r="CH175" s="1350" t="str">
        <f t="shared" si="406"/>
        <v/>
      </c>
      <c r="CI175" s="1351" t="str">
        <f t="shared" si="407"/>
        <v/>
      </c>
      <c r="CJ175" s="1351" t="str">
        <f t="shared" si="408"/>
        <v/>
      </c>
      <c r="CK175" s="1350" t="str">
        <f t="shared" si="409"/>
        <v/>
      </c>
      <c r="CL175" s="1350" t="str">
        <f t="shared" si="410"/>
        <v/>
      </c>
      <c r="CM175" s="1350" t="str">
        <f t="shared" si="411"/>
        <v/>
      </c>
      <c r="CN175" s="1350" t="str">
        <f t="shared" si="412"/>
        <v/>
      </c>
      <c r="CO175" s="1348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8" t="str">
        <f t="shared" si="402"/>
        <v/>
      </c>
      <c r="CE176" s="1350" t="str">
        <f t="shared" si="403"/>
        <v/>
      </c>
      <c r="CF176" s="1350" t="str">
        <f t="shared" si="404"/>
        <v/>
      </c>
      <c r="CG176" s="1350" t="str">
        <f t="shared" si="405"/>
        <v/>
      </c>
      <c r="CH176" s="1350" t="str">
        <f t="shared" si="406"/>
        <v/>
      </c>
      <c r="CI176" s="1351" t="str">
        <f t="shared" si="407"/>
        <v/>
      </c>
      <c r="CJ176" s="1351" t="str">
        <f t="shared" si="408"/>
        <v/>
      </c>
      <c r="CK176" s="1350" t="str">
        <f t="shared" si="409"/>
        <v/>
      </c>
      <c r="CL176" s="1350" t="str">
        <f t="shared" si="410"/>
        <v/>
      </c>
      <c r="CM176" s="1350" t="str">
        <f t="shared" si="411"/>
        <v/>
      </c>
      <c r="CN176" s="1350" t="str">
        <f t="shared" si="412"/>
        <v/>
      </c>
      <c r="CO176" s="1348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228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40" t="str">
        <f t="shared" si="402"/>
        <v/>
      </c>
      <c r="CE177" s="1342" t="str">
        <f t="shared" si="403"/>
        <v/>
      </c>
      <c r="CF177" s="1342" t="str">
        <f t="shared" si="404"/>
        <v/>
      </c>
      <c r="CG177" s="1342" t="str">
        <f t="shared" si="405"/>
        <v/>
      </c>
      <c r="CH177" s="1342" t="str">
        <f t="shared" si="406"/>
        <v/>
      </c>
      <c r="CI177" s="1343" t="str">
        <f t="shared" si="407"/>
        <v/>
      </c>
      <c r="CJ177" s="1343" t="str">
        <f t="shared" si="408"/>
        <v/>
      </c>
      <c r="CK177" s="1342" t="str">
        <f t="shared" si="409"/>
        <v/>
      </c>
      <c r="CL177" s="1342" t="str">
        <f t="shared" si="410"/>
        <v/>
      </c>
      <c r="CM177" s="1342" t="str">
        <f t="shared" si="411"/>
        <v/>
      </c>
      <c r="CN177" s="1342" t="str">
        <f t="shared" si="412"/>
        <v/>
      </c>
      <c r="CO177" s="1340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8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9">
        <f t="shared" si="486"/>
        <v>1</v>
      </c>
      <c r="CF178" s="1329">
        <f t="shared" si="486"/>
        <v>1</v>
      </c>
      <c r="CG178" s="1329">
        <f t="shared" si="486"/>
        <v>1</v>
      </c>
      <c r="CH178" s="1329">
        <f t="shared" si="486"/>
        <v>2</v>
      </c>
      <c r="CI178" s="1330">
        <f t="shared" si="486"/>
        <v>2</v>
      </c>
      <c r="CJ178" s="1330">
        <f t="shared" si="486"/>
        <v>2</v>
      </c>
      <c r="CK178" s="1329">
        <f t="shared" si="486"/>
        <v>2</v>
      </c>
      <c r="CL178" s="1329">
        <f t="shared" si="486"/>
        <v>2</v>
      </c>
      <c r="CM178" s="1329">
        <f t="shared" si="486"/>
        <v>3</v>
      </c>
      <c r="CN178" s="1329">
        <f t="shared" si="486"/>
        <v>4</v>
      </c>
      <c r="CO178" s="1328">
        <f t="shared" si="486"/>
        <v>4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8">
        <f t="shared" si="486"/>
        <v>150</v>
      </c>
      <c r="CE179" s="1329">
        <f t="shared" si="486"/>
        <v>150</v>
      </c>
      <c r="CF179" s="1329">
        <f t="shared" si="486"/>
        <v>150</v>
      </c>
      <c r="CG179" s="1329">
        <f t="shared" si="486"/>
        <v>150</v>
      </c>
      <c r="CH179" s="1329">
        <f t="shared" si="486"/>
        <v>150</v>
      </c>
      <c r="CI179" s="1330">
        <f t="shared" si="486"/>
        <v>150</v>
      </c>
      <c r="CJ179" s="1330">
        <f t="shared" si="486"/>
        <v>150</v>
      </c>
      <c r="CK179" s="1329">
        <f t="shared" si="486"/>
        <v>150</v>
      </c>
      <c r="CL179" s="1329">
        <f t="shared" si="486"/>
        <v>150</v>
      </c>
      <c r="CM179" s="1329">
        <f t="shared" si="486"/>
        <v>150</v>
      </c>
      <c r="CN179" s="1329">
        <f t="shared" si="486"/>
        <v>150</v>
      </c>
      <c r="CO179" s="1328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228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7">
        <f>IF(SUM(BV$46)=0,"",BV178*BV179*$K$1*2350/BV$46/365/$G$1)</f>
        <v>0</v>
      </c>
      <c r="BW180" s="1437">
        <f>IF(SUM(BW$46)=0,"",BW178*BW179*$K$1*2350/BW$46/365/$G$1)</f>
        <v>1.1486978518057286E-2</v>
      </c>
      <c r="BX180" s="1437">
        <f>IF(SUM(BX$46)=0,"",BX178*BX179*$K$1*2350/BX$46/365/$G$1)</f>
        <v>6.5639877246041631E-2</v>
      </c>
      <c r="BY180" s="1437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6.564001067425726E-2</v>
      </c>
      <c r="CE180" s="1332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32">
        <f t="shared" si="491"/>
        <v>7.6580012453300136E-2</v>
      </c>
      <c r="CG180" s="1332">
        <f t="shared" si="491"/>
        <v>7.6580012453300136E-2</v>
      </c>
      <c r="CH180" s="1332">
        <f t="shared" si="491"/>
        <v>0.1148700186799502</v>
      </c>
      <c r="CI180" s="1333">
        <f t="shared" si="491"/>
        <v>0.1148700186799502</v>
      </c>
      <c r="CJ180" s="1333">
        <f t="shared" si="491"/>
        <v>0.1148700186799502</v>
      </c>
      <c r="CK180" s="1332">
        <f t="shared" si="491"/>
        <v>0.13128002134851452</v>
      </c>
      <c r="CL180" s="1332">
        <f t="shared" si="491"/>
        <v>0.15316002490660027</v>
      </c>
      <c r="CM180" s="1332">
        <f t="shared" si="491"/>
        <v>0.19692003202277175</v>
      </c>
      <c r="CN180" s="1332">
        <f t="shared" si="491"/>
        <v>0.26256004269702904</v>
      </c>
      <c r="CO180" s="1331">
        <f t="shared" si="491"/>
        <v>0.30632004981320055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230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9">
        <f t="shared" si="491"/>
        <v>2</v>
      </c>
      <c r="CF181" s="1329">
        <f t="shared" si="491"/>
        <v>2</v>
      </c>
      <c r="CG181" s="1329">
        <f t="shared" si="491"/>
        <v>2</v>
      </c>
      <c r="CH181" s="1329">
        <f t="shared" si="491"/>
        <v>3</v>
      </c>
      <c r="CI181" s="1330">
        <f t="shared" si="491"/>
        <v>3</v>
      </c>
      <c r="CJ181" s="1330">
        <f t="shared" si="491"/>
        <v>4</v>
      </c>
      <c r="CK181" s="1329">
        <f t="shared" si="491"/>
        <v>4</v>
      </c>
      <c r="CL181" s="1329">
        <f t="shared" si="491"/>
        <v>4</v>
      </c>
      <c r="CM181" s="1329">
        <f t="shared" si="491"/>
        <v>5</v>
      </c>
      <c r="CN181" s="1329">
        <f t="shared" si="491"/>
        <v>5</v>
      </c>
      <c r="CO181" s="1328">
        <f t="shared" si="491"/>
        <v>6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1"/>
        <v>25</v>
      </c>
      <c r="CF182" s="1329">
        <f t="shared" si="491"/>
        <v>25</v>
      </c>
      <c r="CG182" s="1329">
        <f t="shared" si="491"/>
        <v>25</v>
      </c>
      <c r="CH182" s="1329">
        <f t="shared" si="491"/>
        <v>25</v>
      </c>
      <c r="CI182" s="1330">
        <f t="shared" si="491"/>
        <v>25</v>
      </c>
      <c r="CJ182" s="1330">
        <f t="shared" si="491"/>
        <v>25</v>
      </c>
      <c r="CK182" s="1329">
        <f t="shared" si="491"/>
        <v>25</v>
      </c>
      <c r="CL182" s="1329">
        <f t="shared" si="491"/>
        <v>25</v>
      </c>
      <c r="CM182" s="1329">
        <f t="shared" si="491"/>
        <v>25</v>
      </c>
      <c r="CN182" s="1329">
        <f t="shared" si="491"/>
        <v>25</v>
      </c>
      <c r="CO182" s="1328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228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5.906425124533001E-3</v>
      </c>
      <c r="BW183" s="625">
        <f>IF(OR(BW182="",BW$46=0,BW$46=""),"",BW181*BW182*4.1868*1450/$G$1/365/BW$46)</f>
        <v>9.4502801992528019E-3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7.8752334993773352E-3</v>
      </c>
      <c r="CE183" s="1332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1.3500400284646859E-2</v>
      </c>
      <c r="CF183" s="1332">
        <f t="shared" si="500"/>
        <v>1.575046699875467E-2</v>
      </c>
      <c r="CG183" s="1332">
        <f t="shared" si="500"/>
        <v>1.575046699875467E-2</v>
      </c>
      <c r="CH183" s="1332">
        <f t="shared" si="500"/>
        <v>1.7719275373599006E-2</v>
      </c>
      <c r="CI183" s="1333">
        <f t="shared" si="500"/>
        <v>2.3625700498132004E-2</v>
      </c>
      <c r="CJ183" s="1333">
        <f t="shared" si="500"/>
        <v>2.3625700498132004E-2</v>
      </c>
      <c r="CK183" s="1332">
        <f t="shared" si="500"/>
        <v>2.3625700498132007E-2</v>
      </c>
      <c r="CL183" s="1332">
        <f t="shared" si="500"/>
        <v>3.1500933997509341E-2</v>
      </c>
      <c r="CM183" s="1332">
        <f t="shared" si="500"/>
        <v>3.375100071161715E-2</v>
      </c>
      <c r="CN183" s="1332">
        <f t="shared" si="500"/>
        <v>3.375100071161715E-2</v>
      </c>
      <c r="CO183" s="1331">
        <f t="shared" si="500"/>
        <v>4.0501200853940586E-2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8" t="str">
        <f t="shared" si="402"/>
        <v/>
      </c>
      <c r="CE184" s="1329" t="str">
        <f t="shared" si="403"/>
        <v/>
      </c>
      <c r="CF184" s="1329" t="str">
        <f t="shared" si="404"/>
        <v/>
      </c>
      <c r="CG184" s="1329" t="str">
        <f t="shared" si="405"/>
        <v/>
      </c>
      <c r="CH184" s="1329" t="str">
        <f t="shared" si="406"/>
        <v/>
      </c>
      <c r="CI184" s="1330" t="str">
        <f t="shared" si="407"/>
        <v/>
      </c>
      <c r="CJ184" s="1330" t="str">
        <f t="shared" si="408"/>
        <v/>
      </c>
      <c r="CK184" s="1329" t="str">
        <f t="shared" si="409"/>
        <v/>
      </c>
      <c r="CL184" s="1329" t="str">
        <f t="shared" si="410"/>
        <v/>
      </c>
      <c r="CM184" s="1329" t="str">
        <f t="shared" si="411"/>
        <v/>
      </c>
      <c r="CN184" s="1329" t="str">
        <f t="shared" si="412"/>
        <v/>
      </c>
      <c r="CO184" s="1328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8" t="str">
        <f t="shared" si="402"/>
        <v/>
      </c>
      <c r="CE185" s="1329" t="str">
        <f t="shared" si="403"/>
        <v/>
      </c>
      <c r="CF185" s="1329" t="str">
        <f t="shared" si="404"/>
        <v/>
      </c>
      <c r="CG185" s="1329" t="str">
        <f t="shared" si="405"/>
        <v/>
      </c>
      <c r="CH185" s="1329" t="str">
        <f t="shared" si="406"/>
        <v/>
      </c>
      <c r="CI185" s="1330" t="str">
        <f t="shared" si="407"/>
        <v/>
      </c>
      <c r="CJ185" s="1330" t="str">
        <f t="shared" si="408"/>
        <v/>
      </c>
      <c r="CK185" s="1329" t="str">
        <f t="shared" si="409"/>
        <v/>
      </c>
      <c r="CL185" s="1329" t="str">
        <f t="shared" si="410"/>
        <v/>
      </c>
      <c r="CM185" s="1329" t="str">
        <f t="shared" si="411"/>
        <v/>
      </c>
      <c r="CN185" s="1329" t="str">
        <f t="shared" si="412"/>
        <v/>
      </c>
      <c r="CO185" s="1328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184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8" t="str">
        <f t="shared" si="402"/>
        <v/>
      </c>
      <c r="CE186" s="1329" t="str">
        <f t="shared" si="403"/>
        <v/>
      </c>
      <c r="CF186" s="1329" t="str">
        <f t="shared" si="404"/>
        <v/>
      </c>
      <c r="CG186" s="1329" t="str">
        <f t="shared" si="405"/>
        <v/>
      </c>
      <c r="CH186" s="1329" t="str">
        <f t="shared" si="406"/>
        <v/>
      </c>
      <c r="CI186" s="1330" t="str">
        <f t="shared" si="407"/>
        <v/>
      </c>
      <c r="CJ186" s="1330" t="str">
        <f t="shared" si="408"/>
        <v/>
      </c>
      <c r="CK186" s="1329" t="str">
        <f t="shared" si="409"/>
        <v/>
      </c>
      <c r="CL186" s="1329" t="str">
        <f t="shared" si="410"/>
        <v/>
      </c>
      <c r="CM186" s="1329" t="str">
        <f t="shared" si="411"/>
        <v/>
      </c>
      <c r="CN186" s="1329" t="str">
        <f t="shared" si="412"/>
        <v/>
      </c>
      <c r="CO186" s="1328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8" t="str">
        <f t="shared" si="402"/>
        <v/>
      </c>
      <c r="CE187" s="1329" t="str">
        <f t="shared" si="403"/>
        <v/>
      </c>
      <c r="CF187" s="1329" t="str">
        <f t="shared" si="404"/>
        <v/>
      </c>
      <c r="CG187" s="1329" t="str">
        <f t="shared" si="405"/>
        <v/>
      </c>
      <c r="CH187" s="1329" t="str">
        <f t="shared" si="406"/>
        <v/>
      </c>
      <c r="CI187" s="1330" t="str">
        <f t="shared" si="407"/>
        <v/>
      </c>
      <c r="CJ187" s="1330" t="str">
        <f t="shared" si="408"/>
        <v/>
      </c>
      <c r="CK187" s="1329" t="str">
        <f t="shared" si="409"/>
        <v/>
      </c>
      <c r="CL187" s="1329" t="str">
        <f t="shared" si="410"/>
        <v/>
      </c>
      <c r="CM187" s="1329" t="str">
        <f t="shared" si="411"/>
        <v/>
      </c>
      <c r="CN187" s="1329" t="str">
        <f t="shared" si="412"/>
        <v/>
      </c>
      <c r="CO187" s="1328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8" t="str">
        <f t="shared" si="402"/>
        <v/>
      </c>
      <c r="CE188" s="1329" t="str">
        <f t="shared" si="403"/>
        <v/>
      </c>
      <c r="CF188" s="1329" t="str">
        <f t="shared" si="404"/>
        <v/>
      </c>
      <c r="CG188" s="1329" t="str">
        <f t="shared" si="405"/>
        <v/>
      </c>
      <c r="CH188" s="1329" t="str">
        <f t="shared" si="406"/>
        <v/>
      </c>
      <c r="CI188" s="1330" t="str">
        <f t="shared" si="407"/>
        <v/>
      </c>
      <c r="CJ188" s="1330" t="str">
        <f t="shared" si="408"/>
        <v/>
      </c>
      <c r="CK188" s="1329" t="str">
        <f t="shared" si="409"/>
        <v/>
      </c>
      <c r="CL188" s="1329" t="str">
        <f t="shared" si="410"/>
        <v/>
      </c>
      <c r="CM188" s="1329" t="str">
        <f t="shared" si="411"/>
        <v/>
      </c>
      <c r="CN188" s="1329" t="str">
        <f t="shared" si="412"/>
        <v/>
      </c>
      <c r="CO188" s="1328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184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8" t="str">
        <f t="shared" si="402"/>
        <v/>
      </c>
      <c r="CE189" s="1329" t="str">
        <f t="shared" si="403"/>
        <v/>
      </c>
      <c r="CF189" s="1329" t="str">
        <f t="shared" si="404"/>
        <v/>
      </c>
      <c r="CG189" s="1329" t="str">
        <f t="shared" si="405"/>
        <v/>
      </c>
      <c r="CH189" s="1329" t="str">
        <f t="shared" si="406"/>
        <v/>
      </c>
      <c r="CI189" s="1330" t="str">
        <f t="shared" si="407"/>
        <v/>
      </c>
      <c r="CJ189" s="1330" t="str">
        <f t="shared" si="408"/>
        <v/>
      </c>
      <c r="CK189" s="1329" t="str">
        <f t="shared" si="409"/>
        <v/>
      </c>
      <c r="CL189" s="1329" t="str">
        <f t="shared" si="410"/>
        <v/>
      </c>
      <c r="CM189" s="1329" t="str">
        <f t="shared" si="411"/>
        <v/>
      </c>
      <c r="CN189" s="1329" t="str">
        <f t="shared" si="412"/>
        <v/>
      </c>
      <c r="CO189" s="1328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233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31" t="str">
        <f t="shared" si="402"/>
        <v/>
      </c>
      <c r="CE190" s="1332" t="str">
        <f t="shared" si="403"/>
        <v/>
      </c>
      <c r="CF190" s="1332" t="str">
        <f t="shared" si="404"/>
        <v/>
      </c>
      <c r="CG190" s="1332" t="str">
        <f t="shared" si="405"/>
        <v/>
      </c>
      <c r="CH190" s="1332" t="str">
        <f t="shared" si="406"/>
        <v/>
      </c>
      <c r="CI190" s="1333" t="str">
        <f t="shared" si="407"/>
        <v/>
      </c>
      <c r="CJ190" s="1333" t="str">
        <f t="shared" si="408"/>
        <v/>
      </c>
      <c r="CK190" s="1332" t="str">
        <f t="shared" si="409"/>
        <v/>
      </c>
      <c r="CL190" s="1332" t="str">
        <f t="shared" si="410"/>
        <v/>
      </c>
      <c r="CM190" s="1332" t="str">
        <f t="shared" si="411"/>
        <v/>
      </c>
      <c r="CN190" s="1332" t="str">
        <f t="shared" si="412"/>
        <v/>
      </c>
      <c r="CO190" s="1331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234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8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0"/>
        <v/>
      </c>
      <c r="CF191" s="1329" t="str">
        <f t="shared" si="510"/>
        <v/>
      </c>
      <c r="CG191" s="1329" t="str">
        <f t="shared" si="510"/>
        <v/>
      </c>
      <c r="CH191" s="1329" t="str">
        <f t="shared" si="510"/>
        <v/>
      </c>
      <c r="CI191" s="1330" t="str">
        <f t="shared" si="510"/>
        <v/>
      </c>
      <c r="CJ191" s="1330" t="str">
        <f t="shared" si="510"/>
        <v/>
      </c>
      <c r="CK191" s="1329" t="str">
        <f t="shared" si="510"/>
        <v/>
      </c>
      <c r="CL191" s="1329" t="str">
        <f t="shared" si="510"/>
        <v/>
      </c>
      <c r="CM191" s="1329" t="str">
        <f t="shared" si="510"/>
        <v/>
      </c>
      <c r="CN191" s="1329" t="str">
        <f t="shared" si="510"/>
        <v/>
      </c>
      <c r="CO191" s="1328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235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8" t="str">
        <f t="shared" si="510"/>
        <v/>
      </c>
      <c r="CE192" s="1329" t="str">
        <f t="shared" si="510"/>
        <v/>
      </c>
      <c r="CF192" s="1329" t="str">
        <f t="shared" si="510"/>
        <v/>
      </c>
      <c r="CG192" s="1329" t="str">
        <f t="shared" si="510"/>
        <v/>
      </c>
      <c r="CH192" s="1329" t="str">
        <f t="shared" si="510"/>
        <v/>
      </c>
      <c r="CI192" s="1330" t="str">
        <f t="shared" si="510"/>
        <v/>
      </c>
      <c r="CJ192" s="1330" t="str">
        <f t="shared" si="510"/>
        <v/>
      </c>
      <c r="CK192" s="1329" t="str">
        <f t="shared" si="510"/>
        <v/>
      </c>
      <c r="CL192" s="1329" t="str">
        <f t="shared" si="510"/>
        <v/>
      </c>
      <c r="CM192" s="1329" t="str">
        <f t="shared" si="510"/>
        <v/>
      </c>
      <c r="CN192" s="1329" t="str">
        <f t="shared" si="510"/>
        <v/>
      </c>
      <c r="CO192" s="1328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236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8" t="str">
        <f t="shared" si="510"/>
        <v/>
      </c>
      <c r="CE193" s="1329" t="str">
        <f t="shared" si="510"/>
        <v/>
      </c>
      <c r="CF193" s="1329" t="str">
        <f t="shared" si="510"/>
        <v/>
      </c>
      <c r="CG193" s="1329" t="str">
        <f t="shared" si="510"/>
        <v/>
      </c>
      <c r="CH193" s="1329" t="str">
        <f t="shared" si="510"/>
        <v/>
      </c>
      <c r="CI193" s="1330" t="str">
        <f t="shared" si="510"/>
        <v/>
      </c>
      <c r="CJ193" s="1330" t="str">
        <f t="shared" si="510"/>
        <v/>
      </c>
      <c r="CK193" s="1329" t="str">
        <f t="shared" si="510"/>
        <v/>
      </c>
      <c r="CL193" s="1329" t="str">
        <f t="shared" si="510"/>
        <v/>
      </c>
      <c r="CM193" s="1329" t="str">
        <f t="shared" si="510"/>
        <v/>
      </c>
      <c r="CN193" s="1329" t="str">
        <f t="shared" si="510"/>
        <v/>
      </c>
      <c r="CO193" s="1328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184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8" t="str">
        <f t="shared" si="510"/>
        <v/>
      </c>
      <c r="CE194" s="1329" t="str">
        <f t="shared" si="510"/>
        <v/>
      </c>
      <c r="CF194" s="1329" t="str">
        <f t="shared" si="510"/>
        <v/>
      </c>
      <c r="CG194" s="1329" t="str">
        <f t="shared" si="510"/>
        <v/>
      </c>
      <c r="CH194" s="1329" t="str">
        <f t="shared" si="510"/>
        <v/>
      </c>
      <c r="CI194" s="1330" t="str">
        <f t="shared" si="510"/>
        <v/>
      </c>
      <c r="CJ194" s="1330" t="str">
        <f t="shared" si="510"/>
        <v/>
      </c>
      <c r="CK194" s="1329" t="str">
        <f t="shared" si="510"/>
        <v/>
      </c>
      <c r="CL194" s="1329" t="str">
        <f t="shared" si="510"/>
        <v/>
      </c>
      <c r="CM194" s="1329" t="str">
        <f t="shared" si="510"/>
        <v/>
      </c>
      <c r="CN194" s="1329" t="str">
        <f t="shared" si="510"/>
        <v/>
      </c>
      <c r="CO194" s="1328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237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8" t="str">
        <f t="shared" si="510"/>
        <v/>
      </c>
      <c r="CE195" s="1329" t="str">
        <f t="shared" si="510"/>
        <v/>
      </c>
      <c r="CF195" s="1329" t="str">
        <f t="shared" si="510"/>
        <v/>
      </c>
      <c r="CG195" s="1329" t="str">
        <f t="shared" si="510"/>
        <v/>
      </c>
      <c r="CH195" s="1329" t="str">
        <f t="shared" si="510"/>
        <v/>
      </c>
      <c r="CI195" s="1330" t="str">
        <f t="shared" si="510"/>
        <v/>
      </c>
      <c r="CJ195" s="1330" t="str">
        <f t="shared" si="510"/>
        <v/>
      </c>
      <c r="CK195" s="1329" t="str">
        <f t="shared" si="510"/>
        <v/>
      </c>
      <c r="CL195" s="1329" t="str">
        <f t="shared" si="510"/>
        <v/>
      </c>
      <c r="CM195" s="1329" t="str">
        <f t="shared" si="510"/>
        <v/>
      </c>
      <c r="CN195" s="1329" t="str">
        <f t="shared" si="510"/>
        <v/>
      </c>
      <c r="CO195" s="1328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182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8" t="str">
        <f t="shared" si="510"/>
        <v/>
      </c>
      <c r="CE196" s="1329" t="str">
        <f t="shared" si="510"/>
        <v/>
      </c>
      <c r="CF196" s="1329" t="str">
        <f t="shared" si="510"/>
        <v/>
      </c>
      <c r="CG196" s="1329" t="str">
        <f t="shared" si="510"/>
        <v/>
      </c>
      <c r="CH196" s="1329" t="str">
        <f t="shared" si="510"/>
        <v/>
      </c>
      <c r="CI196" s="1330" t="str">
        <f t="shared" si="510"/>
        <v/>
      </c>
      <c r="CJ196" s="1330" t="str">
        <f t="shared" si="510"/>
        <v/>
      </c>
      <c r="CK196" s="1329" t="str">
        <f t="shared" si="510"/>
        <v/>
      </c>
      <c r="CL196" s="1329" t="str">
        <f t="shared" si="510"/>
        <v/>
      </c>
      <c r="CM196" s="1329" t="str">
        <f t="shared" si="510"/>
        <v/>
      </c>
      <c r="CN196" s="1329" t="str">
        <f t="shared" si="510"/>
        <v/>
      </c>
      <c r="CO196" s="1328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184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8" t="str">
        <f t="shared" si="510"/>
        <v/>
      </c>
      <c r="CE197" s="1329" t="str">
        <f t="shared" si="510"/>
        <v/>
      </c>
      <c r="CF197" s="1329" t="str">
        <f t="shared" si="510"/>
        <v/>
      </c>
      <c r="CG197" s="1329" t="str">
        <f t="shared" si="510"/>
        <v/>
      </c>
      <c r="CH197" s="1329" t="str">
        <f t="shared" si="510"/>
        <v/>
      </c>
      <c r="CI197" s="1330" t="str">
        <f t="shared" si="510"/>
        <v/>
      </c>
      <c r="CJ197" s="1330" t="str">
        <f t="shared" si="510"/>
        <v/>
      </c>
      <c r="CK197" s="1329" t="str">
        <f t="shared" si="510"/>
        <v/>
      </c>
      <c r="CL197" s="1329" t="str">
        <f t="shared" si="510"/>
        <v/>
      </c>
      <c r="CM197" s="1329" t="str">
        <f t="shared" si="510"/>
        <v/>
      </c>
      <c r="CN197" s="1329" t="str">
        <f t="shared" si="510"/>
        <v/>
      </c>
      <c r="CO197" s="1328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8">
        <f t="shared" si="510"/>
        <v>1</v>
      </c>
      <c r="CE198" s="1329">
        <f t="shared" si="510"/>
        <v>1</v>
      </c>
      <c r="CF198" s="1329">
        <f t="shared" si="510"/>
        <v>2</v>
      </c>
      <c r="CG198" s="1329">
        <f t="shared" si="510"/>
        <v>2</v>
      </c>
      <c r="CH198" s="1329">
        <f t="shared" si="510"/>
        <v>2</v>
      </c>
      <c r="CI198" s="1330">
        <f t="shared" si="510"/>
        <v>2</v>
      </c>
      <c r="CJ198" s="1330">
        <f t="shared" si="510"/>
        <v>2</v>
      </c>
      <c r="CK198" s="1329">
        <f t="shared" si="510"/>
        <v>3</v>
      </c>
      <c r="CL198" s="1329">
        <f t="shared" si="510"/>
        <v>4</v>
      </c>
      <c r="CM198" s="1329">
        <f t="shared" si="510"/>
        <v>5</v>
      </c>
      <c r="CN198" s="1329">
        <f t="shared" si="510"/>
        <v>5</v>
      </c>
      <c r="CO198" s="1328">
        <f t="shared" si="510"/>
        <v>5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182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8">
        <f t="shared" si="510"/>
        <v>5000</v>
      </c>
      <c r="CE199" s="1329">
        <f t="shared" si="510"/>
        <v>5500</v>
      </c>
      <c r="CF199" s="1329">
        <f t="shared" si="510"/>
        <v>6000</v>
      </c>
      <c r="CG199" s="1329">
        <f t="shared" si="510"/>
        <v>6000</v>
      </c>
      <c r="CH199" s="1329">
        <f t="shared" si="510"/>
        <v>6000</v>
      </c>
      <c r="CI199" s="1330">
        <f t="shared" si="510"/>
        <v>7000</v>
      </c>
      <c r="CJ199" s="1330">
        <f t="shared" si="510"/>
        <v>7000</v>
      </c>
      <c r="CK199" s="1329">
        <f t="shared" si="510"/>
        <v>7000</v>
      </c>
      <c r="CL199" s="1329">
        <f t="shared" si="510"/>
        <v>7000</v>
      </c>
      <c r="CM199" s="1329">
        <f t="shared" si="510"/>
        <v>7000</v>
      </c>
      <c r="CN199" s="1329">
        <f t="shared" si="510"/>
        <v>8000</v>
      </c>
      <c r="CO199" s="1328">
        <f t="shared" si="510"/>
        <v>8000</v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184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8">
        <f t="shared" si="510"/>
        <v>6000</v>
      </c>
      <c r="CE200" s="1329">
        <f t="shared" si="510"/>
        <v>8000</v>
      </c>
      <c r="CF200" s="1329">
        <f t="shared" si="510"/>
        <v>10000</v>
      </c>
      <c r="CG200" s="1329">
        <f t="shared" si="510"/>
        <v>11000</v>
      </c>
      <c r="CH200" s="1329">
        <f t="shared" si="510"/>
        <v>12000</v>
      </c>
      <c r="CI200" s="1330">
        <f t="shared" si="510"/>
        <v>14000</v>
      </c>
      <c r="CJ200" s="1330">
        <f t="shared" si="510"/>
        <v>14000</v>
      </c>
      <c r="CK200" s="1329">
        <f t="shared" si="510"/>
        <v>18000</v>
      </c>
      <c r="CL200" s="1329">
        <f t="shared" si="510"/>
        <v>28000</v>
      </c>
      <c r="CM200" s="1329">
        <f t="shared" si="510"/>
        <v>35000</v>
      </c>
      <c r="CN200" s="1329">
        <f t="shared" si="510"/>
        <v>35000</v>
      </c>
      <c r="CO200" s="1328">
        <f t="shared" si="510"/>
        <v>40000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239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31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0.15</v>
      </c>
      <c r="CE201" s="1332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32">
        <f t="shared" si="528"/>
        <v>0.2</v>
      </c>
      <c r="CG201" s="1332">
        <f t="shared" si="528"/>
        <v>0.2</v>
      </c>
      <c r="CH201" s="1332">
        <f t="shared" si="528"/>
        <v>0.2</v>
      </c>
      <c r="CI201" s="1333">
        <f t="shared" si="528"/>
        <v>0.24</v>
      </c>
      <c r="CJ201" s="1333">
        <f t="shared" si="528"/>
        <v>0.24</v>
      </c>
      <c r="CK201" s="1332">
        <f t="shared" si="528"/>
        <v>0.25</v>
      </c>
      <c r="CL201" s="1332">
        <f t="shared" si="528"/>
        <v>0.28000000000000003</v>
      </c>
      <c r="CM201" s="1332">
        <f t="shared" si="528"/>
        <v>0.28000000000000003</v>
      </c>
      <c r="CN201" s="1332">
        <f t="shared" si="528"/>
        <v>0.4</v>
      </c>
      <c r="CO201" s="1331">
        <f t="shared" si="528"/>
        <v>0.4</v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8" t="str">
        <f t="shared" si="402"/>
        <v/>
      </c>
      <c r="CE202" s="1329" t="str">
        <f t="shared" si="403"/>
        <v/>
      </c>
      <c r="CF202" s="1329" t="str">
        <f t="shared" si="404"/>
        <v/>
      </c>
      <c r="CG202" s="1329" t="str">
        <f t="shared" si="405"/>
        <v/>
      </c>
      <c r="CH202" s="1329" t="str">
        <f t="shared" si="406"/>
        <v/>
      </c>
      <c r="CI202" s="1330" t="str">
        <f t="shared" si="407"/>
        <v/>
      </c>
      <c r="CJ202" s="1330" t="str">
        <f t="shared" si="408"/>
        <v/>
      </c>
      <c r="CK202" s="1329" t="str">
        <f t="shared" si="409"/>
        <v/>
      </c>
      <c r="CL202" s="1329" t="str">
        <f t="shared" si="410"/>
        <v/>
      </c>
      <c r="CM202" s="1329" t="str">
        <f t="shared" si="411"/>
        <v/>
      </c>
      <c r="CN202" s="1329" t="str">
        <f t="shared" si="412"/>
        <v/>
      </c>
      <c r="CO202" s="1328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8" t="str">
        <f t="shared" si="402"/>
        <v/>
      </c>
      <c r="CE203" s="1329" t="str">
        <f t="shared" si="403"/>
        <v/>
      </c>
      <c r="CF203" s="1329" t="str">
        <f t="shared" si="404"/>
        <v/>
      </c>
      <c r="CG203" s="1329" t="str">
        <f t="shared" si="405"/>
        <v/>
      </c>
      <c r="CH203" s="1329" t="str">
        <f t="shared" si="406"/>
        <v/>
      </c>
      <c r="CI203" s="1330" t="str">
        <f t="shared" si="407"/>
        <v/>
      </c>
      <c r="CJ203" s="1330" t="str">
        <f t="shared" si="408"/>
        <v/>
      </c>
      <c r="CK203" s="1329" t="str">
        <f t="shared" si="409"/>
        <v/>
      </c>
      <c r="CL203" s="1329" t="str">
        <f t="shared" si="410"/>
        <v/>
      </c>
      <c r="CM203" s="1329" t="str">
        <f t="shared" si="411"/>
        <v/>
      </c>
      <c r="CN203" s="1329" t="str">
        <f t="shared" si="412"/>
        <v/>
      </c>
      <c r="CO203" s="1328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184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8" t="str">
        <f t="shared" si="402"/>
        <v/>
      </c>
      <c r="CE204" s="1329" t="str">
        <f t="shared" si="403"/>
        <v/>
      </c>
      <c r="CF204" s="1329" t="str">
        <f t="shared" si="404"/>
        <v/>
      </c>
      <c r="CG204" s="1329" t="str">
        <f t="shared" si="405"/>
        <v/>
      </c>
      <c r="CH204" s="1329" t="str">
        <f t="shared" si="406"/>
        <v/>
      </c>
      <c r="CI204" s="1330" t="str">
        <f t="shared" si="407"/>
        <v/>
      </c>
      <c r="CJ204" s="1330" t="str">
        <f t="shared" si="408"/>
        <v/>
      </c>
      <c r="CK204" s="1329" t="str">
        <f t="shared" si="409"/>
        <v/>
      </c>
      <c r="CL204" s="1329" t="str">
        <f t="shared" si="410"/>
        <v/>
      </c>
      <c r="CM204" s="1329" t="str">
        <f t="shared" si="411"/>
        <v/>
      </c>
      <c r="CN204" s="1329" t="str">
        <f t="shared" si="412"/>
        <v/>
      </c>
      <c r="CO204" s="1328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241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8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1329">
        <f t="shared" si="533"/>
        <v>2</v>
      </c>
      <c r="CF205" s="1329">
        <f t="shared" si="533"/>
        <v>3</v>
      </c>
      <c r="CG205" s="1329">
        <f t="shared" si="533"/>
        <v>3</v>
      </c>
      <c r="CH205" s="1329">
        <f t="shared" si="533"/>
        <v>3</v>
      </c>
      <c r="CI205" s="1330">
        <f t="shared" si="533"/>
        <v>3</v>
      </c>
      <c r="CJ205" s="1330">
        <f t="shared" si="533"/>
        <v>5</v>
      </c>
      <c r="CK205" s="1329">
        <f t="shared" si="533"/>
        <v>5</v>
      </c>
      <c r="CL205" s="1329">
        <f t="shared" si="533"/>
        <v>5</v>
      </c>
      <c r="CM205" s="1329">
        <f t="shared" si="533"/>
        <v>5</v>
      </c>
      <c r="CN205" s="1329">
        <f t="shared" si="533"/>
        <v>6</v>
      </c>
      <c r="CO205" s="1328">
        <f t="shared" si="533"/>
        <v>6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182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8">
        <f t="shared" si="533"/>
        <v>300</v>
      </c>
      <c r="CE206" s="1329">
        <f t="shared" si="533"/>
        <v>500</v>
      </c>
      <c r="CF206" s="1329">
        <f t="shared" si="533"/>
        <v>500</v>
      </c>
      <c r="CG206" s="1329">
        <f t="shared" si="533"/>
        <v>550</v>
      </c>
      <c r="CH206" s="1329">
        <f t="shared" si="533"/>
        <v>550</v>
      </c>
      <c r="CI206" s="1330">
        <f t="shared" si="533"/>
        <v>600</v>
      </c>
      <c r="CJ206" s="1330">
        <f t="shared" si="533"/>
        <v>600</v>
      </c>
      <c r="CK206" s="1329">
        <f t="shared" si="533"/>
        <v>600</v>
      </c>
      <c r="CL206" s="1329">
        <f t="shared" si="533"/>
        <v>600</v>
      </c>
      <c r="CM206" s="1329">
        <f t="shared" si="533"/>
        <v>600</v>
      </c>
      <c r="CN206" s="1329">
        <f t="shared" si="533"/>
        <v>700</v>
      </c>
      <c r="CO206" s="1328">
        <f t="shared" si="533"/>
        <v>900</v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184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8">
        <f t="shared" si="533"/>
        <v>600</v>
      </c>
      <c r="CE207" s="1329">
        <f t="shared" si="533"/>
        <v>1100</v>
      </c>
      <c r="CF207" s="1329">
        <f t="shared" si="533"/>
        <v>1500</v>
      </c>
      <c r="CG207" s="1329">
        <f t="shared" si="533"/>
        <v>1650</v>
      </c>
      <c r="CH207" s="1329">
        <f t="shared" si="533"/>
        <v>1800</v>
      </c>
      <c r="CI207" s="1330">
        <f t="shared" si="533"/>
        <v>1800</v>
      </c>
      <c r="CJ207" s="1330">
        <f t="shared" si="533"/>
        <v>2100</v>
      </c>
      <c r="CK207" s="1329">
        <f t="shared" si="533"/>
        <v>2500</v>
      </c>
      <c r="CL207" s="1329">
        <f t="shared" si="533"/>
        <v>3000</v>
      </c>
      <c r="CM207" s="1329">
        <f t="shared" si="533"/>
        <v>3000</v>
      </c>
      <c r="CN207" s="1329">
        <f t="shared" si="533"/>
        <v>3600</v>
      </c>
      <c r="CO207" s="1328">
        <f t="shared" si="533"/>
        <v>4500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242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8" t="str">
        <f t="shared" si="533"/>
        <v/>
      </c>
      <c r="CE208" s="1329" t="str">
        <f t="shared" si="533"/>
        <v/>
      </c>
      <c r="CF208" s="1329" t="str">
        <f t="shared" si="533"/>
        <v/>
      </c>
      <c r="CG208" s="1329" t="str">
        <f t="shared" si="533"/>
        <v/>
      </c>
      <c r="CH208" s="1329" t="str">
        <f t="shared" si="533"/>
        <v/>
      </c>
      <c r="CI208" s="1330" t="str">
        <f t="shared" si="533"/>
        <v/>
      </c>
      <c r="CJ208" s="1330" t="str">
        <f t="shared" si="533"/>
        <v/>
      </c>
      <c r="CK208" s="1329" t="str">
        <f t="shared" si="533"/>
        <v/>
      </c>
      <c r="CL208" s="1329" t="str">
        <f t="shared" si="533"/>
        <v/>
      </c>
      <c r="CM208" s="1329" t="str">
        <f t="shared" si="533"/>
        <v/>
      </c>
      <c r="CN208" s="1329" t="str">
        <f t="shared" si="533"/>
        <v/>
      </c>
      <c r="CO208" s="1328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182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8" t="str">
        <f t="shared" si="533"/>
        <v/>
      </c>
      <c r="CE209" s="1329" t="str">
        <f t="shared" si="533"/>
        <v/>
      </c>
      <c r="CF209" s="1329" t="str">
        <f t="shared" si="533"/>
        <v/>
      </c>
      <c r="CG209" s="1329" t="str">
        <f t="shared" si="533"/>
        <v/>
      </c>
      <c r="CH209" s="1329" t="str">
        <f t="shared" si="533"/>
        <v/>
      </c>
      <c r="CI209" s="1330" t="str">
        <f t="shared" si="533"/>
        <v/>
      </c>
      <c r="CJ209" s="1330" t="str">
        <f t="shared" si="533"/>
        <v/>
      </c>
      <c r="CK209" s="1329" t="str">
        <f t="shared" si="533"/>
        <v/>
      </c>
      <c r="CL209" s="1329" t="str">
        <f t="shared" si="533"/>
        <v/>
      </c>
      <c r="CM209" s="1329" t="str">
        <f t="shared" si="533"/>
        <v/>
      </c>
      <c r="CN209" s="1329" t="str">
        <f t="shared" si="533"/>
        <v/>
      </c>
      <c r="CO209" s="1328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184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8" t="str">
        <f t="shared" si="533"/>
        <v/>
      </c>
      <c r="CE210" s="1329" t="str">
        <f t="shared" si="533"/>
        <v/>
      </c>
      <c r="CF210" s="1329" t="str">
        <f t="shared" si="533"/>
        <v/>
      </c>
      <c r="CG210" s="1329" t="str">
        <f t="shared" si="533"/>
        <v/>
      </c>
      <c r="CH210" s="1329" t="str">
        <f t="shared" si="533"/>
        <v/>
      </c>
      <c r="CI210" s="1330" t="str">
        <f t="shared" si="533"/>
        <v/>
      </c>
      <c r="CJ210" s="1330" t="str">
        <f t="shared" si="533"/>
        <v/>
      </c>
      <c r="CK210" s="1329" t="str">
        <f t="shared" si="533"/>
        <v/>
      </c>
      <c r="CL210" s="1329" t="str">
        <f t="shared" si="533"/>
        <v/>
      </c>
      <c r="CM210" s="1329" t="str">
        <f t="shared" si="533"/>
        <v/>
      </c>
      <c r="CN210" s="1329" t="str">
        <f t="shared" si="533"/>
        <v/>
      </c>
      <c r="CO210" s="1328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243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8">
        <f t="shared" si="533"/>
        <v>0</v>
      </c>
      <c r="CE211" s="1329">
        <f t="shared" si="533"/>
        <v>0</v>
      </c>
      <c r="CF211" s="1329">
        <f t="shared" si="533"/>
        <v>0</v>
      </c>
      <c r="CG211" s="1329">
        <f t="shared" si="533"/>
        <v>0</v>
      </c>
      <c r="CH211" s="1329">
        <f t="shared" si="533"/>
        <v>0</v>
      </c>
      <c r="CI211" s="1330">
        <f t="shared" si="533"/>
        <v>0</v>
      </c>
      <c r="CJ211" s="1330">
        <f t="shared" si="533"/>
        <v>0</v>
      </c>
      <c r="CK211" s="1329">
        <f t="shared" si="533"/>
        <v>0</v>
      </c>
      <c r="CL211" s="1329">
        <f t="shared" si="533"/>
        <v>0</v>
      </c>
      <c r="CM211" s="1329">
        <f t="shared" si="533"/>
        <v>0</v>
      </c>
      <c r="CN211" s="1329">
        <f t="shared" si="533"/>
        <v>0</v>
      </c>
      <c r="CO211" s="1328">
        <f t="shared" si="533"/>
        <v>2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182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8" t="str">
        <f t="shared" si="533"/>
        <v/>
      </c>
      <c r="CE212" s="1329" t="str">
        <f t="shared" si="533"/>
        <v/>
      </c>
      <c r="CF212" s="1329" t="str">
        <f t="shared" si="533"/>
        <v/>
      </c>
      <c r="CG212" s="1329" t="str">
        <f t="shared" si="533"/>
        <v/>
      </c>
      <c r="CH212" s="1329" t="str">
        <f t="shared" si="533"/>
        <v/>
      </c>
      <c r="CI212" s="1330">
        <f t="shared" si="533"/>
        <v>500</v>
      </c>
      <c r="CJ212" s="1330" t="str">
        <f t="shared" si="533"/>
        <v/>
      </c>
      <c r="CK212" s="1329" t="str">
        <f t="shared" si="533"/>
        <v/>
      </c>
      <c r="CL212" s="1329" t="str">
        <f t="shared" si="533"/>
        <v/>
      </c>
      <c r="CM212" s="1329" t="str">
        <f t="shared" si="533"/>
        <v/>
      </c>
      <c r="CN212" s="1329" t="str">
        <f t="shared" si="533"/>
        <v/>
      </c>
      <c r="CO212" s="1328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184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8">
        <f t="shared" si="533"/>
        <v>0</v>
      </c>
      <c r="CE213" s="1329">
        <f t="shared" si="533"/>
        <v>0</v>
      </c>
      <c r="CF213" s="1329">
        <f t="shared" si="533"/>
        <v>0</v>
      </c>
      <c r="CG213" s="1329">
        <f t="shared" si="533"/>
        <v>0</v>
      </c>
      <c r="CH213" s="1329">
        <f t="shared" si="533"/>
        <v>0</v>
      </c>
      <c r="CI213" s="1330">
        <f t="shared" si="533"/>
        <v>0</v>
      </c>
      <c r="CJ213" s="1330">
        <f t="shared" si="533"/>
        <v>0</v>
      </c>
      <c r="CK213" s="1329">
        <f t="shared" si="533"/>
        <v>0</v>
      </c>
      <c r="CL213" s="1329">
        <f t="shared" si="533"/>
        <v>0</v>
      </c>
      <c r="CM213" s="1329">
        <f t="shared" si="533"/>
        <v>0</v>
      </c>
      <c r="CN213" s="1329">
        <f t="shared" si="533"/>
        <v>0</v>
      </c>
      <c r="CO213" s="1328">
        <f t="shared" si="533"/>
        <v>1000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244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31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32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0.26666666666666666</v>
      </c>
      <c r="CF214" s="1332">
        <f t="shared" si="554"/>
        <v>0.28000000000000003</v>
      </c>
      <c r="CG214" s="1332">
        <f t="shared" si="554"/>
        <v>0.2857142857142857</v>
      </c>
      <c r="CH214" s="1332">
        <f t="shared" si="554"/>
        <v>0.3</v>
      </c>
      <c r="CI214" s="1333">
        <f t="shared" si="554"/>
        <v>0.31428571428571428</v>
      </c>
      <c r="CJ214" s="1333">
        <f t="shared" si="554"/>
        <v>0.35</v>
      </c>
      <c r="CK214" s="1332">
        <f t="shared" si="554"/>
        <v>0.38095238095238093</v>
      </c>
      <c r="CL214" s="1332">
        <f t="shared" si="554"/>
        <v>0.4</v>
      </c>
      <c r="CM214" s="1332">
        <f t="shared" si="554"/>
        <v>0.4</v>
      </c>
      <c r="CN214" s="1332">
        <f t="shared" si="554"/>
        <v>0.6</v>
      </c>
      <c r="CO214" s="1331">
        <f t="shared" si="554"/>
        <v>0.65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245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8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9">
        <f t="shared" si="554"/>
        <v>0</v>
      </c>
      <c r="CF215" s="1329">
        <f t="shared" si="554"/>
        <v>0</v>
      </c>
      <c r="CG215" s="1329">
        <f t="shared" si="554"/>
        <v>0</v>
      </c>
      <c r="CH215" s="1329">
        <f t="shared" si="554"/>
        <v>2</v>
      </c>
      <c r="CI215" s="1330">
        <f t="shared" si="554"/>
        <v>3</v>
      </c>
      <c r="CJ215" s="1330">
        <f t="shared" si="554"/>
        <v>3</v>
      </c>
      <c r="CK215" s="1329">
        <f t="shared" si="554"/>
        <v>5</v>
      </c>
      <c r="CL215" s="1329">
        <f t="shared" si="554"/>
        <v>5</v>
      </c>
      <c r="CM215" s="1329">
        <f t="shared" si="554"/>
        <v>5</v>
      </c>
      <c r="CN215" s="1329">
        <f t="shared" si="554"/>
        <v>6</v>
      </c>
      <c r="CO215" s="1328">
        <f t="shared" si="554"/>
        <v>10</v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182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8" t="str">
        <f t="shared" si="555"/>
        <v/>
      </c>
      <c r="CE216" s="1329" t="str">
        <f t="shared" si="554"/>
        <v/>
      </c>
      <c r="CF216" s="1329">
        <f t="shared" si="554"/>
        <v>30</v>
      </c>
      <c r="CG216" s="1329">
        <f t="shared" si="554"/>
        <v>30</v>
      </c>
      <c r="CH216" s="1329">
        <f t="shared" si="554"/>
        <v>40</v>
      </c>
      <c r="CI216" s="1330">
        <f t="shared" si="554"/>
        <v>50</v>
      </c>
      <c r="CJ216" s="1330">
        <f t="shared" si="554"/>
        <v>50</v>
      </c>
      <c r="CK216" s="1329">
        <f t="shared" si="554"/>
        <v>50</v>
      </c>
      <c r="CL216" s="1329">
        <f t="shared" si="554"/>
        <v>70</v>
      </c>
      <c r="CM216" s="1329">
        <f t="shared" si="554"/>
        <v>70</v>
      </c>
      <c r="CN216" s="1329" t="str">
        <f t="shared" si="554"/>
        <v/>
      </c>
      <c r="CO216" s="1328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184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8">
        <f t="shared" si="555"/>
        <v>0</v>
      </c>
      <c r="CE217" s="1329">
        <f t="shared" si="554"/>
        <v>0</v>
      </c>
      <c r="CF217" s="1329">
        <f t="shared" si="554"/>
        <v>0</v>
      </c>
      <c r="CG217" s="1329">
        <f t="shared" si="554"/>
        <v>0</v>
      </c>
      <c r="CH217" s="1329">
        <f t="shared" si="554"/>
        <v>90</v>
      </c>
      <c r="CI217" s="1330">
        <f t="shared" si="554"/>
        <v>90</v>
      </c>
      <c r="CJ217" s="1330">
        <f t="shared" si="554"/>
        <v>140</v>
      </c>
      <c r="CK217" s="1329">
        <f t="shared" si="554"/>
        <v>240</v>
      </c>
      <c r="CL217" s="1329">
        <f t="shared" si="554"/>
        <v>250</v>
      </c>
      <c r="CM217" s="1329">
        <f t="shared" si="554"/>
        <v>250</v>
      </c>
      <c r="CN217" s="1329">
        <f t="shared" si="554"/>
        <v>250</v>
      </c>
      <c r="CO217" s="1328">
        <f t="shared" si="554"/>
        <v>700</v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246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8" t="str">
        <f t="shared" si="555"/>
        <v/>
      </c>
      <c r="CE218" s="1329" t="str">
        <f t="shared" si="554"/>
        <v/>
      </c>
      <c r="CF218" s="1329" t="str">
        <f t="shared" si="554"/>
        <v/>
      </c>
      <c r="CG218" s="1329" t="str">
        <f t="shared" si="554"/>
        <v/>
      </c>
      <c r="CH218" s="1329" t="str">
        <f t="shared" si="554"/>
        <v/>
      </c>
      <c r="CI218" s="1330" t="str">
        <f t="shared" si="554"/>
        <v/>
      </c>
      <c r="CJ218" s="1330" t="str">
        <f t="shared" si="554"/>
        <v/>
      </c>
      <c r="CK218" s="1329" t="str">
        <f t="shared" si="554"/>
        <v/>
      </c>
      <c r="CL218" s="1329" t="str">
        <f t="shared" si="554"/>
        <v/>
      </c>
      <c r="CM218" s="1329" t="str">
        <f t="shared" si="554"/>
        <v/>
      </c>
      <c r="CN218" s="1329" t="str">
        <f t="shared" si="554"/>
        <v/>
      </c>
      <c r="CO218" s="1328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8" t="str">
        <f t="shared" si="555"/>
        <v/>
      </c>
      <c r="CE219" s="1329" t="str">
        <f t="shared" si="554"/>
        <v/>
      </c>
      <c r="CF219" s="1329" t="str">
        <f t="shared" si="554"/>
        <v/>
      </c>
      <c r="CG219" s="1329" t="str">
        <f t="shared" si="554"/>
        <v/>
      </c>
      <c r="CH219" s="1329" t="str">
        <f t="shared" si="554"/>
        <v/>
      </c>
      <c r="CI219" s="1330" t="str">
        <f t="shared" si="554"/>
        <v/>
      </c>
      <c r="CJ219" s="1330" t="str">
        <f t="shared" si="554"/>
        <v/>
      </c>
      <c r="CK219" s="1329" t="str">
        <f t="shared" si="554"/>
        <v/>
      </c>
      <c r="CL219" s="1329" t="str">
        <f t="shared" si="554"/>
        <v/>
      </c>
      <c r="CM219" s="1329" t="str">
        <f t="shared" si="554"/>
        <v/>
      </c>
      <c r="CN219" s="1329" t="str">
        <f t="shared" si="554"/>
        <v/>
      </c>
      <c r="CO219" s="1328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184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8" t="str">
        <f t="shared" si="555"/>
        <v/>
      </c>
      <c r="CE220" s="1329" t="str">
        <f t="shared" si="554"/>
        <v/>
      </c>
      <c r="CF220" s="1329" t="str">
        <f t="shared" si="554"/>
        <v/>
      </c>
      <c r="CG220" s="1329" t="str">
        <f t="shared" si="554"/>
        <v/>
      </c>
      <c r="CH220" s="1329" t="str">
        <f t="shared" si="554"/>
        <v/>
      </c>
      <c r="CI220" s="1330" t="str">
        <f t="shared" si="554"/>
        <v/>
      </c>
      <c r="CJ220" s="1330" t="str">
        <f t="shared" si="554"/>
        <v/>
      </c>
      <c r="CK220" s="1329" t="str">
        <f t="shared" si="554"/>
        <v/>
      </c>
      <c r="CL220" s="1329" t="str">
        <f t="shared" si="554"/>
        <v/>
      </c>
      <c r="CM220" s="1329" t="str">
        <f t="shared" si="554"/>
        <v/>
      </c>
      <c r="CN220" s="1329" t="str">
        <f t="shared" si="554"/>
        <v/>
      </c>
      <c r="CO220" s="1328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247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8" t="str">
        <f t="shared" si="555"/>
        <v/>
      </c>
      <c r="CE221" s="1329" t="str">
        <f t="shared" si="554"/>
        <v/>
      </c>
      <c r="CF221" s="1329" t="str">
        <f t="shared" si="554"/>
        <v/>
      </c>
      <c r="CG221" s="1329" t="str">
        <f t="shared" si="554"/>
        <v/>
      </c>
      <c r="CH221" s="1329" t="str">
        <f t="shared" si="554"/>
        <v/>
      </c>
      <c r="CI221" s="1330" t="str">
        <f t="shared" si="554"/>
        <v/>
      </c>
      <c r="CJ221" s="1330" t="str">
        <f t="shared" si="554"/>
        <v/>
      </c>
      <c r="CK221" s="1329" t="str">
        <f t="shared" si="554"/>
        <v/>
      </c>
      <c r="CL221" s="1329" t="str">
        <f t="shared" si="554"/>
        <v/>
      </c>
      <c r="CM221" s="1329" t="str">
        <f t="shared" si="554"/>
        <v/>
      </c>
      <c r="CN221" s="1329" t="str">
        <f t="shared" si="554"/>
        <v/>
      </c>
      <c r="CO221" s="1328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8" t="str">
        <f t="shared" si="555"/>
        <v/>
      </c>
      <c r="CE222" s="1329" t="str">
        <f t="shared" si="554"/>
        <v/>
      </c>
      <c r="CF222" s="1329" t="str">
        <f t="shared" si="554"/>
        <v/>
      </c>
      <c r="CG222" s="1329" t="str">
        <f t="shared" si="554"/>
        <v/>
      </c>
      <c r="CH222" s="1329" t="str">
        <f t="shared" si="554"/>
        <v/>
      </c>
      <c r="CI222" s="1330" t="str">
        <f t="shared" si="554"/>
        <v/>
      </c>
      <c r="CJ222" s="1330" t="str">
        <f t="shared" si="554"/>
        <v/>
      </c>
      <c r="CK222" s="1329" t="str">
        <f t="shared" si="554"/>
        <v/>
      </c>
      <c r="CL222" s="1329" t="str">
        <f t="shared" si="554"/>
        <v/>
      </c>
      <c r="CM222" s="1329" t="str">
        <f t="shared" si="554"/>
        <v/>
      </c>
      <c r="CN222" s="1329" t="str">
        <f t="shared" si="554"/>
        <v/>
      </c>
      <c r="CO222" s="1328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184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8" t="str">
        <f t="shared" si="555"/>
        <v/>
      </c>
      <c r="CE223" s="1329" t="str">
        <f t="shared" si="554"/>
        <v/>
      </c>
      <c r="CF223" s="1329" t="str">
        <f t="shared" si="554"/>
        <v/>
      </c>
      <c r="CG223" s="1329" t="str">
        <f t="shared" si="554"/>
        <v/>
      </c>
      <c r="CH223" s="1329" t="str">
        <f t="shared" si="554"/>
        <v/>
      </c>
      <c r="CI223" s="1330" t="str">
        <f t="shared" si="554"/>
        <v/>
      </c>
      <c r="CJ223" s="1330" t="str">
        <f t="shared" si="554"/>
        <v/>
      </c>
      <c r="CK223" s="1329" t="str">
        <f t="shared" si="554"/>
        <v/>
      </c>
      <c r="CL223" s="1329" t="str">
        <f t="shared" si="554"/>
        <v/>
      </c>
      <c r="CM223" s="1329" t="str">
        <f t="shared" si="554"/>
        <v/>
      </c>
      <c r="CN223" s="1329" t="str">
        <f t="shared" si="554"/>
        <v/>
      </c>
      <c r="CO223" s="1328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248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8" t="str">
        <f t="shared" si="555"/>
        <v/>
      </c>
      <c r="CE224" s="1329" t="str">
        <f t="shared" si="554"/>
        <v/>
      </c>
      <c r="CF224" s="1329" t="str">
        <f t="shared" si="554"/>
        <v/>
      </c>
      <c r="CG224" s="1329" t="str">
        <f t="shared" si="554"/>
        <v/>
      </c>
      <c r="CH224" s="1329" t="str">
        <f t="shared" si="554"/>
        <v/>
      </c>
      <c r="CI224" s="1330" t="str">
        <f t="shared" si="554"/>
        <v/>
      </c>
      <c r="CJ224" s="1330" t="str">
        <f t="shared" si="554"/>
        <v/>
      </c>
      <c r="CK224" s="1329" t="str">
        <f t="shared" si="554"/>
        <v/>
      </c>
      <c r="CL224" s="1329" t="str">
        <f t="shared" si="554"/>
        <v/>
      </c>
      <c r="CM224" s="1329" t="str">
        <f t="shared" si="554"/>
        <v/>
      </c>
      <c r="CN224" s="1329" t="str">
        <f t="shared" si="554"/>
        <v/>
      </c>
      <c r="CO224" s="1328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8" t="str">
        <f t="shared" si="555"/>
        <v/>
      </c>
      <c r="CE225" s="1329" t="str">
        <f t="shared" si="554"/>
        <v/>
      </c>
      <c r="CF225" s="1329" t="str">
        <f t="shared" si="554"/>
        <v/>
      </c>
      <c r="CG225" s="1329" t="str">
        <f t="shared" si="554"/>
        <v/>
      </c>
      <c r="CH225" s="1329" t="str">
        <f t="shared" si="554"/>
        <v/>
      </c>
      <c r="CI225" s="1330" t="str">
        <f t="shared" si="554"/>
        <v/>
      </c>
      <c r="CJ225" s="1330" t="str">
        <f t="shared" si="554"/>
        <v/>
      </c>
      <c r="CK225" s="1329" t="str">
        <f t="shared" si="554"/>
        <v/>
      </c>
      <c r="CL225" s="1329" t="str">
        <f t="shared" si="554"/>
        <v/>
      </c>
      <c r="CM225" s="1329" t="str">
        <f t="shared" si="554"/>
        <v/>
      </c>
      <c r="CN225" s="1329" t="str">
        <f t="shared" si="554"/>
        <v/>
      </c>
      <c r="CO225" s="1328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184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8" t="str">
        <f t="shared" si="555"/>
        <v/>
      </c>
      <c r="CE226" s="1329" t="str">
        <f t="shared" si="554"/>
        <v/>
      </c>
      <c r="CF226" s="1329" t="str">
        <f t="shared" si="554"/>
        <v/>
      </c>
      <c r="CG226" s="1329" t="str">
        <f t="shared" si="554"/>
        <v/>
      </c>
      <c r="CH226" s="1329" t="str">
        <f t="shared" si="554"/>
        <v/>
      </c>
      <c r="CI226" s="1330" t="str">
        <f t="shared" si="554"/>
        <v/>
      </c>
      <c r="CJ226" s="1330" t="str">
        <f t="shared" si="554"/>
        <v/>
      </c>
      <c r="CK226" s="1329" t="str">
        <f t="shared" si="554"/>
        <v/>
      </c>
      <c r="CL226" s="1329" t="str">
        <f t="shared" si="554"/>
        <v/>
      </c>
      <c r="CM226" s="1329" t="str">
        <f t="shared" si="554"/>
        <v/>
      </c>
      <c r="CN226" s="1329" t="str">
        <f t="shared" si="554"/>
        <v/>
      </c>
      <c r="CO226" s="1328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250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35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8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9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77"/>
        <v>2</v>
      </c>
      <c r="CG228" s="1329">
        <f t="shared" si="577"/>
        <v>2</v>
      </c>
      <c r="CH228" s="1329">
        <f t="shared" si="577"/>
        <v>2</v>
      </c>
      <c r="CI228" s="1330">
        <f t="shared" si="577"/>
        <v>2</v>
      </c>
      <c r="CJ228" s="1330">
        <f t="shared" si="577"/>
        <v>2</v>
      </c>
      <c r="CK228" s="1329">
        <f t="shared" si="577"/>
        <v>2</v>
      </c>
      <c r="CL228" s="1329">
        <f t="shared" si="577"/>
        <v>2</v>
      </c>
      <c r="CM228" s="1329">
        <f t="shared" si="577"/>
        <v>2</v>
      </c>
      <c r="CN228" s="1329">
        <f t="shared" si="577"/>
        <v>2</v>
      </c>
      <c r="CO228" s="1328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252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31">
        <f t="shared" si="576"/>
        <v>0.16</v>
      </c>
      <c r="CE229" s="1332">
        <f t="shared" si="577"/>
        <v>0.16</v>
      </c>
      <c r="CF229" s="1332">
        <f t="shared" si="577"/>
        <v>0.16</v>
      </c>
      <c r="CG229" s="1332">
        <f t="shared" si="577"/>
        <v>0.16</v>
      </c>
      <c r="CH229" s="1332">
        <f t="shared" si="577"/>
        <v>0.16</v>
      </c>
      <c r="CI229" s="1333">
        <f t="shared" si="577"/>
        <v>0.16</v>
      </c>
      <c r="CJ229" s="1333">
        <f t="shared" si="577"/>
        <v>0.16</v>
      </c>
      <c r="CK229" s="1332">
        <f t="shared" si="577"/>
        <v>0.16</v>
      </c>
      <c r="CL229" s="1332">
        <f t="shared" si="577"/>
        <v>0.16</v>
      </c>
      <c r="CM229" s="1332">
        <f t="shared" si="577"/>
        <v>0.16</v>
      </c>
      <c r="CN229" s="1332">
        <f t="shared" si="577"/>
        <v>0.16</v>
      </c>
      <c r="CO229" s="1331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253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31">
        <f t="shared" si="576"/>
        <v>2.6666666666666665E-2</v>
      </c>
      <c r="CE230" s="1332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32">
        <f t="shared" si="603"/>
        <v>2.6666666666666665E-2</v>
      </c>
      <c r="CG230" s="1332">
        <f t="shared" si="603"/>
        <v>2.6666666666666665E-2</v>
      </c>
      <c r="CH230" s="1332">
        <f t="shared" si="603"/>
        <v>2.6666666666666665E-2</v>
      </c>
      <c r="CI230" s="1333">
        <f t="shared" si="603"/>
        <v>2.6666666666666665E-2</v>
      </c>
      <c r="CJ230" s="1333">
        <f t="shared" si="603"/>
        <v>2.6666666666666665E-2</v>
      </c>
      <c r="CK230" s="1332">
        <f t="shared" si="603"/>
        <v>2.6666666666666665E-2</v>
      </c>
      <c r="CL230" s="1332">
        <f t="shared" si="603"/>
        <v>2.6666666666666665E-2</v>
      </c>
      <c r="CM230" s="1332">
        <f t="shared" si="603"/>
        <v>2.6666666666666665E-2</v>
      </c>
      <c r="CN230" s="1332">
        <f t="shared" si="603"/>
        <v>2.6666666666666665E-2</v>
      </c>
      <c r="CO230" s="1331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254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8" t="str">
        <f t="shared" si="576"/>
        <v/>
      </c>
      <c r="CE231" s="1329" t="str">
        <f t="shared" si="603"/>
        <v/>
      </c>
      <c r="CF231" s="1329" t="str">
        <f t="shared" si="603"/>
        <v/>
      </c>
      <c r="CG231" s="1329" t="str">
        <f t="shared" si="603"/>
        <v/>
      </c>
      <c r="CH231" s="1329" t="str">
        <f t="shared" si="603"/>
        <v/>
      </c>
      <c r="CI231" s="1330" t="str">
        <f t="shared" si="603"/>
        <v/>
      </c>
      <c r="CJ231" s="1330" t="str">
        <f t="shared" si="603"/>
        <v/>
      </c>
      <c r="CK231" s="1329" t="str">
        <f t="shared" si="603"/>
        <v/>
      </c>
      <c r="CL231" s="1329" t="str">
        <f t="shared" si="603"/>
        <v/>
      </c>
      <c r="CM231" s="1329" t="str">
        <f t="shared" si="603"/>
        <v/>
      </c>
      <c r="CN231" s="1329" t="str">
        <f t="shared" si="603"/>
        <v/>
      </c>
      <c r="CO231" s="1328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252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31" t="str">
        <f t="shared" si="576"/>
        <v/>
      </c>
      <c r="CE232" s="1332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2" t="str">
        <f t="shared" si="604"/>
        <v/>
      </c>
      <c r="CG232" s="1332" t="str">
        <f t="shared" si="604"/>
        <v/>
      </c>
      <c r="CH232" s="1332" t="str">
        <f t="shared" si="604"/>
        <v/>
      </c>
      <c r="CI232" s="1333" t="str">
        <f t="shared" si="604"/>
        <v/>
      </c>
      <c r="CJ232" s="1333" t="str">
        <f t="shared" si="604"/>
        <v/>
      </c>
      <c r="CK232" s="1332" t="str">
        <f t="shared" si="604"/>
        <v/>
      </c>
      <c r="CL232" s="1332" t="str">
        <f t="shared" si="604"/>
        <v/>
      </c>
      <c r="CM232" s="1332" t="str">
        <f t="shared" si="604"/>
        <v/>
      </c>
      <c r="CN232" s="1332" t="str">
        <f t="shared" si="604"/>
        <v/>
      </c>
      <c r="CO232" s="1331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608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253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31" t="str">
        <f t="shared" si="576"/>
        <v/>
      </c>
      <c r="CE233" s="1332" t="str">
        <f t="shared" si="604"/>
        <v/>
      </c>
      <c r="CF233" s="1332" t="str">
        <f t="shared" si="604"/>
        <v/>
      </c>
      <c r="CG233" s="1332" t="str">
        <f t="shared" si="604"/>
        <v/>
      </c>
      <c r="CH233" s="1332" t="str">
        <f t="shared" si="604"/>
        <v/>
      </c>
      <c r="CI233" s="1333" t="str">
        <f t="shared" si="604"/>
        <v/>
      </c>
      <c r="CJ233" s="1333" t="str">
        <f t="shared" si="604"/>
        <v/>
      </c>
      <c r="CK233" s="1332" t="str">
        <f t="shared" si="604"/>
        <v/>
      </c>
      <c r="CL233" s="1332" t="str">
        <f t="shared" si="604"/>
        <v/>
      </c>
      <c r="CM233" s="1332" t="str">
        <f t="shared" si="604"/>
        <v/>
      </c>
      <c r="CN233" s="1332" t="str">
        <f t="shared" si="604"/>
        <v/>
      </c>
      <c r="CO233" s="1331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255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8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29">
        <f t="shared" si="604"/>
        <v>0</v>
      </c>
      <c r="CF234" s="1329">
        <f t="shared" si="604"/>
        <v>0</v>
      </c>
      <c r="CG234" s="1329">
        <f t="shared" si="604"/>
        <v>0</v>
      </c>
      <c r="CH234" s="1329">
        <f t="shared" si="604"/>
        <v>0</v>
      </c>
      <c r="CI234" s="1330">
        <f t="shared" si="604"/>
        <v>0</v>
      </c>
      <c r="CJ234" s="1330">
        <f t="shared" si="604"/>
        <v>0</v>
      </c>
      <c r="CK234" s="1329">
        <f t="shared" si="604"/>
        <v>0</v>
      </c>
      <c r="CL234" s="1329">
        <f t="shared" si="604"/>
        <v>0</v>
      </c>
      <c r="CM234" s="1329">
        <f t="shared" si="604"/>
        <v>0</v>
      </c>
      <c r="CN234" s="1329">
        <f t="shared" si="604"/>
        <v>0</v>
      </c>
      <c r="CO234" s="1328">
        <f t="shared" si="604"/>
        <v>0</v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8" t="str">
        <f t="shared" si="609"/>
        <v/>
      </c>
      <c r="CE235" s="1329" t="str">
        <f t="shared" si="604"/>
        <v/>
      </c>
      <c r="CF235" s="1329" t="str">
        <f t="shared" si="604"/>
        <v/>
      </c>
      <c r="CG235" s="1329" t="str">
        <f t="shared" si="604"/>
        <v/>
      </c>
      <c r="CH235" s="1329" t="str">
        <f t="shared" si="604"/>
        <v/>
      </c>
      <c r="CI235" s="1330" t="str">
        <f t="shared" si="604"/>
        <v/>
      </c>
      <c r="CJ235" s="1330" t="str">
        <f t="shared" si="604"/>
        <v/>
      </c>
      <c r="CK235" s="1329" t="str">
        <f t="shared" si="604"/>
        <v/>
      </c>
      <c r="CL235" s="1329" t="str">
        <f t="shared" si="604"/>
        <v/>
      </c>
      <c r="CM235" s="1329" t="str">
        <f t="shared" si="604"/>
        <v/>
      </c>
      <c r="CN235" s="1329" t="str">
        <f t="shared" si="604"/>
        <v/>
      </c>
      <c r="CO235" s="1328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184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8">
        <f t="shared" si="609"/>
        <v>0</v>
      </c>
      <c r="CE236" s="1329">
        <f t="shared" si="604"/>
        <v>0</v>
      </c>
      <c r="CF236" s="1329">
        <f t="shared" si="604"/>
        <v>0</v>
      </c>
      <c r="CG236" s="1329">
        <f t="shared" si="604"/>
        <v>0</v>
      </c>
      <c r="CH236" s="1329">
        <f t="shared" si="604"/>
        <v>0</v>
      </c>
      <c r="CI236" s="1330">
        <f t="shared" si="604"/>
        <v>0</v>
      </c>
      <c r="CJ236" s="1330">
        <f t="shared" si="604"/>
        <v>0</v>
      </c>
      <c r="CK236" s="1329">
        <f t="shared" si="604"/>
        <v>0</v>
      </c>
      <c r="CL236" s="1329">
        <f t="shared" si="604"/>
        <v>0</v>
      </c>
      <c r="CM236" s="1329">
        <f t="shared" si="604"/>
        <v>0</v>
      </c>
      <c r="CN236" s="1329">
        <f t="shared" si="604"/>
        <v>0</v>
      </c>
      <c r="CO236" s="1328">
        <f t="shared" si="604"/>
        <v>0</v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256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8">
        <f t="shared" si="609"/>
        <v>100</v>
      </c>
      <c r="CE237" s="1329">
        <f t="shared" si="604"/>
        <v>150</v>
      </c>
      <c r="CF237" s="1329">
        <f t="shared" si="604"/>
        <v>200</v>
      </c>
      <c r="CG237" s="1329">
        <f t="shared" si="604"/>
        <v>200</v>
      </c>
      <c r="CH237" s="1329">
        <f t="shared" si="604"/>
        <v>250</v>
      </c>
      <c r="CI237" s="1330">
        <f t="shared" si="604"/>
        <v>250</v>
      </c>
      <c r="CJ237" s="1330">
        <f t="shared" si="604"/>
        <v>250</v>
      </c>
      <c r="CK237" s="1329">
        <f t="shared" si="604"/>
        <v>250</v>
      </c>
      <c r="CL237" s="1329">
        <f t="shared" si="604"/>
        <v>500</v>
      </c>
      <c r="CM237" s="1329">
        <f t="shared" si="604"/>
        <v>500</v>
      </c>
      <c r="CN237" s="1329">
        <f t="shared" si="604"/>
        <v>900</v>
      </c>
      <c r="CO237" s="1328">
        <f t="shared" si="604"/>
        <v>1000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257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8">
        <f t="shared" si="609"/>
        <v>15198.083999999999</v>
      </c>
      <c r="CE238" s="1329">
        <f t="shared" si="604"/>
        <v>15198.083999999999</v>
      </c>
      <c r="CF238" s="1329">
        <f t="shared" si="604"/>
        <v>15198.083999999999</v>
      </c>
      <c r="CG238" s="1329">
        <f t="shared" si="604"/>
        <v>15198.083999999999</v>
      </c>
      <c r="CH238" s="1329">
        <f t="shared" si="604"/>
        <v>15198.083999999999</v>
      </c>
      <c r="CI238" s="1330">
        <f t="shared" si="604"/>
        <v>15198.083999999999</v>
      </c>
      <c r="CJ238" s="1330">
        <f t="shared" si="604"/>
        <v>15198.083999999999</v>
      </c>
      <c r="CK238" s="1329">
        <f t="shared" si="604"/>
        <v>15198.083999999999</v>
      </c>
      <c r="CL238" s="1329">
        <f t="shared" si="604"/>
        <v>15198.083999999999</v>
      </c>
      <c r="CM238" s="1329">
        <f t="shared" si="604"/>
        <v>15198.083999999999</v>
      </c>
      <c r="CN238" s="1329">
        <f t="shared" si="604"/>
        <v>15198.083999999999</v>
      </c>
      <c r="CO238" s="1328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258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8">
        <f t="shared" si="609"/>
        <v>0</v>
      </c>
      <c r="CE239" s="1329">
        <f t="shared" si="604"/>
        <v>0</v>
      </c>
      <c r="CF239" s="1329">
        <f t="shared" si="604"/>
        <v>0</v>
      </c>
      <c r="CG239" s="1329">
        <f t="shared" si="604"/>
        <v>0</v>
      </c>
      <c r="CH239" s="1329">
        <f t="shared" si="604"/>
        <v>0</v>
      </c>
      <c r="CI239" s="1330">
        <f t="shared" si="604"/>
        <v>150</v>
      </c>
      <c r="CJ239" s="1330">
        <f t="shared" si="604"/>
        <v>200</v>
      </c>
      <c r="CK239" s="1329">
        <f t="shared" si="604"/>
        <v>200</v>
      </c>
      <c r="CL239" s="1329">
        <f t="shared" si="604"/>
        <v>300</v>
      </c>
      <c r="CM239" s="1329">
        <f t="shared" si="604"/>
        <v>375</v>
      </c>
      <c r="CN239" s="1329">
        <f t="shared" si="604"/>
        <v>500</v>
      </c>
      <c r="CO239" s="1328">
        <f t="shared" si="604"/>
        <v>750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182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10" t="str">
        <f t="shared" si="564"/>
        <v/>
      </c>
      <c r="CA240" s="1310" t="str">
        <f t="shared" si="565"/>
        <v/>
      </c>
      <c r="CB240" s="1310">
        <f t="shared" si="566"/>
        <v>2.88</v>
      </c>
      <c r="CC240" s="1311">
        <f t="shared" si="567"/>
        <v>2.2777777777777777</v>
      </c>
      <c r="CD240" s="1352" t="str">
        <f t="shared" si="609"/>
        <v/>
      </c>
      <c r="CE240" s="1353" t="str">
        <f t="shared" si="604"/>
        <v/>
      </c>
      <c r="CF240" s="1353">
        <f t="shared" si="604"/>
        <v>2.4</v>
      </c>
      <c r="CG240" s="1353">
        <f t="shared" si="604"/>
        <v>2.4</v>
      </c>
      <c r="CH240" s="1353">
        <f t="shared" si="604"/>
        <v>2.4</v>
      </c>
      <c r="CI240" s="1354">
        <f t="shared" si="604"/>
        <v>2.4</v>
      </c>
      <c r="CJ240" s="1354">
        <f t="shared" si="604"/>
        <v>3.2</v>
      </c>
      <c r="CK240" s="1353">
        <f t="shared" si="604"/>
        <v>4</v>
      </c>
      <c r="CL240" s="1353">
        <f t="shared" si="604"/>
        <v>12</v>
      </c>
      <c r="CM240" s="1353" t="str">
        <f t="shared" si="604"/>
        <v/>
      </c>
      <c r="CN240" s="1353" t="str">
        <f t="shared" si="604"/>
        <v/>
      </c>
      <c r="CO240" s="1352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184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8">
        <f t="shared" si="609"/>
        <v>0</v>
      </c>
      <c r="CE241" s="1329">
        <f t="shared" si="604"/>
        <v>0</v>
      </c>
      <c r="CF241" s="1329">
        <f t="shared" si="604"/>
        <v>0</v>
      </c>
      <c r="CG241" s="1329">
        <f t="shared" si="604"/>
        <v>0</v>
      </c>
      <c r="CH241" s="1329">
        <f t="shared" si="604"/>
        <v>0</v>
      </c>
      <c r="CI241" s="1330">
        <f t="shared" si="604"/>
        <v>360</v>
      </c>
      <c r="CJ241" s="1330">
        <f t="shared" si="604"/>
        <v>480</v>
      </c>
      <c r="CK241" s="1329">
        <f t="shared" si="604"/>
        <v>1200</v>
      </c>
      <c r="CL241" s="1329">
        <f t="shared" si="604"/>
        <v>1200</v>
      </c>
      <c r="CM241" s="1329">
        <f t="shared" si="604"/>
        <v>1200</v>
      </c>
      <c r="CN241" s="1329">
        <f t="shared" si="604"/>
        <v>1800</v>
      </c>
      <c r="CO241" s="1328">
        <f t="shared" si="604"/>
        <v>2400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259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8">
        <f t="shared" si="609"/>
        <v>15</v>
      </c>
      <c r="CE242" s="1329">
        <f t="shared" si="604"/>
        <v>25</v>
      </c>
      <c r="CF242" s="1329">
        <f t="shared" si="604"/>
        <v>25</v>
      </c>
      <c r="CG242" s="1329">
        <f t="shared" si="604"/>
        <v>50</v>
      </c>
      <c r="CH242" s="1329">
        <f t="shared" si="604"/>
        <v>50</v>
      </c>
      <c r="CI242" s="1330">
        <f t="shared" si="604"/>
        <v>50</v>
      </c>
      <c r="CJ242" s="1330">
        <f t="shared" si="604"/>
        <v>50</v>
      </c>
      <c r="CK242" s="1329">
        <f t="shared" si="604"/>
        <v>100</v>
      </c>
      <c r="CL242" s="1329">
        <f t="shared" si="604"/>
        <v>100</v>
      </c>
      <c r="CM242" s="1329">
        <f t="shared" si="604"/>
        <v>100</v>
      </c>
      <c r="CN242" s="1329">
        <f t="shared" si="604"/>
        <v>200</v>
      </c>
      <c r="CO242" s="1328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228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0.14313264041095888</v>
      </c>
      <c r="BW243" s="625">
        <f>IF(BW237="","",(BW237-BW239-BW242)*BW238/BW$46/365/$G$1)</f>
        <v>0.16324218493150683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3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32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1.689877690802348E-2</v>
      </c>
      <c r="CF243" s="1332">
        <f t="shared" si="626"/>
        <v>2.0701001712328766E-2</v>
      </c>
      <c r="CG243" s="1332">
        <f t="shared" si="626"/>
        <v>3.9430479452054794E-2</v>
      </c>
      <c r="CH243" s="1332">
        <f t="shared" si="626"/>
        <v>3.9430479452054794E-2</v>
      </c>
      <c r="CI243" s="1333">
        <f t="shared" si="626"/>
        <v>6.759510763209392E-2</v>
      </c>
      <c r="CJ243" s="1333">
        <f t="shared" si="626"/>
        <v>6.759510763209392E-2</v>
      </c>
      <c r="CK243" s="1332">
        <f t="shared" si="626"/>
        <v>7.8860958904109588E-2</v>
      </c>
      <c r="CL243" s="1332">
        <f t="shared" si="626"/>
        <v>7.8860958904109588E-2</v>
      </c>
      <c r="CM243" s="1332">
        <f t="shared" si="626"/>
        <v>8.8718578767123274E-2</v>
      </c>
      <c r="CN243" s="1332">
        <f t="shared" si="626"/>
        <v>0.10139266144814088</v>
      </c>
      <c r="CO243" s="1331">
        <f t="shared" si="626"/>
        <v>0.11829143835616435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260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8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6"/>
        <v/>
      </c>
      <c r="CF244" s="1329" t="str">
        <f t="shared" si="626"/>
        <v/>
      </c>
      <c r="CG244" s="1329" t="str">
        <f t="shared" si="626"/>
        <v/>
      </c>
      <c r="CH244" s="1329">
        <f t="shared" si="626"/>
        <v>150</v>
      </c>
      <c r="CI244" s="1330">
        <f t="shared" si="626"/>
        <v>250</v>
      </c>
      <c r="CJ244" s="1330">
        <f t="shared" si="626"/>
        <v>250</v>
      </c>
      <c r="CK244" s="1329" t="str">
        <f t="shared" si="626"/>
        <v/>
      </c>
      <c r="CL244" s="1329" t="str">
        <f t="shared" si="626"/>
        <v/>
      </c>
      <c r="CM244" s="1329" t="str">
        <f t="shared" si="626"/>
        <v/>
      </c>
      <c r="CN244" s="1329" t="str">
        <f t="shared" si="626"/>
        <v/>
      </c>
      <c r="CO244" s="1328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261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8">
        <f t="shared" si="627"/>
        <v>14863.14</v>
      </c>
      <c r="CE245" s="1329">
        <f t="shared" si="626"/>
        <v>14863.14</v>
      </c>
      <c r="CF245" s="1329">
        <f t="shared" si="626"/>
        <v>14863.14</v>
      </c>
      <c r="CG245" s="1329">
        <f t="shared" si="626"/>
        <v>14863.14</v>
      </c>
      <c r="CH245" s="1329">
        <f t="shared" si="626"/>
        <v>14863.14</v>
      </c>
      <c r="CI245" s="1330">
        <f t="shared" si="626"/>
        <v>14863.14</v>
      </c>
      <c r="CJ245" s="1330">
        <f t="shared" si="626"/>
        <v>14863.14</v>
      </c>
      <c r="CK245" s="1329">
        <f t="shared" si="626"/>
        <v>14863.14</v>
      </c>
      <c r="CL245" s="1329">
        <f t="shared" si="626"/>
        <v>14863.14</v>
      </c>
      <c r="CM245" s="1329">
        <f t="shared" si="626"/>
        <v>14863.14</v>
      </c>
      <c r="CN245" s="1329">
        <f t="shared" si="626"/>
        <v>14863.14</v>
      </c>
      <c r="CO245" s="1328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258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8" t="str">
        <f t="shared" si="627"/>
        <v/>
      </c>
      <c r="CE246" s="1329" t="str">
        <f t="shared" si="626"/>
        <v/>
      </c>
      <c r="CF246" s="1329" t="str">
        <f t="shared" si="626"/>
        <v/>
      </c>
      <c r="CG246" s="1329" t="str">
        <f t="shared" si="626"/>
        <v/>
      </c>
      <c r="CH246" s="1329">
        <f t="shared" si="626"/>
        <v>0</v>
      </c>
      <c r="CI246" s="1330">
        <f t="shared" si="626"/>
        <v>3</v>
      </c>
      <c r="CJ246" s="1330">
        <f t="shared" si="626"/>
        <v>100</v>
      </c>
      <c r="CK246" s="1329" t="str">
        <f t="shared" si="626"/>
        <v/>
      </c>
      <c r="CL246" s="1329" t="str">
        <f t="shared" si="626"/>
        <v/>
      </c>
      <c r="CM246" s="1329" t="str">
        <f t="shared" si="626"/>
        <v/>
      </c>
      <c r="CN246" s="1329" t="str">
        <f t="shared" si="626"/>
        <v/>
      </c>
      <c r="CO246" s="1328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8" t="str">
        <f t="shared" si="627"/>
        <v/>
      </c>
      <c r="CE247" s="1329" t="str">
        <f t="shared" si="626"/>
        <v/>
      </c>
      <c r="CF247" s="1329" t="str">
        <f t="shared" si="626"/>
        <v/>
      </c>
      <c r="CG247" s="1329" t="str">
        <f t="shared" si="626"/>
        <v/>
      </c>
      <c r="CH247" s="1329" t="str">
        <f t="shared" si="626"/>
        <v/>
      </c>
      <c r="CI247" s="1330">
        <f t="shared" si="626"/>
        <v>4</v>
      </c>
      <c r="CJ247" s="1330">
        <f t="shared" si="626"/>
        <v>50</v>
      </c>
      <c r="CK247" s="1329" t="str">
        <f t="shared" si="626"/>
        <v/>
      </c>
      <c r="CL247" s="1329" t="str">
        <f t="shared" si="626"/>
        <v/>
      </c>
      <c r="CM247" s="1329" t="str">
        <f t="shared" si="626"/>
        <v/>
      </c>
      <c r="CN247" s="1329" t="str">
        <f t="shared" si="626"/>
        <v/>
      </c>
      <c r="CO247" s="1328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184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8" t="str">
        <f t="shared" si="627"/>
        <v/>
      </c>
      <c r="CE248" s="1329" t="str">
        <f t="shared" si="626"/>
        <v/>
      </c>
      <c r="CF248" s="1329" t="str">
        <f t="shared" si="626"/>
        <v/>
      </c>
      <c r="CG248" s="1329" t="str">
        <f t="shared" si="626"/>
        <v/>
      </c>
      <c r="CH248" s="1329">
        <f t="shared" si="626"/>
        <v>0</v>
      </c>
      <c r="CI248" s="1330">
        <f t="shared" si="626"/>
        <v>150</v>
      </c>
      <c r="CJ248" s="1330">
        <f t="shared" si="626"/>
        <v>400</v>
      </c>
      <c r="CK248" s="1329" t="str">
        <f t="shared" si="626"/>
        <v/>
      </c>
      <c r="CL248" s="1329" t="str">
        <f t="shared" si="626"/>
        <v/>
      </c>
      <c r="CM248" s="1329" t="str">
        <f t="shared" si="626"/>
        <v/>
      </c>
      <c r="CN248" s="1329" t="str">
        <f t="shared" si="626"/>
        <v/>
      </c>
      <c r="CO248" s="1328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8" t="str">
        <f t="shared" si="627"/>
        <v/>
      </c>
      <c r="CE249" s="1329" t="str">
        <f t="shared" si="626"/>
        <v/>
      </c>
      <c r="CF249" s="1329" t="str">
        <f t="shared" si="626"/>
        <v/>
      </c>
      <c r="CG249" s="1329" t="str">
        <f t="shared" si="626"/>
        <v/>
      </c>
      <c r="CH249" s="1329">
        <f t="shared" si="626"/>
        <v>0</v>
      </c>
      <c r="CI249" s="1330">
        <f t="shared" si="626"/>
        <v>0</v>
      </c>
      <c r="CJ249" s="1330">
        <f t="shared" si="626"/>
        <v>100</v>
      </c>
      <c r="CK249" s="1329" t="str">
        <f t="shared" si="626"/>
        <v/>
      </c>
      <c r="CL249" s="1329" t="str">
        <f t="shared" si="626"/>
        <v/>
      </c>
      <c r="CM249" s="1329" t="str">
        <f t="shared" si="626"/>
        <v/>
      </c>
      <c r="CN249" s="1329" t="str">
        <f t="shared" si="626"/>
        <v/>
      </c>
      <c r="CO249" s="1328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228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0"/>
        <v/>
      </c>
      <c r="CG250" s="1332" t="str">
        <f t="shared" si="640"/>
        <v/>
      </c>
      <c r="CH250" s="1332">
        <f t="shared" si="640"/>
        <v>2.8921116127023663E-2</v>
      </c>
      <c r="CI250" s="1333">
        <f t="shared" si="640"/>
        <v>9.9158112435509704E-2</v>
      </c>
      <c r="CJ250" s="1333">
        <f t="shared" si="640"/>
        <v>0.19049375155666254</v>
      </c>
      <c r="CK250" s="1332" t="str">
        <f t="shared" si="640"/>
        <v/>
      </c>
      <c r="CL250" s="1332" t="str">
        <f t="shared" si="640"/>
        <v/>
      </c>
      <c r="CM250" s="1332" t="str">
        <f t="shared" si="640"/>
        <v/>
      </c>
      <c r="CN250" s="1332" t="str">
        <f t="shared" si="640"/>
        <v/>
      </c>
      <c r="CO250" s="1331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8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0"/>
        <v/>
      </c>
      <c r="CF251" s="1329" t="str">
        <f t="shared" si="640"/>
        <v/>
      </c>
      <c r="CG251" s="1329" t="str">
        <f t="shared" si="640"/>
        <v/>
      </c>
      <c r="CH251" s="1329" t="str">
        <f t="shared" si="640"/>
        <v/>
      </c>
      <c r="CI251" s="1330" t="str">
        <f t="shared" si="640"/>
        <v/>
      </c>
      <c r="CJ251" s="1330" t="str">
        <f t="shared" si="640"/>
        <v/>
      </c>
      <c r="CK251" s="1329" t="str">
        <f t="shared" si="640"/>
        <v/>
      </c>
      <c r="CL251" s="1329" t="str">
        <f t="shared" si="640"/>
        <v/>
      </c>
      <c r="CM251" s="1329" t="str">
        <f t="shared" si="640"/>
        <v/>
      </c>
      <c r="CN251" s="1329" t="str">
        <f t="shared" si="640"/>
        <v/>
      </c>
      <c r="CO251" s="1328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261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8">
        <f t="shared" si="641"/>
        <v>14444.46</v>
      </c>
      <c r="CE252" s="1329">
        <f t="shared" si="640"/>
        <v>14444.46</v>
      </c>
      <c r="CF252" s="1329">
        <f t="shared" si="640"/>
        <v>14444.46</v>
      </c>
      <c r="CG252" s="1329">
        <f t="shared" si="640"/>
        <v>14444.46</v>
      </c>
      <c r="CH252" s="1329">
        <f t="shared" si="640"/>
        <v>14444.46</v>
      </c>
      <c r="CI252" s="1330">
        <f t="shared" si="640"/>
        <v>14444.46</v>
      </c>
      <c r="CJ252" s="1330">
        <f t="shared" si="640"/>
        <v>14444.46</v>
      </c>
      <c r="CK252" s="1329">
        <f t="shared" si="640"/>
        <v>14444.46</v>
      </c>
      <c r="CL252" s="1329">
        <f t="shared" si="640"/>
        <v>14444.46</v>
      </c>
      <c r="CM252" s="1329">
        <f t="shared" si="640"/>
        <v>14444.46</v>
      </c>
      <c r="CN252" s="1329">
        <f t="shared" si="640"/>
        <v>14444.46</v>
      </c>
      <c r="CO252" s="1328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8" t="str">
        <f t="shared" si="641"/>
        <v/>
      </c>
      <c r="CE253" s="1329" t="str">
        <f t="shared" si="640"/>
        <v/>
      </c>
      <c r="CF253" s="1329" t="str">
        <f t="shared" si="640"/>
        <v/>
      </c>
      <c r="CG253" s="1329" t="str">
        <f t="shared" si="640"/>
        <v/>
      </c>
      <c r="CH253" s="1329" t="str">
        <f t="shared" si="640"/>
        <v/>
      </c>
      <c r="CI253" s="1330" t="str">
        <f t="shared" si="640"/>
        <v/>
      </c>
      <c r="CJ253" s="1330" t="str">
        <f t="shared" si="640"/>
        <v/>
      </c>
      <c r="CK253" s="1329" t="str">
        <f t="shared" si="640"/>
        <v/>
      </c>
      <c r="CL253" s="1329" t="str">
        <f t="shared" si="640"/>
        <v/>
      </c>
      <c r="CM253" s="1329" t="str">
        <f t="shared" si="640"/>
        <v/>
      </c>
      <c r="CN253" s="1329" t="str">
        <f t="shared" si="640"/>
        <v/>
      </c>
      <c r="CO253" s="1328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8" t="str">
        <f t="shared" si="641"/>
        <v/>
      </c>
      <c r="CE254" s="1329" t="str">
        <f t="shared" si="640"/>
        <v/>
      </c>
      <c r="CF254" s="1329" t="str">
        <f t="shared" si="640"/>
        <v/>
      </c>
      <c r="CG254" s="1329" t="str">
        <f t="shared" si="640"/>
        <v/>
      </c>
      <c r="CH254" s="1329" t="str">
        <f t="shared" si="640"/>
        <v/>
      </c>
      <c r="CI254" s="1330" t="str">
        <f t="shared" si="640"/>
        <v/>
      </c>
      <c r="CJ254" s="1330" t="str">
        <f t="shared" si="640"/>
        <v/>
      </c>
      <c r="CK254" s="1329" t="str">
        <f t="shared" si="640"/>
        <v/>
      </c>
      <c r="CL254" s="1329" t="str">
        <f t="shared" si="640"/>
        <v/>
      </c>
      <c r="CM254" s="1329" t="str">
        <f t="shared" si="640"/>
        <v/>
      </c>
      <c r="CN254" s="1329" t="str">
        <f t="shared" si="640"/>
        <v/>
      </c>
      <c r="CO254" s="1328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184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8" t="str">
        <f t="shared" si="641"/>
        <v/>
      </c>
      <c r="CE255" s="1329" t="str">
        <f t="shared" si="640"/>
        <v/>
      </c>
      <c r="CF255" s="1329" t="str">
        <f t="shared" si="640"/>
        <v/>
      </c>
      <c r="CG255" s="1329" t="str">
        <f t="shared" si="640"/>
        <v/>
      </c>
      <c r="CH255" s="1329" t="str">
        <f t="shared" si="640"/>
        <v/>
      </c>
      <c r="CI255" s="1330" t="str">
        <f t="shared" si="640"/>
        <v/>
      </c>
      <c r="CJ255" s="1330" t="str">
        <f t="shared" si="640"/>
        <v/>
      </c>
      <c r="CK255" s="1329" t="str">
        <f t="shared" si="640"/>
        <v/>
      </c>
      <c r="CL255" s="1329" t="str">
        <f t="shared" si="640"/>
        <v/>
      </c>
      <c r="CM255" s="1329" t="str">
        <f t="shared" si="640"/>
        <v/>
      </c>
      <c r="CN255" s="1329" t="str">
        <f t="shared" si="640"/>
        <v/>
      </c>
      <c r="CO255" s="1328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8" t="str">
        <f t="shared" si="641"/>
        <v/>
      </c>
      <c r="CE256" s="1329" t="str">
        <f t="shared" si="640"/>
        <v/>
      </c>
      <c r="CF256" s="1329" t="str">
        <f t="shared" si="640"/>
        <v/>
      </c>
      <c r="CG256" s="1329" t="str">
        <f t="shared" si="640"/>
        <v/>
      </c>
      <c r="CH256" s="1329" t="str">
        <f t="shared" si="640"/>
        <v/>
      </c>
      <c r="CI256" s="1330" t="str">
        <f t="shared" si="640"/>
        <v/>
      </c>
      <c r="CJ256" s="1330" t="str">
        <f t="shared" si="640"/>
        <v/>
      </c>
      <c r="CK256" s="1329" t="str">
        <f t="shared" si="640"/>
        <v/>
      </c>
      <c r="CL256" s="1329" t="str">
        <f t="shared" si="640"/>
        <v/>
      </c>
      <c r="CM256" s="1329" t="str">
        <f t="shared" si="640"/>
        <v/>
      </c>
      <c r="CN256" s="1329" t="str">
        <f t="shared" si="640"/>
        <v/>
      </c>
      <c r="CO256" s="1328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228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4"/>
        <v/>
      </c>
      <c r="CG257" s="1332" t="str">
        <f t="shared" si="654"/>
        <v/>
      </c>
      <c r="CH257" s="1332" t="str">
        <f t="shared" si="654"/>
        <v/>
      </c>
      <c r="CI257" s="1333" t="str">
        <f t="shared" si="654"/>
        <v/>
      </c>
      <c r="CJ257" s="1333" t="str">
        <f t="shared" si="654"/>
        <v/>
      </c>
      <c r="CK257" s="1332" t="str">
        <f t="shared" si="654"/>
        <v/>
      </c>
      <c r="CL257" s="1332" t="str">
        <f t="shared" si="654"/>
        <v/>
      </c>
      <c r="CM257" s="1332" t="str">
        <f t="shared" si="654"/>
        <v/>
      </c>
      <c r="CN257" s="1332" t="str">
        <f t="shared" si="654"/>
        <v/>
      </c>
      <c r="CO257" s="1331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8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4"/>
        <v/>
      </c>
      <c r="CF258" s="1329" t="str">
        <f t="shared" si="654"/>
        <v/>
      </c>
      <c r="CG258" s="1329" t="str">
        <f t="shared" si="654"/>
        <v/>
      </c>
      <c r="CH258" s="1329" t="str">
        <f t="shared" si="654"/>
        <v/>
      </c>
      <c r="CI258" s="1330" t="str">
        <f t="shared" si="654"/>
        <v/>
      </c>
      <c r="CJ258" s="1330" t="str">
        <f t="shared" si="654"/>
        <v/>
      </c>
      <c r="CK258" s="1329" t="str">
        <f t="shared" si="654"/>
        <v/>
      </c>
      <c r="CL258" s="1329" t="str">
        <f t="shared" si="654"/>
        <v/>
      </c>
      <c r="CM258" s="1329" t="str">
        <f t="shared" si="654"/>
        <v/>
      </c>
      <c r="CN258" s="1329" t="str">
        <f t="shared" si="654"/>
        <v/>
      </c>
      <c r="CO258" s="1328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261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8">
        <f t="shared" si="655"/>
        <v>14653.8</v>
      </c>
      <c r="CE259" s="1329">
        <f t="shared" si="654"/>
        <v>14653.8</v>
      </c>
      <c r="CF259" s="1329">
        <f t="shared" si="654"/>
        <v>14653.8</v>
      </c>
      <c r="CG259" s="1329">
        <f t="shared" si="654"/>
        <v>14653.8</v>
      </c>
      <c r="CH259" s="1329">
        <f t="shared" si="654"/>
        <v>14653.8</v>
      </c>
      <c r="CI259" s="1330">
        <f t="shared" si="654"/>
        <v>14653.8</v>
      </c>
      <c r="CJ259" s="1330">
        <f t="shared" si="654"/>
        <v>14653.8</v>
      </c>
      <c r="CK259" s="1329">
        <f t="shared" si="654"/>
        <v>14653.8</v>
      </c>
      <c r="CL259" s="1329">
        <f t="shared" si="654"/>
        <v>14653.8</v>
      </c>
      <c r="CM259" s="1329">
        <f t="shared" si="654"/>
        <v>14653.8</v>
      </c>
      <c r="CN259" s="1329">
        <f t="shared" si="654"/>
        <v>14653.8</v>
      </c>
      <c r="CO259" s="1328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8" t="str">
        <f t="shared" si="655"/>
        <v/>
      </c>
      <c r="CE260" s="1329" t="str">
        <f t="shared" si="654"/>
        <v/>
      </c>
      <c r="CF260" s="1329" t="str">
        <f t="shared" si="654"/>
        <v/>
      </c>
      <c r="CG260" s="1329" t="str">
        <f t="shared" si="654"/>
        <v/>
      </c>
      <c r="CH260" s="1329" t="str">
        <f t="shared" si="654"/>
        <v/>
      </c>
      <c r="CI260" s="1330" t="str">
        <f t="shared" si="654"/>
        <v/>
      </c>
      <c r="CJ260" s="1330" t="str">
        <f t="shared" si="654"/>
        <v/>
      </c>
      <c r="CK260" s="1329" t="str">
        <f t="shared" si="654"/>
        <v/>
      </c>
      <c r="CL260" s="1329" t="str">
        <f t="shared" si="654"/>
        <v/>
      </c>
      <c r="CM260" s="1329" t="str">
        <f t="shared" si="654"/>
        <v/>
      </c>
      <c r="CN260" s="1329" t="str">
        <f t="shared" si="654"/>
        <v/>
      </c>
      <c r="CO260" s="1328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8" t="str">
        <f t="shared" si="655"/>
        <v/>
      </c>
      <c r="CE261" s="1329" t="str">
        <f t="shared" si="654"/>
        <v/>
      </c>
      <c r="CF261" s="1329" t="str">
        <f t="shared" si="654"/>
        <v/>
      </c>
      <c r="CG261" s="1329" t="str">
        <f t="shared" si="654"/>
        <v/>
      </c>
      <c r="CH261" s="1329" t="str">
        <f t="shared" si="654"/>
        <v/>
      </c>
      <c r="CI261" s="1330" t="str">
        <f t="shared" si="654"/>
        <v/>
      </c>
      <c r="CJ261" s="1330" t="str">
        <f t="shared" si="654"/>
        <v/>
      </c>
      <c r="CK261" s="1329" t="str">
        <f t="shared" si="654"/>
        <v/>
      </c>
      <c r="CL261" s="1329" t="str">
        <f t="shared" si="654"/>
        <v/>
      </c>
      <c r="CM261" s="1329" t="str">
        <f t="shared" si="654"/>
        <v/>
      </c>
      <c r="CN261" s="1329" t="str">
        <f t="shared" si="654"/>
        <v/>
      </c>
      <c r="CO261" s="1328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184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8" t="str">
        <f t="shared" si="655"/>
        <v/>
      </c>
      <c r="CE262" s="1329" t="str">
        <f t="shared" si="654"/>
        <v/>
      </c>
      <c r="CF262" s="1329" t="str">
        <f t="shared" si="654"/>
        <v/>
      </c>
      <c r="CG262" s="1329" t="str">
        <f t="shared" si="654"/>
        <v/>
      </c>
      <c r="CH262" s="1329" t="str">
        <f t="shared" si="654"/>
        <v/>
      </c>
      <c r="CI262" s="1330" t="str">
        <f t="shared" si="654"/>
        <v/>
      </c>
      <c r="CJ262" s="1330" t="str">
        <f t="shared" si="654"/>
        <v/>
      </c>
      <c r="CK262" s="1329" t="str">
        <f t="shared" si="654"/>
        <v/>
      </c>
      <c r="CL262" s="1329" t="str">
        <f t="shared" si="654"/>
        <v/>
      </c>
      <c r="CM262" s="1329" t="str">
        <f t="shared" si="654"/>
        <v/>
      </c>
      <c r="CN262" s="1329" t="str">
        <f t="shared" si="654"/>
        <v/>
      </c>
      <c r="CO262" s="1328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8" t="str">
        <f t="shared" si="655"/>
        <v/>
      </c>
      <c r="CE263" s="1329" t="str">
        <f t="shared" si="654"/>
        <v/>
      </c>
      <c r="CF263" s="1329" t="str">
        <f t="shared" si="654"/>
        <v/>
      </c>
      <c r="CG263" s="1329" t="str">
        <f t="shared" si="654"/>
        <v/>
      </c>
      <c r="CH263" s="1329" t="str">
        <f t="shared" si="654"/>
        <v/>
      </c>
      <c r="CI263" s="1330" t="str">
        <f t="shared" si="654"/>
        <v/>
      </c>
      <c r="CJ263" s="1330" t="str">
        <f t="shared" si="654"/>
        <v/>
      </c>
      <c r="CK263" s="1329" t="str">
        <f t="shared" si="654"/>
        <v/>
      </c>
      <c r="CL263" s="1329" t="str">
        <f t="shared" si="654"/>
        <v/>
      </c>
      <c r="CM263" s="1329" t="str">
        <f t="shared" si="654"/>
        <v/>
      </c>
      <c r="CN263" s="1329" t="str">
        <f t="shared" si="654"/>
        <v/>
      </c>
      <c r="CO263" s="1328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228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2"/>
        <v/>
      </c>
      <c r="CG264" s="1332" t="str">
        <f t="shared" si="672"/>
        <v/>
      </c>
      <c r="CH264" s="1332" t="str">
        <f t="shared" si="672"/>
        <v/>
      </c>
      <c r="CI264" s="1333" t="str">
        <f t="shared" si="672"/>
        <v/>
      </c>
      <c r="CJ264" s="1333" t="str">
        <f t="shared" si="672"/>
        <v/>
      </c>
      <c r="CK264" s="1332" t="str">
        <f t="shared" si="672"/>
        <v/>
      </c>
      <c r="CL264" s="1332" t="str">
        <f t="shared" si="672"/>
        <v/>
      </c>
      <c r="CM264" s="1332" t="str">
        <f t="shared" si="672"/>
        <v/>
      </c>
      <c r="CN264" s="1332" t="str">
        <f t="shared" si="672"/>
        <v/>
      </c>
      <c r="CO264" s="1331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263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8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2"/>
        <v/>
      </c>
      <c r="CF265" s="1329" t="str">
        <f t="shared" si="672"/>
        <v/>
      </c>
      <c r="CG265" s="1329" t="str">
        <f t="shared" si="672"/>
        <v/>
      </c>
      <c r="CH265" s="1329" t="str">
        <f t="shared" si="672"/>
        <v/>
      </c>
      <c r="CI265" s="1330">
        <f t="shared" si="672"/>
        <v>125</v>
      </c>
      <c r="CJ265" s="1330" t="str">
        <f t="shared" si="672"/>
        <v/>
      </c>
      <c r="CK265" s="1329" t="str">
        <f t="shared" si="672"/>
        <v/>
      </c>
      <c r="CL265" s="1329" t="str">
        <f t="shared" si="672"/>
        <v/>
      </c>
      <c r="CM265" s="1329" t="str">
        <f t="shared" si="672"/>
        <v/>
      </c>
      <c r="CN265" s="1329" t="str">
        <f t="shared" si="672"/>
        <v/>
      </c>
      <c r="CO265" s="1328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261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8">
        <f t="shared" si="673"/>
        <v>14235.119999999999</v>
      </c>
      <c r="CE266" s="1329">
        <f t="shared" si="672"/>
        <v>14235.119999999999</v>
      </c>
      <c r="CF266" s="1329">
        <f t="shared" si="672"/>
        <v>14235.119999999999</v>
      </c>
      <c r="CG266" s="1329">
        <f t="shared" si="672"/>
        <v>14235.119999999999</v>
      </c>
      <c r="CH266" s="1329">
        <f t="shared" si="672"/>
        <v>14235.119999999999</v>
      </c>
      <c r="CI266" s="1330">
        <f t="shared" si="672"/>
        <v>14235.119999999999</v>
      </c>
      <c r="CJ266" s="1330">
        <f t="shared" si="672"/>
        <v>14235.119999999999</v>
      </c>
      <c r="CK266" s="1329">
        <f t="shared" si="672"/>
        <v>14235.119999999999</v>
      </c>
      <c r="CL266" s="1329">
        <f t="shared" si="672"/>
        <v>14235.119999999999</v>
      </c>
      <c r="CM266" s="1329">
        <f t="shared" si="672"/>
        <v>14235.119999999999</v>
      </c>
      <c r="CN266" s="1329">
        <f t="shared" si="672"/>
        <v>14235.119999999999</v>
      </c>
      <c r="CO266" s="1328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8" t="str">
        <f t="shared" si="673"/>
        <v/>
      </c>
      <c r="CE267" s="1329" t="str">
        <f t="shared" si="672"/>
        <v/>
      </c>
      <c r="CF267" s="1329" t="str">
        <f t="shared" si="672"/>
        <v/>
      </c>
      <c r="CG267" s="1329" t="str">
        <f t="shared" si="672"/>
        <v/>
      </c>
      <c r="CH267" s="1329" t="str">
        <f t="shared" si="672"/>
        <v/>
      </c>
      <c r="CI267" s="1330">
        <f t="shared" si="672"/>
        <v>75</v>
      </c>
      <c r="CJ267" s="1330" t="str">
        <f t="shared" si="672"/>
        <v/>
      </c>
      <c r="CK267" s="1329" t="str">
        <f t="shared" si="672"/>
        <v/>
      </c>
      <c r="CL267" s="1329" t="str">
        <f t="shared" si="672"/>
        <v/>
      </c>
      <c r="CM267" s="1329" t="str">
        <f t="shared" si="672"/>
        <v/>
      </c>
      <c r="CN267" s="1329" t="str">
        <f t="shared" si="672"/>
        <v/>
      </c>
      <c r="CO267" s="1328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8" t="str">
        <f t="shared" si="673"/>
        <v/>
      </c>
      <c r="CE268" s="1329" t="str">
        <f t="shared" si="672"/>
        <v/>
      </c>
      <c r="CF268" s="1329" t="str">
        <f t="shared" si="672"/>
        <v/>
      </c>
      <c r="CG268" s="1329" t="str">
        <f t="shared" si="672"/>
        <v/>
      </c>
      <c r="CH268" s="1329" t="str">
        <f t="shared" si="672"/>
        <v/>
      </c>
      <c r="CI268" s="1330">
        <f t="shared" si="672"/>
        <v>3</v>
      </c>
      <c r="CJ268" s="1330" t="str">
        <f t="shared" si="672"/>
        <v/>
      </c>
      <c r="CK268" s="1329" t="str">
        <f t="shared" si="672"/>
        <v/>
      </c>
      <c r="CL268" s="1329" t="str">
        <f t="shared" si="672"/>
        <v/>
      </c>
      <c r="CM268" s="1329" t="str">
        <f t="shared" si="672"/>
        <v/>
      </c>
      <c r="CN268" s="1329" t="str">
        <f t="shared" si="672"/>
        <v/>
      </c>
      <c r="CO268" s="1328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184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8" t="str">
        <f t="shared" si="673"/>
        <v/>
      </c>
      <c r="CE269" s="1329" t="str">
        <f t="shared" si="672"/>
        <v/>
      </c>
      <c r="CF269" s="1329" t="str">
        <f t="shared" si="672"/>
        <v/>
      </c>
      <c r="CG269" s="1329" t="str">
        <f t="shared" si="672"/>
        <v/>
      </c>
      <c r="CH269" s="1329" t="str">
        <f t="shared" si="672"/>
        <v/>
      </c>
      <c r="CI269" s="1330">
        <f t="shared" si="672"/>
        <v>225</v>
      </c>
      <c r="CJ269" s="1330" t="str">
        <f t="shared" si="672"/>
        <v/>
      </c>
      <c r="CK269" s="1329" t="str">
        <f t="shared" si="672"/>
        <v/>
      </c>
      <c r="CL269" s="1329" t="str">
        <f t="shared" si="672"/>
        <v/>
      </c>
      <c r="CM269" s="1329" t="str">
        <f t="shared" si="672"/>
        <v/>
      </c>
      <c r="CN269" s="1329" t="str">
        <f t="shared" si="672"/>
        <v/>
      </c>
      <c r="CO269" s="1328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8" t="str">
        <f t="shared" si="673"/>
        <v/>
      </c>
      <c r="CE270" s="1329" t="str">
        <f t="shared" si="672"/>
        <v/>
      </c>
      <c r="CF270" s="1329" t="str">
        <f t="shared" si="672"/>
        <v/>
      </c>
      <c r="CG270" s="1329" t="str">
        <f t="shared" si="672"/>
        <v/>
      </c>
      <c r="CH270" s="1329" t="str">
        <f t="shared" si="672"/>
        <v/>
      </c>
      <c r="CI270" s="1330">
        <f t="shared" si="672"/>
        <v>25</v>
      </c>
      <c r="CJ270" s="1330" t="str">
        <f t="shared" si="672"/>
        <v/>
      </c>
      <c r="CK270" s="1329" t="str">
        <f t="shared" si="672"/>
        <v/>
      </c>
      <c r="CL270" s="1329" t="str">
        <f t="shared" si="672"/>
        <v/>
      </c>
      <c r="CM270" s="1329" t="str">
        <f t="shared" si="672"/>
        <v/>
      </c>
      <c r="CN270" s="1329" t="str">
        <f t="shared" si="672"/>
        <v/>
      </c>
      <c r="CO270" s="1328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228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6"/>
        <v/>
      </c>
      <c r="CG271" s="1332" t="str">
        <f t="shared" si="686"/>
        <v/>
      </c>
      <c r="CH271" s="1332" t="str">
        <f t="shared" si="686"/>
        <v/>
      </c>
      <c r="CI271" s="1333">
        <f t="shared" si="686"/>
        <v>1.8466064757160647E-2</v>
      </c>
      <c r="CJ271" s="1333" t="str">
        <f t="shared" si="686"/>
        <v/>
      </c>
      <c r="CK271" s="1332" t="str">
        <f t="shared" si="686"/>
        <v/>
      </c>
      <c r="CL271" s="1332" t="str">
        <f t="shared" si="686"/>
        <v/>
      </c>
      <c r="CM271" s="1332" t="str">
        <f t="shared" si="686"/>
        <v/>
      </c>
      <c r="CN271" s="1332" t="str">
        <f t="shared" si="686"/>
        <v/>
      </c>
      <c r="CO271" s="1331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264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8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20</v>
      </c>
      <c r="CE272" s="1329">
        <f t="shared" si="686"/>
        <v>25</v>
      </c>
      <c r="CF272" s="1329">
        <f t="shared" si="686"/>
        <v>50</v>
      </c>
      <c r="CG272" s="1329">
        <f t="shared" si="686"/>
        <v>100</v>
      </c>
      <c r="CH272" s="1329">
        <f t="shared" si="686"/>
        <v>100</v>
      </c>
      <c r="CI272" s="1330">
        <f t="shared" si="686"/>
        <v>100</v>
      </c>
      <c r="CJ272" s="1330">
        <f t="shared" si="686"/>
        <v>100</v>
      </c>
      <c r="CK272" s="1329">
        <f t="shared" si="686"/>
        <v>100</v>
      </c>
      <c r="CL272" s="1329">
        <f t="shared" si="686"/>
        <v>150</v>
      </c>
      <c r="CM272" s="1329">
        <f t="shared" si="686"/>
        <v>150</v>
      </c>
      <c r="CN272" s="1329">
        <f t="shared" si="686"/>
        <v>200</v>
      </c>
      <c r="CO272" s="1328" t="str">
        <f t="shared" si="686"/>
        <v/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261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8">
        <f t="shared" si="687"/>
        <v>14193.252</v>
      </c>
      <c r="CE273" s="1329">
        <f t="shared" si="686"/>
        <v>14193.252</v>
      </c>
      <c r="CF273" s="1329">
        <f t="shared" si="686"/>
        <v>14193.252</v>
      </c>
      <c r="CG273" s="1329">
        <f t="shared" si="686"/>
        <v>14193.252</v>
      </c>
      <c r="CH273" s="1329">
        <f t="shared" si="686"/>
        <v>14193.252</v>
      </c>
      <c r="CI273" s="1330">
        <f t="shared" si="686"/>
        <v>14193.252</v>
      </c>
      <c r="CJ273" s="1330">
        <f t="shared" si="686"/>
        <v>14193.252</v>
      </c>
      <c r="CK273" s="1329">
        <f t="shared" si="686"/>
        <v>14193.252</v>
      </c>
      <c r="CL273" s="1329">
        <f t="shared" si="686"/>
        <v>14193.252</v>
      </c>
      <c r="CM273" s="1329">
        <f t="shared" si="686"/>
        <v>14193.252</v>
      </c>
      <c r="CN273" s="1329">
        <f t="shared" si="686"/>
        <v>14193.252</v>
      </c>
      <c r="CO273" s="1328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258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8">
        <f t="shared" si="687"/>
        <v>10</v>
      </c>
      <c r="CE274" s="1329">
        <f t="shared" si="686"/>
        <v>20</v>
      </c>
      <c r="CF274" s="1329">
        <f t="shared" si="686"/>
        <v>35</v>
      </c>
      <c r="CG274" s="1329">
        <f t="shared" si="686"/>
        <v>75</v>
      </c>
      <c r="CH274" s="1329">
        <f t="shared" si="686"/>
        <v>75</v>
      </c>
      <c r="CI274" s="1330">
        <f t="shared" si="686"/>
        <v>75</v>
      </c>
      <c r="CJ274" s="1330">
        <f t="shared" si="686"/>
        <v>75</v>
      </c>
      <c r="CK274" s="1329">
        <f t="shared" si="686"/>
        <v>80</v>
      </c>
      <c r="CL274" s="1329">
        <f t="shared" si="686"/>
        <v>100</v>
      </c>
      <c r="CM274" s="1329">
        <f t="shared" si="686"/>
        <v>125</v>
      </c>
      <c r="CN274" s="1329">
        <f t="shared" si="686"/>
        <v>150</v>
      </c>
      <c r="CO274" s="1328" t="str">
        <f t="shared" si="686"/>
        <v/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8">
        <f t="shared" si="687"/>
        <v>6</v>
      </c>
      <c r="CE275" s="1329">
        <f t="shared" si="686"/>
        <v>7.5</v>
      </c>
      <c r="CF275" s="1329">
        <f t="shared" si="686"/>
        <v>9</v>
      </c>
      <c r="CG275" s="1329">
        <f t="shared" si="686"/>
        <v>10</v>
      </c>
      <c r="CH275" s="1329">
        <f t="shared" si="686"/>
        <v>10</v>
      </c>
      <c r="CI275" s="1330">
        <f t="shared" si="686"/>
        <v>13</v>
      </c>
      <c r="CJ275" s="1330">
        <f t="shared" si="686"/>
        <v>14</v>
      </c>
      <c r="CK275" s="1329">
        <f t="shared" si="686"/>
        <v>15</v>
      </c>
      <c r="CL275" s="1329">
        <f t="shared" si="686"/>
        <v>16.5</v>
      </c>
      <c r="CM275" s="1329">
        <f t="shared" si="686"/>
        <v>20</v>
      </c>
      <c r="CN275" s="1329">
        <f t="shared" si="686"/>
        <v>20</v>
      </c>
      <c r="CO275" s="1328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184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8">
        <f t="shared" si="687"/>
        <v>100</v>
      </c>
      <c r="CE276" s="1329">
        <f t="shared" si="686"/>
        <v>260</v>
      </c>
      <c r="CF276" s="1329">
        <f t="shared" si="686"/>
        <v>350</v>
      </c>
      <c r="CG276" s="1329">
        <f t="shared" si="686"/>
        <v>450</v>
      </c>
      <c r="CH276" s="1329">
        <f t="shared" si="686"/>
        <v>720</v>
      </c>
      <c r="CI276" s="1330">
        <f t="shared" si="686"/>
        <v>1125</v>
      </c>
      <c r="CJ276" s="1330">
        <f t="shared" si="686"/>
        <v>1125</v>
      </c>
      <c r="CK276" s="1329">
        <f t="shared" si="686"/>
        <v>1500</v>
      </c>
      <c r="CL276" s="1329">
        <f t="shared" si="686"/>
        <v>1500</v>
      </c>
      <c r="CM276" s="1329">
        <f t="shared" si="686"/>
        <v>1650</v>
      </c>
      <c r="CN276" s="1329">
        <f t="shared" si="686"/>
        <v>1750</v>
      </c>
      <c r="CO276" s="1328" t="str">
        <f t="shared" si="686"/>
        <v/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259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8">
        <f t="shared" si="687"/>
        <v>0</v>
      </c>
      <c r="CE277" s="1329">
        <f t="shared" si="686"/>
        <v>0</v>
      </c>
      <c r="CF277" s="1329">
        <f t="shared" si="686"/>
        <v>0</v>
      </c>
      <c r="CG277" s="1329">
        <f t="shared" si="686"/>
        <v>5</v>
      </c>
      <c r="CH277" s="1329">
        <f t="shared" si="686"/>
        <v>5</v>
      </c>
      <c r="CI277" s="1330">
        <f t="shared" si="686"/>
        <v>10</v>
      </c>
      <c r="CJ277" s="1330">
        <f t="shared" si="686"/>
        <v>10</v>
      </c>
      <c r="CK277" s="1329">
        <f t="shared" si="686"/>
        <v>15</v>
      </c>
      <c r="CL277" s="1329">
        <f t="shared" si="686"/>
        <v>15</v>
      </c>
      <c r="CM277" s="1329">
        <f t="shared" si="686"/>
        <v>20</v>
      </c>
      <c r="CN277" s="1329">
        <f t="shared" si="686"/>
        <v>25</v>
      </c>
      <c r="CO277" s="1328" t="str">
        <f t="shared" si="686"/>
        <v/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228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2.761762920298879E-2</v>
      </c>
      <c r="BW278" s="625">
        <f>IF(BW272="","",(BW272-BW274-BW277)*BW273/BW$46/365/$G$1)</f>
        <v>3.2699272976338734E-2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3.6823505603985058E-3</v>
      </c>
      <c r="CE278" s="1332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6.3126009606831535E-3</v>
      </c>
      <c r="CF278" s="1332">
        <f t="shared" si="700"/>
        <v>6.3126009606831535E-3</v>
      </c>
      <c r="CG278" s="1332">
        <f t="shared" si="700"/>
        <v>6.3126009606831535E-3</v>
      </c>
      <c r="CH278" s="1332">
        <f t="shared" si="700"/>
        <v>7.3647011207970117E-3</v>
      </c>
      <c r="CI278" s="1333">
        <f t="shared" si="700"/>
        <v>8.2852887608966374E-3</v>
      </c>
      <c r="CJ278" s="1333">
        <f t="shared" si="700"/>
        <v>1.1047051681195515E-2</v>
      </c>
      <c r="CK278" s="1332">
        <f t="shared" si="700"/>
        <v>1.1047051681195519E-2</v>
      </c>
      <c r="CL278" s="1332">
        <f t="shared" si="700"/>
        <v>1.4729402241594023E-2</v>
      </c>
      <c r="CM278" s="1332">
        <f t="shared" si="700"/>
        <v>1.8411752801992528E-2</v>
      </c>
      <c r="CN278" s="1332">
        <f t="shared" si="700"/>
        <v>1.8937802882049458E-2</v>
      </c>
      <c r="CO278" s="1331" t="str">
        <f t="shared" si="700"/>
        <v/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8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0"/>
        <v/>
      </c>
      <c r="CF279" s="1329" t="str">
        <f t="shared" si="700"/>
        <v/>
      </c>
      <c r="CG279" s="1329" t="str">
        <f t="shared" si="700"/>
        <v/>
      </c>
      <c r="CH279" s="1329" t="str">
        <f t="shared" si="700"/>
        <v/>
      </c>
      <c r="CI279" s="1330" t="str">
        <f t="shared" si="700"/>
        <v/>
      </c>
      <c r="CJ279" s="1330" t="str">
        <f t="shared" si="700"/>
        <v/>
      </c>
      <c r="CK279" s="1329" t="str">
        <f t="shared" si="700"/>
        <v/>
      </c>
      <c r="CL279" s="1329" t="str">
        <f t="shared" si="700"/>
        <v/>
      </c>
      <c r="CM279" s="1329" t="str">
        <f t="shared" si="700"/>
        <v/>
      </c>
      <c r="CN279" s="1329" t="str">
        <f t="shared" si="700"/>
        <v/>
      </c>
      <c r="CO279" s="1328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261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8">
        <f t="shared" si="701"/>
        <v>15198.083999999999</v>
      </c>
      <c r="CE280" s="1329">
        <f t="shared" si="700"/>
        <v>15198.083999999999</v>
      </c>
      <c r="CF280" s="1329">
        <f t="shared" si="700"/>
        <v>15198.083999999999</v>
      </c>
      <c r="CG280" s="1329">
        <f t="shared" si="700"/>
        <v>15198.083999999999</v>
      </c>
      <c r="CH280" s="1329">
        <f t="shared" si="700"/>
        <v>15198.083999999999</v>
      </c>
      <c r="CI280" s="1330">
        <f t="shared" si="700"/>
        <v>15198.083999999999</v>
      </c>
      <c r="CJ280" s="1330">
        <f t="shared" si="700"/>
        <v>15198.083999999999</v>
      </c>
      <c r="CK280" s="1329">
        <f t="shared" si="700"/>
        <v>15198.083999999999</v>
      </c>
      <c r="CL280" s="1329">
        <f t="shared" si="700"/>
        <v>15198.083999999999</v>
      </c>
      <c r="CM280" s="1329">
        <f t="shared" si="700"/>
        <v>15198.083999999999</v>
      </c>
      <c r="CN280" s="1329">
        <f t="shared" si="700"/>
        <v>15198.083999999999</v>
      </c>
      <c r="CO280" s="1328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8" t="str">
        <f t="shared" si="701"/>
        <v/>
      </c>
      <c r="CE281" s="1329" t="str">
        <f t="shared" si="700"/>
        <v/>
      </c>
      <c r="CF281" s="1329" t="str">
        <f t="shared" si="700"/>
        <v/>
      </c>
      <c r="CG281" s="1329" t="str">
        <f t="shared" si="700"/>
        <v/>
      </c>
      <c r="CH281" s="1329" t="str">
        <f t="shared" si="700"/>
        <v/>
      </c>
      <c r="CI281" s="1330" t="str">
        <f t="shared" si="700"/>
        <v/>
      </c>
      <c r="CJ281" s="1330" t="str">
        <f t="shared" si="700"/>
        <v/>
      </c>
      <c r="CK281" s="1329" t="str">
        <f t="shared" si="700"/>
        <v/>
      </c>
      <c r="CL281" s="1329" t="str">
        <f t="shared" si="700"/>
        <v/>
      </c>
      <c r="CM281" s="1329" t="str">
        <f t="shared" si="700"/>
        <v/>
      </c>
      <c r="CN281" s="1329" t="str">
        <f t="shared" si="700"/>
        <v/>
      </c>
      <c r="CO281" s="1328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8" t="str">
        <f t="shared" si="701"/>
        <v/>
      </c>
      <c r="CE282" s="1329" t="str">
        <f t="shared" si="700"/>
        <v/>
      </c>
      <c r="CF282" s="1329" t="str">
        <f t="shared" si="700"/>
        <v/>
      </c>
      <c r="CG282" s="1329" t="str">
        <f t="shared" si="700"/>
        <v/>
      </c>
      <c r="CH282" s="1329" t="str">
        <f t="shared" si="700"/>
        <v/>
      </c>
      <c r="CI282" s="1330" t="str">
        <f t="shared" si="700"/>
        <v/>
      </c>
      <c r="CJ282" s="1330" t="str">
        <f t="shared" si="700"/>
        <v/>
      </c>
      <c r="CK282" s="1329" t="str">
        <f t="shared" si="700"/>
        <v/>
      </c>
      <c r="CL282" s="1329" t="str">
        <f t="shared" si="700"/>
        <v/>
      </c>
      <c r="CM282" s="1329" t="str">
        <f t="shared" si="700"/>
        <v/>
      </c>
      <c r="CN282" s="1329" t="str">
        <f t="shared" si="700"/>
        <v/>
      </c>
      <c r="CO282" s="1328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184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8" t="str">
        <f t="shared" si="701"/>
        <v/>
      </c>
      <c r="CE283" s="1329" t="str">
        <f t="shared" si="700"/>
        <v/>
      </c>
      <c r="CF283" s="1329" t="str">
        <f t="shared" si="700"/>
        <v/>
      </c>
      <c r="CG283" s="1329" t="str">
        <f t="shared" si="700"/>
        <v/>
      </c>
      <c r="CH283" s="1329" t="str">
        <f t="shared" si="700"/>
        <v/>
      </c>
      <c r="CI283" s="1330" t="str">
        <f t="shared" si="700"/>
        <v/>
      </c>
      <c r="CJ283" s="1330" t="str">
        <f t="shared" si="700"/>
        <v/>
      </c>
      <c r="CK283" s="1329" t="str">
        <f t="shared" si="700"/>
        <v/>
      </c>
      <c r="CL283" s="1329" t="str">
        <f t="shared" si="700"/>
        <v/>
      </c>
      <c r="CM283" s="1329" t="str">
        <f t="shared" si="700"/>
        <v/>
      </c>
      <c r="CN283" s="1329" t="str">
        <f t="shared" si="700"/>
        <v/>
      </c>
      <c r="CO283" s="1328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259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8" t="str">
        <f t="shared" si="701"/>
        <v/>
      </c>
      <c r="CE284" s="1329" t="str">
        <f t="shared" si="700"/>
        <v/>
      </c>
      <c r="CF284" s="1329" t="str">
        <f t="shared" si="700"/>
        <v/>
      </c>
      <c r="CG284" s="1329" t="str">
        <f t="shared" si="700"/>
        <v/>
      </c>
      <c r="CH284" s="1329" t="str">
        <f t="shared" si="700"/>
        <v/>
      </c>
      <c r="CI284" s="1330" t="str">
        <f t="shared" si="700"/>
        <v/>
      </c>
      <c r="CJ284" s="1330" t="str">
        <f t="shared" si="700"/>
        <v/>
      </c>
      <c r="CK284" s="1329" t="str">
        <f t="shared" si="700"/>
        <v/>
      </c>
      <c r="CL284" s="1329" t="str">
        <f t="shared" si="700"/>
        <v/>
      </c>
      <c r="CM284" s="1329" t="str">
        <f t="shared" si="700"/>
        <v/>
      </c>
      <c r="CN284" s="1329" t="str">
        <f t="shared" si="700"/>
        <v/>
      </c>
      <c r="CO284" s="1328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228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4"/>
        <v/>
      </c>
      <c r="CG285" s="1332" t="str">
        <f t="shared" si="714"/>
        <v/>
      </c>
      <c r="CH285" s="1332" t="str">
        <f t="shared" si="714"/>
        <v/>
      </c>
      <c r="CI285" s="1333" t="str">
        <f t="shared" si="714"/>
        <v/>
      </c>
      <c r="CJ285" s="1333" t="str">
        <f t="shared" si="714"/>
        <v/>
      </c>
      <c r="CK285" s="1332" t="str">
        <f t="shared" si="714"/>
        <v/>
      </c>
      <c r="CL285" s="1332" t="str">
        <f t="shared" si="714"/>
        <v/>
      </c>
      <c r="CM285" s="1332" t="str">
        <f t="shared" si="714"/>
        <v/>
      </c>
      <c r="CN285" s="1332" t="str">
        <f t="shared" si="714"/>
        <v/>
      </c>
      <c r="CO285" s="1331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266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8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4"/>
        <v/>
      </c>
      <c r="CF286" s="1329" t="str">
        <f t="shared" si="714"/>
        <v/>
      </c>
      <c r="CG286" s="1329" t="str">
        <f t="shared" si="714"/>
        <v/>
      </c>
      <c r="CH286" s="1329" t="str">
        <f t="shared" si="714"/>
        <v/>
      </c>
      <c r="CI286" s="1330" t="str">
        <f t="shared" si="714"/>
        <v/>
      </c>
      <c r="CJ286" s="1330" t="str">
        <f t="shared" si="714"/>
        <v/>
      </c>
      <c r="CK286" s="1329" t="str">
        <f t="shared" si="714"/>
        <v/>
      </c>
      <c r="CL286" s="1329" t="str">
        <f t="shared" si="714"/>
        <v/>
      </c>
      <c r="CM286" s="1329" t="str">
        <f t="shared" si="714"/>
        <v/>
      </c>
      <c r="CN286" s="1329" t="str">
        <f t="shared" si="714"/>
        <v/>
      </c>
      <c r="CO286" s="1328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261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8">
        <f t="shared" si="719"/>
        <v>14067.647999999999</v>
      </c>
      <c r="CE287" s="1329">
        <f t="shared" si="714"/>
        <v>14067.647999999999</v>
      </c>
      <c r="CF287" s="1329">
        <f t="shared" si="714"/>
        <v>14067.647999999999</v>
      </c>
      <c r="CG287" s="1329">
        <f t="shared" si="714"/>
        <v>14067.647999999999</v>
      </c>
      <c r="CH287" s="1329">
        <f t="shared" si="714"/>
        <v>14067.647999999999</v>
      </c>
      <c r="CI287" s="1330">
        <f t="shared" si="714"/>
        <v>14067.647999999999</v>
      </c>
      <c r="CJ287" s="1330">
        <f t="shared" si="714"/>
        <v>14067.647999999999</v>
      </c>
      <c r="CK287" s="1329">
        <f t="shared" si="714"/>
        <v>14067.647999999999</v>
      </c>
      <c r="CL287" s="1329">
        <f t="shared" si="714"/>
        <v>14067.647999999999</v>
      </c>
      <c r="CM287" s="1329">
        <f t="shared" si="714"/>
        <v>14067.647999999999</v>
      </c>
      <c r="CN287" s="1329">
        <f t="shared" si="714"/>
        <v>14067.647999999999</v>
      </c>
      <c r="CO287" s="1328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258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8" t="str">
        <f t="shared" si="719"/>
        <v/>
      </c>
      <c r="CE288" s="1329" t="str">
        <f t="shared" si="714"/>
        <v/>
      </c>
      <c r="CF288" s="1329" t="str">
        <f t="shared" si="714"/>
        <v/>
      </c>
      <c r="CG288" s="1329" t="str">
        <f t="shared" si="714"/>
        <v/>
      </c>
      <c r="CH288" s="1329" t="str">
        <f t="shared" si="714"/>
        <v/>
      </c>
      <c r="CI288" s="1330" t="str">
        <f t="shared" si="714"/>
        <v/>
      </c>
      <c r="CJ288" s="1330" t="str">
        <f t="shared" si="714"/>
        <v/>
      </c>
      <c r="CK288" s="1329" t="str">
        <f t="shared" si="714"/>
        <v/>
      </c>
      <c r="CL288" s="1329" t="str">
        <f t="shared" si="714"/>
        <v/>
      </c>
      <c r="CM288" s="1329" t="str">
        <f t="shared" si="714"/>
        <v/>
      </c>
      <c r="CN288" s="1329" t="str">
        <f t="shared" si="714"/>
        <v/>
      </c>
      <c r="CO288" s="1328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8" t="str">
        <f t="shared" si="719"/>
        <v/>
      </c>
      <c r="CE289" s="1329" t="str">
        <f t="shared" si="714"/>
        <v/>
      </c>
      <c r="CF289" s="1329" t="str">
        <f t="shared" si="714"/>
        <v/>
      </c>
      <c r="CG289" s="1329" t="str">
        <f t="shared" si="714"/>
        <v/>
      </c>
      <c r="CH289" s="1329" t="str">
        <f t="shared" si="714"/>
        <v/>
      </c>
      <c r="CI289" s="1330" t="str">
        <f t="shared" si="714"/>
        <v/>
      </c>
      <c r="CJ289" s="1330" t="str">
        <f t="shared" si="714"/>
        <v/>
      </c>
      <c r="CK289" s="1329" t="str">
        <f t="shared" si="714"/>
        <v/>
      </c>
      <c r="CL289" s="1329" t="str">
        <f t="shared" si="714"/>
        <v/>
      </c>
      <c r="CM289" s="1329" t="str">
        <f t="shared" si="714"/>
        <v/>
      </c>
      <c r="CN289" s="1329" t="str">
        <f t="shared" si="714"/>
        <v/>
      </c>
      <c r="CO289" s="1328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184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8" t="str">
        <f t="shared" si="719"/>
        <v/>
      </c>
      <c r="CE290" s="1329" t="str">
        <f t="shared" si="714"/>
        <v/>
      </c>
      <c r="CF290" s="1329" t="str">
        <f t="shared" si="714"/>
        <v/>
      </c>
      <c r="CG290" s="1329" t="str">
        <f t="shared" si="714"/>
        <v/>
      </c>
      <c r="CH290" s="1329" t="str">
        <f t="shared" si="714"/>
        <v/>
      </c>
      <c r="CI290" s="1330" t="str">
        <f t="shared" si="714"/>
        <v/>
      </c>
      <c r="CJ290" s="1330" t="str">
        <f t="shared" si="714"/>
        <v/>
      </c>
      <c r="CK290" s="1329" t="str">
        <f t="shared" si="714"/>
        <v/>
      </c>
      <c r="CL290" s="1329" t="str">
        <f t="shared" si="714"/>
        <v/>
      </c>
      <c r="CM290" s="1329" t="str">
        <f t="shared" si="714"/>
        <v/>
      </c>
      <c r="CN290" s="1329" t="str">
        <f t="shared" si="714"/>
        <v/>
      </c>
      <c r="CO290" s="1328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259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8" t="str">
        <f t="shared" si="719"/>
        <v/>
      </c>
      <c r="CE291" s="1329" t="str">
        <f t="shared" si="714"/>
        <v/>
      </c>
      <c r="CF291" s="1329" t="str">
        <f t="shared" si="714"/>
        <v/>
      </c>
      <c r="CG291" s="1329" t="str">
        <f t="shared" si="714"/>
        <v/>
      </c>
      <c r="CH291" s="1329" t="str">
        <f t="shared" si="714"/>
        <v/>
      </c>
      <c r="CI291" s="1330" t="str">
        <f t="shared" si="714"/>
        <v/>
      </c>
      <c r="CJ291" s="1330" t="str">
        <f t="shared" si="714"/>
        <v/>
      </c>
      <c r="CK291" s="1329" t="str">
        <f t="shared" si="714"/>
        <v/>
      </c>
      <c r="CL291" s="1329" t="str">
        <f t="shared" si="714"/>
        <v/>
      </c>
      <c r="CM291" s="1329" t="str">
        <f t="shared" si="714"/>
        <v/>
      </c>
      <c r="CN291" s="1329" t="str">
        <f t="shared" si="714"/>
        <v/>
      </c>
      <c r="CO291" s="1328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228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 t="str">
        <f t="shared" si="732"/>
        <v/>
      </c>
      <c r="CG292" s="1332" t="str">
        <f t="shared" si="732"/>
        <v/>
      </c>
      <c r="CH292" s="1332" t="str">
        <f t="shared" si="732"/>
        <v/>
      </c>
      <c r="CI292" s="1333" t="str">
        <f t="shared" si="732"/>
        <v/>
      </c>
      <c r="CJ292" s="1333" t="str">
        <f t="shared" si="732"/>
        <v/>
      </c>
      <c r="CK292" s="1332" t="str">
        <f t="shared" si="732"/>
        <v/>
      </c>
      <c r="CL292" s="1332" t="str">
        <f t="shared" si="732"/>
        <v/>
      </c>
      <c r="CM292" s="1332" t="str">
        <f t="shared" si="732"/>
        <v/>
      </c>
      <c r="CN292" s="1332" t="str">
        <f t="shared" si="732"/>
        <v/>
      </c>
      <c r="CO292" s="1331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267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8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2"/>
        <v/>
      </c>
      <c r="CF293" s="1329" t="str">
        <f t="shared" si="732"/>
        <v/>
      </c>
      <c r="CG293" s="1329" t="str">
        <f t="shared" si="732"/>
        <v/>
      </c>
      <c r="CH293" s="1329" t="str">
        <f t="shared" si="732"/>
        <v/>
      </c>
      <c r="CI293" s="1330" t="str">
        <f t="shared" si="732"/>
        <v/>
      </c>
      <c r="CJ293" s="1330" t="str">
        <f t="shared" si="732"/>
        <v/>
      </c>
      <c r="CK293" s="1329" t="str">
        <f t="shared" si="732"/>
        <v/>
      </c>
      <c r="CL293" s="1329" t="str">
        <f t="shared" si="732"/>
        <v/>
      </c>
      <c r="CM293" s="1329" t="str">
        <f t="shared" si="732"/>
        <v/>
      </c>
      <c r="CN293" s="1329" t="str">
        <f t="shared" si="732"/>
        <v/>
      </c>
      <c r="CO293" s="1328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261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8">
        <f t="shared" si="737"/>
        <v>14402.591999999999</v>
      </c>
      <c r="CE294" s="1329">
        <f t="shared" si="732"/>
        <v>14402.591999999999</v>
      </c>
      <c r="CF294" s="1329">
        <f t="shared" si="732"/>
        <v>14402.591999999999</v>
      </c>
      <c r="CG294" s="1329">
        <f t="shared" si="732"/>
        <v>14402.591999999999</v>
      </c>
      <c r="CH294" s="1329">
        <f t="shared" si="732"/>
        <v>14402.591999999999</v>
      </c>
      <c r="CI294" s="1330">
        <f t="shared" si="732"/>
        <v>14402.591999999999</v>
      </c>
      <c r="CJ294" s="1330">
        <f t="shared" si="732"/>
        <v>14402.591999999999</v>
      </c>
      <c r="CK294" s="1329">
        <f t="shared" si="732"/>
        <v>14402.591999999999</v>
      </c>
      <c r="CL294" s="1329">
        <f t="shared" si="732"/>
        <v>14402.591999999999</v>
      </c>
      <c r="CM294" s="1329">
        <f t="shared" si="732"/>
        <v>14402.591999999999</v>
      </c>
      <c r="CN294" s="1329">
        <f t="shared" si="732"/>
        <v>14402.591999999999</v>
      </c>
      <c r="CO294" s="1328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8" t="str">
        <f t="shared" si="737"/>
        <v/>
      </c>
      <c r="CE295" s="1329" t="str">
        <f t="shared" si="732"/>
        <v/>
      </c>
      <c r="CF295" s="1329" t="str">
        <f t="shared" si="732"/>
        <v/>
      </c>
      <c r="CG295" s="1329" t="str">
        <f t="shared" si="732"/>
        <v/>
      </c>
      <c r="CH295" s="1329" t="str">
        <f t="shared" si="732"/>
        <v/>
      </c>
      <c r="CI295" s="1330" t="str">
        <f t="shared" si="732"/>
        <v/>
      </c>
      <c r="CJ295" s="1330" t="str">
        <f t="shared" si="732"/>
        <v/>
      </c>
      <c r="CK295" s="1329" t="str">
        <f t="shared" si="732"/>
        <v/>
      </c>
      <c r="CL295" s="1329" t="str">
        <f t="shared" si="732"/>
        <v/>
      </c>
      <c r="CM295" s="1329" t="str">
        <f t="shared" si="732"/>
        <v/>
      </c>
      <c r="CN295" s="1329" t="str">
        <f t="shared" si="732"/>
        <v/>
      </c>
      <c r="CO295" s="1328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8" t="str">
        <f t="shared" si="737"/>
        <v/>
      </c>
      <c r="CE296" s="1329" t="str">
        <f t="shared" si="732"/>
        <v/>
      </c>
      <c r="CF296" s="1329" t="str">
        <f t="shared" si="732"/>
        <v/>
      </c>
      <c r="CG296" s="1329" t="str">
        <f t="shared" si="732"/>
        <v/>
      </c>
      <c r="CH296" s="1329" t="str">
        <f t="shared" si="732"/>
        <v/>
      </c>
      <c r="CI296" s="1330" t="str">
        <f t="shared" si="732"/>
        <v/>
      </c>
      <c r="CJ296" s="1330" t="str">
        <f t="shared" si="732"/>
        <v/>
      </c>
      <c r="CK296" s="1329" t="str">
        <f t="shared" si="732"/>
        <v/>
      </c>
      <c r="CL296" s="1329" t="str">
        <f t="shared" si="732"/>
        <v/>
      </c>
      <c r="CM296" s="1329" t="str">
        <f t="shared" si="732"/>
        <v/>
      </c>
      <c r="CN296" s="1329" t="str">
        <f t="shared" si="732"/>
        <v/>
      </c>
      <c r="CO296" s="1328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184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8" t="str">
        <f t="shared" si="737"/>
        <v/>
      </c>
      <c r="CE297" s="1329" t="str">
        <f t="shared" si="732"/>
        <v/>
      </c>
      <c r="CF297" s="1329" t="str">
        <f t="shared" si="732"/>
        <v/>
      </c>
      <c r="CG297" s="1329" t="str">
        <f t="shared" si="732"/>
        <v/>
      </c>
      <c r="CH297" s="1329" t="str">
        <f t="shared" si="732"/>
        <v/>
      </c>
      <c r="CI297" s="1330" t="str">
        <f t="shared" si="732"/>
        <v/>
      </c>
      <c r="CJ297" s="1330" t="str">
        <f t="shared" si="732"/>
        <v/>
      </c>
      <c r="CK297" s="1329" t="str">
        <f t="shared" si="732"/>
        <v/>
      </c>
      <c r="CL297" s="1329" t="str">
        <f t="shared" si="732"/>
        <v/>
      </c>
      <c r="CM297" s="1329" t="str">
        <f t="shared" si="732"/>
        <v/>
      </c>
      <c r="CN297" s="1329" t="str">
        <f t="shared" si="732"/>
        <v/>
      </c>
      <c r="CO297" s="1328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8" t="str">
        <f t="shared" si="737"/>
        <v/>
      </c>
      <c r="CE298" s="1329" t="str">
        <f t="shared" si="732"/>
        <v/>
      </c>
      <c r="CF298" s="1329" t="str">
        <f t="shared" si="732"/>
        <v/>
      </c>
      <c r="CG298" s="1329" t="str">
        <f t="shared" si="732"/>
        <v/>
      </c>
      <c r="CH298" s="1329" t="str">
        <f t="shared" si="732"/>
        <v/>
      </c>
      <c r="CI298" s="1330" t="str">
        <f t="shared" si="732"/>
        <v/>
      </c>
      <c r="CJ298" s="1330" t="str">
        <f t="shared" si="732"/>
        <v/>
      </c>
      <c r="CK298" s="1329" t="str">
        <f t="shared" si="732"/>
        <v/>
      </c>
      <c r="CL298" s="1329" t="str">
        <f t="shared" si="732"/>
        <v/>
      </c>
      <c r="CM298" s="1329" t="str">
        <f t="shared" si="732"/>
        <v/>
      </c>
      <c r="CN298" s="1329" t="str">
        <f t="shared" si="732"/>
        <v/>
      </c>
      <c r="CO298" s="1328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228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50"/>
        <v/>
      </c>
      <c r="CG299" s="1332" t="str">
        <f t="shared" si="750"/>
        <v/>
      </c>
      <c r="CH299" s="1332" t="str">
        <f t="shared" si="750"/>
        <v/>
      </c>
      <c r="CI299" s="1333" t="str">
        <f t="shared" si="750"/>
        <v/>
      </c>
      <c r="CJ299" s="1333" t="str">
        <f t="shared" si="750"/>
        <v/>
      </c>
      <c r="CK299" s="1332" t="str">
        <f t="shared" si="750"/>
        <v/>
      </c>
      <c r="CL299" s="1332" t="str">
        <f t="shared" si="750"/>
        <v/>
      </c>
      <c r="CM299" s="1332" t="str">
        <f t="shared" si="750"/>
        <v/>
      </c>
      <c r="CN299" s="1332" t="str">
        <f t="shared" si="750"/>
        <v/>
      </c>
      <c r="CO299" s="1331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268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50"/>
        <v/>
      </c>
      <c r="CF300" s="1329" t="str">
        <f t="shared" si="750"/>
        <v/>
      </c>
      <c r="CG300" s="1329" t="str">
        <f t="shared" si="750"/>
        <v/>
      </c>
      <c r="CH300" s="1329" t="str">
        <f t="shared" si="750"/>
        <v/>
      </c>
      <c r="CI300" s="1330">
        <f t="shared" si="750"/>
        <v>10</v>
      </c>
      <c r="CJ300" s="1330" t="str">
        <f t="shared" si="750"/>
        <v/>
      </c>
      <c r="CK300" s="1329" t="str">
        <f t="shared" si="750"/>
        <v/>
      </c>
      <c r="CL300" s="1329" t="str">
        <f t="shared" si="750"/>
        <v/>
      </c>
      <c r="CM300" s="1329" t="str">
        <f t="shared" si="750"/>
        <v/>
      </c>
      <c r="CN300" s="1329" t="str">
        <f t="shared" si="750"/>
        <v/>
      </c>
      <c r="CO300" s="1328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269</v>
      </c>
      <c r="B301" s="218"/>
      <c r="C301" s="218" t="s">
        <v>284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284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55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270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8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5"/>
        <v/>
      </c>
      <c r="CF302" s="1329" t="str">
        <f t="shared" si="755"/>
        <v/>
      </c>
      <c r="CG302" s="1329" t="str">
        <f t="shared" si="755"/>
        <v/>
      </c>
      <c r="CH302" s="1329" t="str">
        <f t="shared" si="755"/>
        <v/>
      </c>
      <c r="CI302" s="1330">
        <f t="shared" si="755"/>
        <v>25</v>
      </c>
      <c r="CJ302" s="1330" t="str">
        <f t="shared" si="755"/>
        <v/>
      </c>
      <c r="CK302" s="1329" t="str">
        <f t="shared" si="755"/>
        <v/>
      </c>
      <c r="CL302" s="1329" t="str">
        <f t="shared" si="755"/>
        <v/>
      </c>
      <c r="CM302" s="1329" t="str">
        <f t="shared" si="755"/>
        <v/>
      </c>
      <c r="CN302" s="1329" t="str">
        <f t="shared" si="755"/>
        <v/>
      </c>
      <c r="CO302" s="1328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271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8" t="str">
        <f t="shared" si="755"/>
        <v/>
      </c>
      <c r="CE303" s="1329" t="str">
        <f t="shared" si="755"/>
        <v/>
      </c>
      <c r="CF303" s="1329" t="str">
        <f t="shared" si="755"/>
        <v/>
      </c>
      <c r="CG303" s="1329" t="str">
        <f t="shared" si="755"/>
        <v/>
      </c>
      <c r="CH303" s="1329" t="str">
        <f t="shared" si="755"/>
        <v/>
      </c>
      <c r="CI303" s="1330">
        <f t="shared" si="755"/>
        <v>250</v>
      </c>
      <c r="CJ303" s="1330" t="str">
        <f t="shared" si="755"/>
        <v/>
      </c>
      <c r="CK303" s="1329" t="str">
        <f t="shared" si="755"/>
        <v/>
      </c>
      <c r="CL303" s="1329" t="str">
        <f t="shared" si="755"/>
        <v/>
      </c>
      <c r="CM303" s="1329" t="str">
        <f t="shared" si="755"/>
        <v/>
      </c>
      <c r="CN303" s="1329" t="str">
        <f t="shared" si="755"/>
        <v/>
      </c>
      <c r="CO303" s="1328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261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8">
        <f t="shared" si="755"/>
        <v>6405.8040000000001</v>
      </c>
      <c r="CE304" s="1329">
        <f t="shared" si="755"/>
        <v>6405.8040000000001</v>
      </c>
      <c r="CF304" s="1329">
        <f t="shared" si="755"/>
        <v>6405.8040000000001</v>
      </c>
      <c r="CG304" s="1329">
        <f t="shared" si="755"/>
        <v>6405.8040000000001</v>
      </c>
      <c r="CH304" s="1329">
        <f t="shared" si="755"/>
        <v>6405.8040000000001</v>
      </c>
      <c r="CI304" s="1330">
        <f t="shared" si="755"/>
        <v>6405.8040000000001</v>
      </c>
      <c r="CJ304" s="1330">
        <f t="shared" si="755"/>
        <v>6405.8040000000001</v>
      </c>
      <c r="CK304" s="1329">
        <f t="shared" si="755"/>
        <v>6405.8040000000001</v>
      </c>
      <c r="CL304" s="1329">
        <f t="shared" si="755"/>
        <v>6405.8040000000001</v>
      </c>
      <c r="CM304" s="1329">
        <f t="shared" si="755"/>
        <v>6405.8040000000001</v>
      </c>
      <c r="CN304" s="1329">
        <f t="shared" si="755"/>
        <v>6405.8040000000001</v>
      </c>
      <c r="CO304" s="1328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258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8" t="str">
        <f t="shared" si="755"/>
        <v/>
      </c>
      <c r="CE305" s="1329" t="str">
        <f t="shared" si="755"/>
        <v/>
      </c>
      <c r="CF305" s="1329" t="str">
        <f t="shared" si="755"/>
        <v/>
      </c>
      <c r="CG305" s="1329" t="str">
        <f t="shared" si="755"/>
        <v/>
      </c>
      <c r="CH305" s="1329" t="str">
        <f t="shared" si="755"/>
        <v/>
      </c>
      <c r="CI305" s="1330">
        <f t="shared" si="755"/>
        <v>75</v>
      </c>
      <c r="CJ305" s="1330" t="str">
        <f t="shared" si="755"/>
        <v/>
      </c>
      <c r="CK305" s="1329" t="str">
        <f t="shared" si="755"/>
        <v/>
      </c>
      <c r="CL305" s="1329" t="str">
        <f t="shared" si="755"/>
        <v/>
      </c>
      <c r="CM305" s="1329" t="str">
        <f t="shared" si="755"/>
        <v/>
      </c>
      <c r="CN305" s="1329" t="str">
        <f t="shared" si="755"/>
        <v/>
      </c>
      <c r="CO305" s="1328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8" t="str">
        <f t="shared" si="755"/>
        <v/>
      </c>
      <c r="CE306" s="1329" t="str">
        <f t="shared" si="755"/>
        <v/>
      </c>
      <c r="CF306" s="1329" t="str">
        <f t="shared" si="755"/>
        <v/>
      </c>
      <c r="CG306" s="1329" t="str">
        <f t="shared" si="755"/>
        <v/>
      </c>
      <c r="CH306" s="1329" t="str">
        <f t="shared" si="755"/>
        <v/>
      </c>
      <c r="CI306" s="1330">
        <f t="shared" si="755"/>
        <v>1</v>
      </c>
      <c r="CJ306" s="1330" t="str">
        <f t="shared" si="755"/>
        <v/>
      </c>
      <c r="CK306" s="1329" t="str">
        <f t="shared" si="755"/>
        <v/>
      </c>
      <c r="CL306" s="1329" t="str">
        <f t="shared" si="755"/>
        <v/>
      </c>
      <c r="CM306" s="1329" t="str">
        <f t="shared" si="755"/>
        <v/>
      </c>
      <c r="CN306" s="1329" t="str">
        <f t="shared" si="755"/>
        <v/>
      </c>
      <c r="CO306" s="1328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184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8" t="str">
        <f t="shared" si="755"/>
        <v/>
      </c>
      <c r="CE307" s="1329" t="str">
        <f t="shared" si="755"/>
        <v/>
      </c>
      <c r="CF307" s="1329" t="str">
        <f t="shared" si="755"/>
        <v/>
      </c>
      <c r="CG307" s="1329" t="str">
        <f t="shared" si="755"/>
        <v/>
      </c>
      <c r="CH307" s="1329" t="str">
        <f t="shared" si="755"/>
        <v/>
      </c>
      <c r="CI307" s="1330">
        <f t="shared" si="755"/>
        <v>75</v>
      </c>
      <c r="CJ307" s="1330" t="str">
        <f t="shared" si="755"/>
        <v/>
      </c>
      <c r="CK307" s="1329" t="str">
        <f t="shared" si="755"/>
        <v/>
      </c>
      <c r="CL307" s="1329" t="str">
        <f t="shared" si="755"/>
        <v/>
      </c>
      <c r="CM307" s="1329" t="str">
        <f t="shared" si="755"/>
        <v/>
      </c>
      <c r="CN307" s="1329" t="str">
        <f t="shared" si="755"/>
        <v/>
      </c>
      <c r="CO307" s="1328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259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8" t="str">
        <f t="shared" si="755"/>
        <v/>
      </c>
      <c r="CE308" s="1329" t="str">
        <f t="shared" si="755"/>
        <v/>
      </c>
      <c r="CF308" s="1329" t="str">
        <f t="shared" si="755"/>
        <v/>
      </c>
      <c r="CG308" s="1329" t="str">
        <f t="shared" si="755"/>
        <v/>
      </c>
      <c r="CH308" s="1329" t="str">
        <f t="shared" si="755"/>
        <v/>
      </c>
      <c r="CI308" s="1330">
        <f t="shared" si="755"/>
        <v>10</v>
      </c>
      <c r="CJ308" s="1330" t="str">
        <f t="shared" si="755"/>
        <v/>
      </c>
      <c r="CK308" s="1329" t="str">
        <f t="shared" si="755"/>
        <v/>
      </c>
      <c r="CL308" s="1329" t="str">
        <f t="shared" si="755"/>
        <v/>
      </c>
      <c r="CM308" s="1329" t="str">
        <f t="shared" si="755"/>
        <v/>
      </c>
      <c r="CN308" s="1329" t="str">
        <f t="shared" si="755"/>
        <v/>
      </c>
      <c r="CO308" s="1328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228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3"/>
        <v/>
      </c>
      <c r="CG309" s="1332" t="str">
        <f t="shared" si="793"/>
        <v/>
      </c>
      <c r="CH309" s="1332" t="str">
        <f t="shared" si="793"/>
        <v/>
      </c>
      <c r="CI309" s="1333">
        <f t="shared" si="793"/>
        <v>5.4844212328767121E-2</v>
      </c>
      <c r="CJ309" s="1333" t="str">
        <f t="shared" si="793"/>
        <v/>
      </c>
      <c r="CK309" s="1332" t="str">
        <f t="shared" si="793"/>
        <v/>
      </c>
      <c r="CL309" s="1332" t="str">
        <f t="shared" si="793"/>
        <v/>
      </c>
      <c r="CM309" s="1332" t="str">
        <f t="shared" si="793"/>
        <v/>
      </c>
      <c r="CN309" s="1332" t="str">
        <f t="shared" si="793"/>
        <v/>
      </c>
      <c r="CO309" s="1331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272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3"/>
        <v/>
      </c>
      <c r="CF310" s="1329" t="str">
        <f t="shared" si="793"/>
        <v/>
      </c>
      <c r="CG310" s="1329" t="str">
        <f t="shared" si="793"/>
        <v/>
      </c>
      <c r="CH310" s="1329" t="str">
        <f t="shared" si="793"/>
        <v/>
      </c>
      <c r="CI310" s="1330">
        <f t="shared" si="793"/>
        <v>10</v>
      </c>
      <c r="CJ310" s="1330">
        <f t="shared" si="793"/>
        <v>20</v>
      </c>
      <c r="CK310" s="1329" t="str">
        <f t="shared" si="793"/>
        <v/>
      </c>
      <c r="CL310" s="1329" t="str">
        <f t="shared" si="793"/>
        <v/>
      </c>
      <c r="CM310" s="1329" t="str">
        <f t="shared" si="793"/>
        <v/>
      </c>
      <c r="CN310" s="1329" t="str">
        <f t="shared" si="793"/>
        <v/>
      </c>
      <c r="CO310" s="1328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269</v>
      </c>
      <c r="B311" s="249"/>
      <c r="C311" s="249"/>
      <c r="D311" s="249"/>
      <c r="E311" s="249"/>
      <c r="F311" s="249"/>
      <c r="G311" s="249" t="s">
        <v>927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900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927</v>
      </c>
      <c r="AQ311" s="249" t="s">
        <v>927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900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5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270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8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8"/>
        <v/>
      </c>
      <c r="CF312" s="1329" t="str">
        <f t="shared" si="798"/>
        <v/>
      </c>
      <c r="CG312" s="1329" t="str">
        <f t="shared" si="798"/>
        <v/>
      </c>
      <c r="CH312" s="1329" t="str">
        <f t="shared" si="798"/>
        <v/>
      </c>
      <c r="CI312" s="1330">
        <f t="shared" si="798"/>
        <v>3</v>
      </c>
      <c r="CJ312" s="1330">
        <f t="shared" si="798"/>
        <v>3</v>
      </c>
      <c r="CK312" s="1329" t="str">
        <f t="shared" si="798"/>
        <v/>
      </c>
      <c r="CL312" s="1329" t="str">
        <f t="shared" si="798"/>
        <v/>
      </c>
      <c r="CM312" s="1329" t="str">
        <f t="shared" si="798"/>
        <v/>
      </c>
      <c r="CN312" s="1329" t="str">
        <f t="shared" si="798"/>
        <v/>
      </c>
      <c r="CO312" s="1328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271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8" t="str">
        <f t="shared" si="798"/>
        <v/>
      </c>
      <c r="CE313" s="1329" t="str">
        <f t="shared" si="798"/>
        <v/>
      </c>
      <c r="CF313" s="1329" t="str">
        <f t="shared" si="798"/>
        <v/>
      </c>
      <c r="CG313" s="1329" t="str">
        <f t="shared" si="798"/>
        <v/>
      </c>
      <c r="CH313" s="1329" t="str">
        <f t="shared" si="798"/>
        <v/>
      </c>
      <c r="CI313" s="1330">
        <f t="shared" si="798"/>
        <v>30</v>
      </c>
      <c r="CJ313" s="1330">
        <f t="shared" si="798"/>
        <v>60</v>
      </c>
      <c r="CK313" s="1329" t="str">
        <f t="shared" si="798"/>
        <v/>
      </c>
      <c r="CL313" s="1329" t="str">
        <f t="shared" si="798"/>
        <v/>
      </c>
      <c r="CM313" s="1329" t="str">
        <f t="shared" si="798"/>
        <v/>
      </c>
      <c r="CN313" s="1329" t="str">
        <f t="shared" si="798"/>
        <v/>
      </c>
      <c r="CO313" s="1328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261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8">
        <f t="shared" si="798"/>
        <v>962.96399999999994</v>
      </c>
      <c r="CE314" s="1329">
        <f t="shared" si="798"/>
        <v>962.96399999999994</v>
      </c>
      <c r="CF314" s="1329">
        <f t="shared" si="798"/>
        <v>962.96399999999994</v>
      </c>
      <c r="CG314" s="1329">
        <f t="shared" si="798"/>
        <v>962.96399999999994</v>
      </c>
      <c r="CH314" s="1329">
        <f t="shared" si="798"/>
        <v>962.96399999999994</v>
      </c>
      <c r="CI314" s="1330">
        <f t="shared" si="798"/>
        <v>962.96399999999994</v>
      </c>
      <c r="CJ314" s="1330">
        <f t="shared" si="798"/>
        <v>962.96399999999994</v>
      </c>
      <c r="CK314" s="1329">
        <f t="shared" si="798"/>
        <v>962.96399999999994</v>
      </c>
      <c r="CL314" s="1329">
        <f t="shared" si="798"/>
        <v>962.96399999999994</v>
      </c>
      <c r="CM314" s="1329">
        <f t="shared" si="798"/>
        <v>962.96399999999994</v>
      </c>
      <c r="CN314" s="1329">
        <f t="shared" si="798"/>
        <v>962.96399999999994</v>
      </c>
      <c r="CO314" s="1328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258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8" t="str">
        <f t="shared" si="798"/>
        <v/>
      </c>
      <c r="CE315" s="1329" t="str">
        <f t="shared" si="798"/>
        <v/>
      </c>
      <c r="CF315" s="1329" t="str">
        <f t="shared" si="798"/>
        <v/>
      </c>
      <c r="CG315" s="1329" t="str">
        <f t="shared" si="798"/>
        <v/>
      </c>
      <c r="CH315" s="1329" t="str">
        <f t="shared" si="798"/>
        <v/>
      </c>
      <c r="CI315" s="1330">
        <f t="shared" si="798"/>
        <v>0</v>
      </c>
      <c r="CJ315" s="1330">
        <f t="shared" si="798"/>
        <v>0</v>
      </c>
      <c r="CK315" s="1329" t="str">
        <f t="shared" si="798"/>
        <v/>
      </c>
      <c r="CL315" s="1329" t="str">
        <f t="shared" si="798"/>
        <v/>
      </c>
      <c r="CM315" s="1329" t="str">
        <f t="shared" si="798"/>
        <v/>
      </c>
      <c r="CN315" s="1329" t="str">
        <f t="shared" si="798"/>
        <v/>
      </c>
      <c r="CO315" s="1328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8" t="str">
        <f t="shared" si="798"/>
        <v/>
      </c>
      <c r="CE316" s="1329" t="str">
        <f t="shared" si="798"/>
        <v/>
      </c>
      <c r="CF316" s="1329" t="str">
        <f t="shared" si="798"/>
        <v/>
      </c>
      <c r="CG316" s="1329" t="str">
        <f t="shared" si="798"/>
        <v/>
      </c>
      <c r="CH316" s="1329" t="str">
        <f t="shared" si="798"/>
        <v/>
      </c>
      <c r="CI316" s="1330" t="str">
        <f t="shared" si="798"/>
        <v/>
      </c>
      <c r="CJ316" s="1330" t="str">
        <f t="shared" si="798"/>
        <v/>
      </c>
      <c r="CK316" s="1329" t="str">
        <f t="shared" si="798"/>
        <v/>
      </c>
      <c r="CL316" s="1329" t="str">
        <f t="shared" si="798"/>
        <v/>
      </c>
      <c r="CM316" s="1329" t="str">
        <f t="shared" si="798"/>
        <v/>
      </c>
      <c r="CN316" s="1329" t="str">
        <f t="shared" si="798"/>
        <v/>
      </c>
      <c r="CO316" s="1328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184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8" t="str">
        <f t="shared" si="798"/>
        <v/>
      </c>
      <c r="CE317" s="1329" t="str">
        <f t="shared" si="798"/>
        <v/>
      </c>
      <c r="CF317" s="1329" t="str">
        <f t="shared" si="798"/>
        <v/>
      </c>
      <c r="CG317" s="1329" t="str">
        <f t="shared" si="798"/>
        <v/>
      </c>
      <c r="CH317" s="1329" t="str">
        <f t="shared" si="798"/>
        <v/>
      </c>
      <c r="CI317" s="1330">
        <f t="shared" si="798"/>
        <v>0</v>
      </c>
      <c r="CJ317" s="1330">
        <f t="shared" si="798"/>
        <v>0</v>
      </c>
      <c r="CK317" s="1329" t="str">
        <f t="shared" si="798"/>
        <v/>
      </c>
      <c r="CL317" s="1329" t="str">
        <f t="shared" si="798"/>
        <v/>
      </c>
      <c r="CM317" s="1329" t="str">
        <f t="shared" si="798"/>
        <v/>
      </c>
      <c r="CN317" s="1329" t="str">
        <f t="shared" si="798"/>
        <v/>
      </c>
      <c r="CO317" s="1328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8" t="str">
        <f t="shared" si="798"/>
        <v/>
      </c>
      <c r="CE318" s="1329" t="str">
        <f t="shared" si="798"/>
        <v/>
      </c>
      <c r="CF318" s="1329" t="str">
        <f t="shared" si="798"/>
        <v/>
      </c>
      <c r="CG318" s="1329" t="str">
        <f t="shared" si="798"/>
        <v/>
      </c>
      <c r="CH318" s="1329" t="str">
        <f t="shared" si="798"/>
        <v/>
      </c>
      <c r="CI318" s="1330">
        <f t="shared" si="798"/>
        <v>26</v>
      </c>
      <c r="CJ318" s="1330">
        <f t="shared" si="798"/>
        <v>30</v>
      </c>
      <c r="CK318" s="1329" t="str">
        <f t="shared" si="798"/>
        <v/>
      </c>
      <c r="CL318" s="1329" t="str">
        <f t="shared" si="798"/>
        <v/>
      </c>
      <c r="CM318" s="1329" t="str">
        <f t="shared" si="798"/>
        <v/>
      </c>
      <c r="CN318" s="1329" t="str">
        <f t="shared" si="798"/>
        <v/>
      </c>
      <c r="CO318" s="1328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228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1.0118317247820672E-3</v>
      </c>
      <c r="BW319" s="625">
        <f>IF(BW313="","",(BW313-BW315-BW318)*BW314/BW$46/365/$G$1)</f>
        <v>5.9960398505603987E-4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6"/>
        <v/>
      </c>
      <c r="CG319" s="1332" t="str">
        <f t="shared" si="836"/>
        <v/>
      </c>
      <c r="CH319" s="1332" t="str">
        <f t="shared" si="836"/>
        <v/>
      </c>
      <c r="CI319" s="1333">
        <f t="shared" si="836"/>
        <v>1.4990099626400997E-4</v>
      </c>
      <c r="CJ319" s="1333">
        <f t="shared" si="836"/>
        <v>1.4990099626400995E-3</v>
      </c>
      <c r="CK319" s="1332" t="str">
        <f t="shared" si="836"/>
        <v/>
      </c>
      <c r="CL319" s="1332" t="str">
        <f t="shared" si="836"/>
        <v/>
      </c>
      <c r="CM319" s="1332" t="str">
        <f t="shared" si="836"/>
        <v/>
      </c>
      <c r="CN319" s="1332" t="str">
        <f t="shared" si="836"/>
        <v/>
      </c>
      <c r="CO319" s="1331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926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6"/>
        <v/>
      </c>
      <c r="CF320" s="1329">
        <f t="shared" si="836"/>
        <v>10</v>
      </c>
      <c r="CG320" s="1329">
        <f t="shared" si="836"/>
        <v>10</v>
      </c>
      <c r="CH320" s="1329">
        <f t="shared" si="836"/>
        <v>10</v>
      </c>
      <c r="CI320" s="1330">
        <f t="shared" si="836"/>
        <v>12</v>
      </c>
      <c r="CJ320" s="1330">
        <f t="shared" si="836"/>
        <v>20</v>
      </c>
      <c r="CK320" s="1329">
        <f t="shared" si="836"/>
        <v>40</v>
      </c>
      <c r="CL320" s="1329">
        <f t="shared" si="836"/>
        <v>50</v>
      </c>
      <c r="CM320" s="1329" t="str">
        <f t="shared" si="836"/>
        <v/>
      </c>
      <c r="CN320" s="1329" t="str">
        <f t="shared" si="836"/>
        <v/>
      </c>
      <c r="CO320" s="1328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269</v>
      </c>
      <c r="B321" s="153" t="s">
        <v>284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284</v>
      </c>
      <c r="M321" s="153" t="s">
        <v>284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284</v>
      </c>
      <c r="X321" s="153"/>
      <c r="Y321" s="153"/>
      <c r="Z321" s="153"/>
      <c r="AA321" s="153"/>
      <c r="AB321" s="153" t="s">
        <v>284</v>
      </c>
      <c r="AC321" s="153"/>
      <c r="AD321" s="153"/>
      <c r="AE321" s="153" t="s">
        <v>284</v>
      </c>
      <c r="AF321" s="153"/>
      <c r="AG321" s="153"/>
      <c r="AH321" s="153"/>
      <c r="AI321" s="153"/>
      <c r="AJ321" s="153"/>
      <c r="AK321" s="716"/>
      <c r="AL321" s="153" t="s">
        <v>284</v>
      </c>
      <c r="AM321" s="153"/>
      <c r="AN321" s="153"/>
      <c r="AO321" s="153" t="s">
        <v>284</v>
      </c>
      <c r="AP321" s="153" t="s">
        <v>284</v>
      </c>
      <c r="AQ321" s="153"/>
      <c r="AR321" s="153"/>
      <c r="AS321" s="153" t="s">
        <v>284</v>
      </c>
      <c r="AT321" s="153" t="s">
        <v>284</v>
      </c>
      <c r="AU321" s="153"/>
      <c r="AV321" s="153" t="s">
        <v>284</v>
      </c>
      <c r="AW321" s="153" t="s">
        <v>284</v>
      </c>
      <c r="AX321" s="153"/>
      <c r="AY321" s="153"/>
      <c r="AZ321" s="153"/>
      <c r="BA321" s="153"/>
      <c r="BB321" s="153"/>
      <c r="BC321" s="716"/>
      <c r="BD321" s="153" t="s">
        <v>284</v>
      </c>
      <c r="BE321" s="153"/>
      <c r="BF321" s="153"/>
      <c r="BG321" s="153" t="s">
        <v>284</v>
      </c>
      <c r="BH321" s="153" t="s">
        <v>284</v>
      </c>
      <c r="BI321" s="153"/>
      <c r="BJ321" s="153"/>
      <c r="BK321" s="153"/>
      <c r="BL321" s="153" t="s">
        <v>284</v>
      </c>
      <c r="BM321" s="153"/>
      <c r="BN321" s="153"/>
      <c r="BO321" s="153" t="s">
        <v>284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55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270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8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1"/>
        <v/>
      </c>
      <c r="CF322" s="1329">
        <f t="shared" si="841"/>
        <v>10</v>
      </c>
      <c r="CG322" s="1329">
        <f t="shared" si="841"/>
        <v>10</v>
      </c>
      <c r="CH322" s="1329">
        <f t="shared" si="841"/>
        <v>10</v>
      </c>
      <c r="CI322" s="1330">
        <f t="shared" si="841"/>
        <v>10</v>
      </c>
      <c r="CJ322" s="1330">
        <f t="shared" si="841"/>
        <v>10</v>
      </c>
      <c r="CK322" s="1329">
        <f t="shared" si="841"/>
        <v>10</v>
      </c>
      <c r="CL322" s="1329">
        <f t="shared" si="841"/>
        <v>10</v>
      </c>
      <c r="CM322" s="1329" t="str">
        <f t="shared" si="841"/>
        <v/>
      </c>
      <c r="CN322" s="1329" t="str">
        <f t="shared" si="841"/>
        <v/>
      </c>
      <c r="CO322" s="1328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271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8" t="str">
        <f t="shared" si="841"/>
        <v/>
      </c>
      <c r="CE323" s="1329" t="str">
        <f t="shared" si="841"/>
        <v/>
      </c>
      <c r="CF323" s="1329">
        <f t="shared" si="841"/>
        <v>100</v>
      </c>
      <c r="CG323" s="1329">
        <f t="shared" si="841"/>
        <v>100</v>
      </c>
      <c r="CH323" s="1329">
        <f t="shared" si="841"/>
        <v>100</v>
      </c>
      <c r="CI323" s="1330">
        <f t="shared" si="841"/>
        <v>120</v>
      </c>
      <c r="CJ323" s="1330">
        <f t="shared" si="841"/>
        <v>200</v>
      </c>
      <c r="CK323" s="1329">
        <f t="shared" si="841"/>
        <v>400</v>
      </c>
      <c r="CL323" s="1329">
        <f t="shared" si="841"/>
        <v>500</v>
      </c>
      <c r="CM323" s="1329" t="str">
        <f t="shared" si="841"/>
        <v/>
      </c>
      <c r="CN323" s="1329" t="str">
        <f t="shared" si="841"/>
        <v/>
      </c>
      <c r="CO323" s="1328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261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8">
        <f t="shared" si="841"/>
        <v>3140.1</v>
      </c>
      <c r="CE324" s="1329">
        <f t="shared" si="841"/>
        <v>3140.1</v>
      </c>
      <c r="CF324" s="1329">
        <f t="shared" si="841"/>
        <v>3140.1</v>
      </c>
      <c r="CG324" s="1329">
        <f t="shared" si="841"/>
        <v>3140.1</v>
      </c>
      <c r="CH324" s="1329">
        <f t="shared" si="841"/>
        <v>3140.1</v>
      </c>
      <c r="CI324" s="1330">
        <f t="shared" si="841"/>
        <v>3140.1</v>
      </c>
      <c r="CJ324" s="1330">
        <f t="shared" si="841"/>
        <v>3140.1</v>
      </c>
      <c r="CK324" s="1329">
        <f t="shared" si="841"/>
        <v>3140.1</v>
      </c>
      <c r="CL324" s="1329">
        <f t="shared" si="841"/>
        <v>3140.1</v>
      </c>
      <c r="CM324" s="1329">
        <f t="shared" si="841"/>
        <v>3140.1</v>
      </c>
      <c r="CN324" s="1329">
        <f t="shared" si="841"/>
        <v>3140.1</v>
      </c>
      <c r="CO324" s="1328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258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8" t="str">
        <f t="shared" si="841"/>
        <v/>
      </c>
      <c r="CE325" s="1329" t="str">
        <f t="shared" si="841"/>
        <v/>
      </c>
      <c r="CF325" s="1329">
        <f t="shared" si="841"/>
        <v>30</v>
      </c>
      <c r="CG325" s="1329">
        <f t="shared" si="841"/>
        <v>60</v>
      </c>
      <c r="CH325" s="1329">
        <f t="shared" si="841"/>
        <v>80</v>
      </c>
      <c r="CI325" s="1330">
        <f t="shared" si="841"/>
        <v>80</v>
      </c>
      <c r="CJ325" s="1330">
        <f t="shared" si="841"/>
        <v>90</v>
      </c>
      <c r="CK325" s="1329">
        <f t="shared" si="841"/>
        <v>150</v>
      </c>
      <c r="CL325" s="1329">
        <f t="shared" si="841"/>
        <v>400</v>
      </c>
      <c r="CM325" s="1329" t="str">
        <f t="shared" si="841"/>
        <v/>
      </c>
      <c r="CN325" s="1329" t="str">
        <f t="shared" si="841"/>
        <v/>
      </c>
      <c r="CO325" s="1328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8" t="str">
        <f t="shared" si="841"/>
        <v/>
      </c>
      <c r="CE326" s="1329" t="str">
        <f t="shared" si="841"/>
        <v/>
      </c>
      <c r="CF326" s="1329">
        <f t="shared" si="841"/>
        <v>2.5</v>
      </c>
      <c r="CG326" s="1329">
        <f t="shared" si="841"/>
        <v>2.5</v>
      </c>
      <c r="CH326" s="1329">
        <f t="shared" si="841"/>
        <v>2.5</v>
      </c>
      <c r="CI326" s="1330">
        <f t="shared" si="841"/>
        <v>2.5</v>
      </c>
      <c r="CJ326" s="1330">
        <f t="shared" si="841"/>
        <v>3</v>
      </c>
      <c r="CK326" s="1329">
        <f t="shared" si="841"/>
        <v>3</v>
      </c>
      <c r="CL326" s="1329">
        <f t="shared" si="841"/>
        <v>30</v>
      </c>
      <c r="CM326" s="1329" t="str">
        <f t="shared" si="841"/>
        <v/>
      </c>
      <c r="CN326" s="1329" t="str">
        <f t="shared" si="841"/>
        <v/>
      </c>
      <c r="CO326" s="1328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184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8" t="str">
        <f t="shared" si="841"/>
        <v/>
      </c>
      <c r="CE327" s="1329" t="str">
        <f t="shared" si="841"/>
        <v/>
      </c>
      <c r="CF327" s="1329">
        <f t="shared" si="841"/>
        <v>150</v>
      </c>
      <c r="CG327" s="1329">
        <f t="shared" si="841"/>
        <v>200</v>
      </c>
      <c r="CH327" s="1329">
        <f t="shared" si="841"/>
        <v>200</v>
      </c>
      <c r="CI327" s="1330">
        <f t="shared" si="841"/>
        <v>270</v>
      </c>
      <c r="CJ327" s="1330">
        <f t="shared" si="841"/>
        <v>375</v>
      </c>
      <c r="CK327" s="1329">
        <f t="shared" si="841"/>
        <v>900</v>
      </c>
      <c r="CL327" s="1329">
        <f t="shared" si="841"/>
        <v>1200</v>
      </c>
      <c r="CM327" s="1329" t="str">
        <f t="shared" si="841"/>
        <v/>
      </c>
      <c r="CN327" s="1329" t="str">
        <f t="shared" si="841"/>
        <v/>
      </c>
      <c r="CO327" s="1328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259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8" t="str">
        <f t="shared" si="841"/>
        <v/>
      </c>
      <c r="CE328" s="1329" t="str">
        <f t="shared" si="841"/>
        <v/>
      </c>
      <c r="CF328" s="1329">
        <f t="shared" si="841"/>
        <v>0</v>
      </c>
      <c r="CG328" s="1329">
        <f t="shared" si="841"/>
        <v>0</v>
      </c>
      <c r="CH328" s="1329">
        <f t="shared" si="841"/>
        <v>0</v>
      </c>
      <c r="CI328" s="1330">
        <f t="shared" si="841"/>
        <v>10</v>
      </c>
      <c r="CJ328" s="1330">
        <f t="shared" si="841"/>
        <v>10</v>
      </c>
      <c r="CK328" s="1329">
        <f t="shared" si="841"/>
        <v>20</v>
      </c>
      <c r="CL328" s="1329">
        <f t="shared" si="841"/>
        <v>80</v>
      </c>
      <c r="CM328" s="1329" t="str">
        <f t="shared" si="841"/>
        <v/>
      </c>
      <c r="CN328" s="1329" t="str">
        <f t="shared" si="841"/>
        <v/>
      </c>
      <c r="CO328" s="1328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228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1.0142757627646326E-2</v>
      </c>
      <c r="BW329" s="625">
        <f>IF(BW323="","",(BW323-BW325-BW328)*BW324/BW$46/365/$G$1)</f>
        <v>1.1047051681195515E-2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>
        <f t="shared" si="879"/>
        <v>2.4440379825653798E-3</v>
      </c>
      <c r="CG329" s="1332">
        <f t="shared" si="879"/>
        <v>3.2587173100871733E-3</v>
      </c>
      <c r="CH329" s="1332">
        <f t="shared" si="879"/>
        <v>3.2587173100871733E-3</v>
      </c>
      <c r="CI329" s="1333">
        <f t="shared" si="879"/>
        <v>4.1897793986835083E-3</v>
      </c>
      <c r="CJ329" s="1333">
        <f t="shared" si="879"/>
        <v>4.1897793986835083E-3</v>
      </c>
      <c r="CK329" s="1332">
        <f t="shared" si="879"/>
        <v>4.1897793986835083E-3</v>
      </c>
      <c r="CL329" s="1332">
        <f t="shared" si="879"/>
        <v>5.0277352784202096E-2</v>
      </c>
      <c r="CM329" s="1332" t="str">
        <f t="shared" si="879"/>
        <v/>
      </c>
      <c r="CN329" s="1332" t="str">
        <f t="shared" si="879"/>
        <v/>
      </c>
      <c r="CO329" s="1331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948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9"/>
        <v/>
      </c>
      <c r="CF330" s="1329">
        <f t="shared" si="879"/>
        <v>8</v>
      </c>
      <c r="CG330" s="1329">
        <f t="shared" si="879"/>
        <v>8</v>
      </c>
      <c r="CH330" s="1329">
        <f t="shared" si="879"/>
        <v>8</v>
      </c>
      <c r="CI330" s="1330">
        <f t="shared" si="879"/>
        <v>10</v>
      </c>
      <c r="CJ330" s="1330">
        <f t="shared" si="879"/>
        <v>10</v>
      </c>
      <c r="CK330" s="1329">
        <f t="shared" si="879"/>
        <v>10</v>
      </c>
      <c r="CL330" s="1329">
        <f t="shared" si="879"/>
        <v>20</v>
      </c>
      <c r="CM330" s="1329" t="str">
        <f t="shared" si="879"/>
        <v/>
      </c>
      <c r="CN330" s="1329" t="str">
        <f t="shared" si="879"/>
        <v/>
      </c>
      <c r="CO330" s="1328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269</v>
      </c>
      <c r="B331" s="717"/>
      <c r="C331" s="717" t="s">
        <v>284</v>
      </c>
      <c r="D331" s="717"/>
      <c r="E331" s="717"/>
      <c r="F331" s="717"/>
      <c r="G331" s="717"/>
      <c r="H331" s="717" t="s">
        <v>284</v>
      </c>
      <c r="I331" s="717" t="s">
        <v>284</v>
      </c>
      <c r="J331" s="717" t="s">
        <v>284</v>
      </c>
      <c r="K331" s="717" t="s">
        <v>284</v>
      </c>
      <c r="L331" s="717" t="s">
        <v>284</v>
      </c>
      <c r="M331" s="717" t="s">
        <v>284</v>
      </c>
      <c r="N331" s="717"/>
      <c r="O331" s="717"/>
      <c r="P331" s="717"/>
      <c r="Q331" s="717"/>
      <c r="R331" s="717"/>
      <c r="S331" s="581"/>
      <c r="T331" s="717"/>
      <c r="U331" s="717" t="s">
        <v>284</v>
      </c>
      <c r="V331" s="717" t="s">
        <v>284</v>
      </c>
      <c r="W331" s="717" t="s">
        <v>284</v>
      </c>
      <c r="X331" s="717"/>
      <c r="Y331" s="717"/>
      <c r="Z331" s="717" t="s">
        <v>284</v>
      </c>
      <c r="AA331" s="717" t="s">
        <v>284</v>
      </c>
      <c r="AB331" s="717" t="s">
        <v>284</v>
      </c>
      <c r="AC331" s="717"/>
      <c r="AD331" s="717" t="s">
        <v>284</v>
      </c>
      <c r="AE331" s="717"/>
      <c r="AF331" s="717"/>
      <c r="AG331" s="717"/>
      <c r="AH331" s="717"/>
      <c r="AI331" s="717"/>
      <c r="AJ331" s="717"/>
      <c r="AK331" s="581"/>
      <c r="AL331" s="717" t="s">
        <v>284</v>
      </c>
      <c r="AM331" s="717" t="s">
        <v>284</v>
      </c>
      <c r="AN331" s="717" t="s">
        <v>284</v>
      </c>
      <c r="AO331" s="717" t="s">
        <v>284</v>
      </c>
      <c r="AP331" s="717"/>
      <c r="AQ331" s="717"/>
      <c r="AR331" s="717"/>
      <c r="AS331" s="717"/>
      <c r="AT331" s="717"/>
      <c r="AU331" s="717" t="s">
        <v>284</v>
      </c>
      <c r="AV331" s="717" t="s">
        <v>284</v>
      </c>
      <c r="AW331" s="717" t="s">
        <v>284</v>
      </c>
      <c r="AX331" s="717"/>
      <c r="AY331" s="717"/>
      <c r="AZ331" s="717"/>
      <c r="BA331" s="717"/>
      <c r="BB331" s="717"/>
      <c r="BC331" s="581"/>
      <c r="BD331" s="717" t="s">
        <v>284</v>
      </c>
      <c r="BE331" s="717" t="s">
        <v>284</v>
      </c>
      <c r="BF331" s="717" t="s">
        <v>284</v>
      </c>
      <c r="BG331" s="717" t="s">
        <v>284</v>
      </c>
      <c r="BH331" s="717" t="s">
        <v>284</v>
      </c>
      <c r="BI331" s="717"/>
      <c r="BJ331" s="717"/>
      <c r="BK331" s="717"/>
      <c r="BL331" s="717" t="s">
        <v>284</v>
      </c>
      <c r="BM331" s="717" t="s">
        <v>284</v>
      </c>
      <c r="BN331" s="717" t="s">
        <v>284</v>
      </c>
      <c r="BO331" s="717" t="s">
        <v>284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55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270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8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4"/>
        <v/>
      </c>
      <c r="CF332" s="1329">
        <f t="shared" si="884"/>
        <v>20</v>
      </c>
      <c r="CG332" s="1329">
        <f t="shared" si="884"/>
        <v>20</v>
      </c>
      <c r="CH332" s="1329">
        <f t="shared" si="884"/>
        <v>20</v>
      </c>
      <c r="CI332" s="1330">
        <f t="shared" si="884"/>
        <v>20</v>
      </c>
      <c r="CJ332" s="1330">
        <f t="shared" si="884"/>
        <v>20</v>
      </c>
      <c r="CK332" s="1329">
        <f t="shared" si="884"/>
        <v>20</v>
      </c>
      <c r="CL332" s="1329">
        <f t="shared" si="884"/>
        <v>20</v>
      </c>
      <c r="CM332" s="1329" t="str">
        <f t="shared" si="884"/>
        <v/>
      </c>
      <c r="CN332" s="1329" t="str">
        <f t="shared" si="884"/>
        <v/>
      </c>
      <c r="CO332" s="1328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271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8" t="str">
        <f t="shared" si="884"/>
        <v/>
      </c>
      <c r="CE333" s="1329" t="str">
        <f t="shared" si="884"/>
        <v/>
      </c>
      <c r="CF333" s="1329">
        <f t="shared" si="884"/>
        <v>160</v>
      </c>
      <c r="CG333" s="1329">
        <f t="shared" si="884"/>
        <v>160</v>
      </c>
      <c r="CH333" s="1329">
        <f t="shared" si="884"/>
        <v>160</v>
      </c>
      <c r="CI333" s="1330">
        <f t="shared" si="884"/>
        <v>200</v>
      </c>
      <c r="CJ333" s="1330">
        <f t="shared" si="884"/>
        <v>200</v>
      </c>
      <c r="CK333" s="1329">
        <f t="shared" si="884"/>
        <v>200</v>
      </c>
      <c r="CL333" s="1329">
        <f t="shared" si="884"/>
        <v>400</v>
      </c>
      <c r="CM333" s="1329" t="str">
        <f t="shared" si="884"/>
        <v/>
      </c>
      <c r="CN333" s="1329" t="str">
        <f t="shared" si="884"/>
        <v/>
      </c>
      <c r="CO333" s="1328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261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8">
        <f t="shared" si="884"/>
        <v>4770</v>
      </c>
      <c r="CE334" s="1329">
        <f t="shared" si="884"/>
        <v>4770</v>
      </c>
      <c r="CF334" s="1329">
        <f t="shared" si="884"/>
        <v>4770</v>
      </c>
      <c r="CG334" s="1329">
        <f t="shared" si="884"/>
        <v>4770</v>
      </c>
      <c r="CH334" s="1329">
        <f t="shared" si="884"/>
        <v>4770</v>
      </c>
      <c r="CI334" s="1330">
        <f t="shared" si="884"/>
        <v>4770</v>
      </c>
      <c r="CJ334" s="1330">
        <f t="shared" si="884"/>
        <v>4770</v>
      </c>
      <c r="CK334" s="1329">
        <f t="shared" si="884"/>
        <v>4770</v>
      </c>
      <c r="CL334" s="1329">
        <f t="shared" si="884"/>
        <v>4770</v>
      </c>
      <c r="CM334" s="1329">
        <f t="shared" si="884"/>
        <v>4770</v>
      </c>
      <c r="CN334" s="1329">
        <f t="shared" si="884"/>
        <v>4770</v>
      </c>
      <c r="CO334" s="1328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258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8" t="str">
        <f t="shared" si="884"/>
        <v/>
      </c>
      <c r="CE335" s="1329" t="str">
        <f t="shared" si="884"/>
        <v/>
      </c>
      <c r="CF335" s="1329">
        <f t="shared" si="884"/>
        <v>140</v>
      </c>
      <c r="CG335" s="1329">
        <f t="shared" si="884"/>
        <v>150</v>
      </c>
      <c r="CH335" s="1329">
        <f t="shared" si="884"/>
        <v>150</v>
      </c>
      <c r="CI335" s="1330">
        <f t="shared" si="884"/>
        <v>160</v>
      </c>
      <c r="CJ335" s="1330">
        <f t="shared" si="884"/>
        <v>175</v>
      </c>
      <c r="CK335" s="1329">
        <f t="shared" si="884"/>
        <v>200</v>
      </c>
      <c r="CL335" s="1329">
        <f t="shared" si="884"/>
        <v>350</v>
      </c>
      <c r="CM335" s="1329" t="str">
        <f t="shared" si="884"/>
        <v/>
      </c>
      <c r="CN335" s="1329" t="str">
        <f t="shared" si="884"/>
        <v/>
      </c>
      <c r="CO335" s="1328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8" t="str">
        <f t="shared" si="884"/>
        <v/>
      </c>
      <c r="CE336" s="1329" t="str">
        <f t="shared" si="884"/>
        <v/>
      </c>
      <c r="CF336" s="1329">
        <f t="shared" si="884"/>
        <v>1</v>
      </c>
      <c r="CG336" s="1329">
        <f t="shared" si="884"/>
        <v>1.75</v>
      </c>
      <c r="CH336" s="1329">
        <f t="shared" si="884"/>
        <v>3.5</v>
      </c>
      <c r="CI336" s="1330">
        <f t="shared" si="884"/>
        <v>4</v>
      </c>
      <c r="CJ336" s="1330">
        <f t="shared" si="884"/>
        <v>4</v>
      </c>
      <c r="CK336" s="1329">
        <f t="shared" si="884"/>
        <v>4.8</v>
      </c>
      <c r="CL336" s="1329">
        <f t="shared" si="884"/>
        <v>13.5</v>
      </c>
      <c r="CM336" s="1329" t="str">
        <f t="shared" si="884"/>
        <v/>
      </c>
      <c r="CN336" s="1329" t="str">
        <f t="shared" si="884"/>
        <v/>
      </c>
      <c r="CO336" s="1328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184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8" t="str">
        <f t="shared" si="884"/>
        <v/>
      </c>
      <c r="CE337" s="1329" t="str">
        <f t="shared" si="884"/>
        <v/>
      </c>
      <c r="CF337" s="1329">
        <f t="shared" si="884"/>
        <v>150</v>
      </c>
      <c r="CG337" s="1329">
        <f t="shared" si="884"/>
        <v>245</v>
      </c>
      <c r="CH337" s="1329">
        <f t="shared" si="884"/>
        <v>560</v>
      </c>
      <c r="CI337" s="1330">
        <f t="shared" si="884"/>
        <v>600</v>
      </c>
      <c r="CJ337" s="1330">
        <f t="shared" si="884"/>
        <v>840</v>
      </c>
      <c r="CK337" s="1329">
        <f t="shared" si="884"/>
        <v>1400</v>
      </c>
      <c r="CL337" s="1329">
        <f t="shared" si="884"/>
        <v>2700</v>
      </c>
      <c r="CM337" s="1329" t="str">
        <f t="shared" si="884"/>
        <v/>
      </c>
      <c r="CN337" s="1329" t="str">
        <f t="shared" si="884"/>
        <v/>
      </c>
      <c r="CO337" s="1328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259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8" t="str">
        <f t="shared" si="884"/>
        <v/>
      </c>
      <c r="CE338" s="1329" t="str">
        <f t="shared" si="884"/>
        <v/>
      </c>
      <c r="CF338" s="1329">
        <f t="shared" si="884"/>
        <v>10</v>
      </c>
      <c r="CG338" s="1329">
        <f t="shared" si="884"/>
        <v>20</v>
      </c>
      <c r="CH338" s="1329">
        <f t="shared" si="884"/>
        <v>20</v>
      </c>
      <c r="CI338" s="1330">
        <f t="shared" si="884"/>
        <v>25</v>
      </c>
      <c r="CJ338" s="1330">
        <f t="shared" si="884"/>
        <v>25</v>
      </c>
      <c r="CK338" s="1329">
        <f t="shared" si="884"/>
        <v>30</v>
      </c>
      <c r="CL338" s="1329">
        <f t="shared" si="884"/>
        <v>100</v>
      </c>
      <c r="CM338" s="1329" t="str">
        <f t="shared" si="884"/>
        <v/>
      </c>
      <c r="CN338" s="1329" t="str">
        <f t="shared" si="884"/>
        <v/>
      </c>
      <c r="CO338" s="1328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228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1.4850560398505606E-2</v>
      </c>
      <c r="BW339" s="625">
        <f>IF(BW333="","",(BW333-BW335-BW338)*BW334/BW$46/365/$G$1)</f>
        <v>1.2325965130759653E-2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>
        <f t="shared" si="918"/>
        <v>-9.2816002490660014E-3</v>
      </c>
      <c r="CG339" s="1332">
        <f t="shared" si="918"/>
        <v>-6.3645258850738295E-3</v>
      </c>
      <c r="CH339" s="1332">
        <f t="shared" si="918"/>
        <v>-4.950186799501868E-3</v>
      </c>
      <c r="CI339" s="1333">
        <f t="shared" si="918"/>
        <v>0</v>
      </c>
      <c r="CJ339" s="1333">
        <f t="shared" si="918"/>
        <v>0</v>
      </c>
      <c r="CK339" s="1332">
        <f t="shared" si="918"/>
        <v>0</v>
      </c>
      <c r="CL339" s="1332">
        <f t="shared" si="918"/>
        <v>6.1877334993773354E-3</v>
      </c>
      <c r="CM339" s="1332" t="str">
        <f t="shared" si="918"/>
        <v/>
      </c>
      <c r="CN339" s="1332" t="str">
        <f t="shared" si="918"/>
        <v/>
      </c>
      <c r="CO339" s="1331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273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8"/>
        <v/>
      </c>
      <c r="CF340" s="1329" t="str">
        <f t="shared" si="918"/>
        <v/>
      </c>
      <c r="CG340" s="1329" t="str">
        <f t="shared" si="918"/>
        <v/>
      </c>
      <c r="CH340" s="1329">
        <f t="shared" si="918"/>
        <v>1</v>
      </c>
      <c r="CI340" s="1330">
        <f t="shared" si="918"/>
        <v>1.5</v>
      </c>
      <c r="CJ340" s="1330">
        <f t="shared" si="918"/>
        <v>8</v>
      </c>
      <c r="CK340" s="1329">
        <f t="shared" si="918"/>
        <v>15</v>
      </c>
      <c r="CL340" s="1329" t="str">
        <f t="shared" si="918"/>
        <v/>
      </c>
      <c r="CM340" s="1329" t="str">
        <f t="shared" si="918"/>
        <v/>
      </c>
      <c r="CN340" s="1329" t="str">
        <f t="shared" si="918"/>
        <v/>
      </c>
      <c r="CO340" s="1328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269</v>
      </c>
      <c r="B341" s="153"/>
      <c r="C341" s="153" t="s">
        <v>284</v>
      </c>
      <c r="D341" s="153" t="s">
        <v>284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284</v>
      </c>
      <c r="N341" s="153"/>
      <c r="O341" s="153"/>
      <c r="P341" s="153"/>
      <c r="Q341" s="153"/>
      <c r="R341" s="153"/>
      <c r="S341" s="721"/>
      <c r="T341" s="153"/>
      <c r="U341" s="153" t="s">
        <v>284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284</v>
      </c>
      <c r="AN341" s="153" t="s">
        <v>284</v>
      </c>
      <c r="AO341" s="153"/>
      <c r="AP341" s="153"/>
      <c r="AQ341" s="153"/>
      <c r="AR341" s="153"/>
      <c r="AS341" s="153" t="s">
        <v>284</v>
      </c>
      <c r="AT341" s="153"/>
      <c r="AU341" s="153"/>
      <c r="AV341" s="153"/>
      <c r="AW341" s="153" t="s">
        <v>284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284</v>
      </c>
      <c r="BO341" s="153" t="s">
        <v>284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55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270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8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3"/>
        <v/>
      </c>
      <c r="CF342" s="1329" t="str">
        <f t="shared" si="923"/>
        <v/>
      </c>
      <c r="CG342" s="1329" t="str">
        <f t="shared" si="923"/>
        <v/>
      </c>
      <c r="CH342" s="1329">
        <f t="shared" si="923"/>
        <v>50</v>
      </c>
      <c r="CI342" s="1330">
        <f t="shared" si="923"/>
        <v>50</v>
      </c>
      <c r="CJ342" s="1330">
        <f t="shared" si="923"/>
        <v>50</v>
      </c>
      <c r="CK342" s="1329">
        <f t="shared" si="923"/>
        <v>50</v>
      </c>
      <c r="CL342" s="1329" t="str">
        <f t="shared" si="923"/>
        <v/>
      </c>
      <c r="CM342" s="1329" t="str">
        <f t="shared" si="923"/>
        <v/>
      </c>
      <c r="CN342" s="1329" t="str">
        <f t="shared" si="923"/>
        <v/>
      </c>
      <c r="CO342" s="1328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271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8" t="str">
        <f t="shared" si="923"/>
        <v/>
      </c>
      <c r="CE343" s="1329" t="str">
        <f t="shared" si="923"/>
        <v/>
      </c>
      <c r="CF343" s="1329" t="str">
        <f t="shared" si="923"/>
        <v/>
      </c>
      <c r="CG343" s="1329" t="str">
        <f t="shared" si="923"/>
        <v/>
      </c>
      <c r="CH343" s="1329">
        <f t="shared" si="923"/>
        <v>50</v>
      </c>
      <c r="CI343" s="1330">
        <f t="shared" si="923"/>
        <v>75</v>
      </c>
      <c r="CJ343" s="1330">
        <f t="shared" si="923"/>
        <v>400</v>
      </c>
      <c r="CK343" s="1329">
        <f t="shared" si="923"/>
        <v>750</v>
      </c>
      <c r="CL343" s="1329" t="str">
        <f t="shared" si="923"/>
        <v/>
      </c>
      <c r="CM343" s="1329" t="str">
        <f t="shared" si="923"/>
        <v/>
      </c>
      <c r="CN343" s="1329" t="str">
        <f t="shared" si="923"/>
        <v/>
      </c>
      <c r="CO343" s="1328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261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8">
        <f t="shared" si="923"/>
        <v>24241.572</v>
      </c>
      <c r="CE344" s="1329">
        <f t="shared" si="923"/>
        <v>24241.572</v>
      </c>
      <c r="CF344" s="1329">
        <f t="shared" si="923"/>
        <v>24241.572</v>
      </c>
      <c r="CG344" s="1329">
        <f t="shared" si="923"/>
        <v>24241.572</v>
      </c>
      <c r="CH344" s="1329">
        <f t="shared" si="923"/>
        <v>24241.572</v>
      </c>
      <c r="CI344" s="1330">
        <f t="shared" si="923"/>
        <v>24241.572</v>
      </c>
      <c r="CJ344" s="1330">
        <f t="shared" si="923"/>
        <v>24241.572</v>
      </c>
      <c r="CK344" s="1329">
        <f t="shared" si="923"/>
        <v>24241.572</v>
      </c>
      <c r="CL344" s="1329">
        <f t="shared" si="923"/>
        <v>24241.572</v>
      </c>
      <c r="CM344" s="1329">
        <f t="shared" si="923"/>
        <v>24241.572</v>
      </c>
      <c r="CN344" s="1329">
        <f t="shared" si="923"/>
        <v>24241.572</v>
      </c>
      <c r="CO344" s="1328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258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8" t="str">
        <f t="shared" si="923"/>
        <v/>
      </c>
      <c r="CE345" s="1329" t="str">
        <f t="shared" si="923"/>
        <v/>
      </c>
      <c r="CF345" s="1329" t="str">
        <f t="shared" si="923"/>
        <v/>
      </c>
      <c r="CG345" s="1329" t="str">
        <f t="shared" si="923"/>
        <v/>
      </c>
      <c r="CH345" s="1329">
        <f t="shared" si="923"/>
        <v>25</v>
      </c>
      <c r="CI345" s="1330">
        <f t="shared" si="923"/>
        <v>50</v>
      </c>
      <c r="CJ345" s="1330">
        <f t="shared" si="923"/>
        <v>250</v>
      </c>
      <c r="CK345" s="1329">
        <f t="shared" si="923"/>
        <v>450</v>
      </c>
      <c r="CL345" s="1329" t="str">
        <f t="shared" si="923"/>
        <v/>
      </c>
      <c r="CM345" s="1329" t="str">
        <f t="shared" si="923"/>
        <v/>
      </c>
      <c r="CN345" s="1329" t="str">
        <f t="shared" si="923"/>
        <v/>
      </c>
      <c r="CO345" s="1328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8" t="str">
        <f t="shared" si="923"/>
        <v/>
      </c>
      <c r="CE346" s="1329" t="str">
        <f t="shared" si="923"/>
        <v/>
      </c>
      <c r="CF346" s="1329" t="str">
        <f t="shared" si="923"/>
        <v/>
      </c>
      <c r="CG346" s="1329" t="str">
        <f t="shared" si="923"/>
        <v/>
      </c>
      <c r="CH346" s="1329">
        <f t="shared" si="923"/>
        <v>4</v>
      </c>
      <c r="CI346" s="1330">
        <f t="shared" si="923"/>
        <v>5</v>
      </c>
      <c r="CJ346" s="1330">
        <f t="shared" si="923"/>
        <v>10</v>
      </c>
      <c r="CK346" s="1329">
        <f t="shared" si="923"/>
        <v>10</v>
      </c>
      <c r="CL346" s="1329" t="str">
        <f t="shared" si="923"/>
        <v/>
      </c>
      <c r="CM346" s="1329" t="str">
        <f t="shared" si="923"/>
        <v/>
      </c>
      <c r="CN346" s="1329" t="str">
        <f t="shared" si="923"/>
        <v/>
      </c>
      <c r="CO346" s="1328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184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8" t="str">
        <f t="shared" si="923"/>
        <v/>
      </c>
      <c r="CE347" s="1329" t="str">
        <f t="shared" si="923"/>
        <v/>
      </c>
      <c r="CF347" s="1329" t="str">
        <f t="shared" si="923"/>
        <v/>
      </c>
      <c r="CG347" s="1329" t="str">
        <f t="shared" si="923"/>
        <v/>
      </c>
      <c r="CH347" s="1329">
        <f t="shared" si="923"/>
        <v>250</v>
      </c>
      <c r="CI347" s="1330">
        <f t="shared" si="923"/>
        <v>500</v>
      </c>
      <c r="CJ347" s="1330">
        <f t="shared" si="923"/>
        <v>1250</v>
      </c>
      <c r="CK347" s="1329">
        <f t="shared" si="923"/>
        <v>1800</v>
      </c>
      <c r="CL347" s="1329" t="str">
        <f t="shared" si="923"/>
        <v/>
      </c>
      <c r="CM347" s="1329" t="str">
        <f t="shared" si="923"/>
        <v/>
      </c>
      <c r="CN347" s="1329" t="str">
        <f t="shared" si="923"/>
        <v/>
      </c>
      <c r="CO347" s="1328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259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8" t="str">
        <f t="shared" si="923"/>
        <v/>
      </c>
      <c r="CE348" s="1329" t="str">
        <f t="shared" si="923"/>
        <v/>
      </c>
      <c r="CF348" s="1329" t="str">
        <f t="shared" si="923"/>
        <v/>
      </c>
      <c r="CG348" s="1329" t="str">
        <f t="shared" si="923"/>
        <v/>
      </c>
      <c r="CH348" s="1329">
        <f t="shared" si="923"/>
        <v>10</v>
      </c>
      <c r="CI348" s="1330">
        <f t="shared" si="923"/>
        <v>20</v>
      </c>
      <c r="CJ348" s="1330">
        <f t="shared" si="923"/>
        <v>125</v>
      </c>
      <c r="CK348" s="1329">
        <f t="shared" si="923"/>
        <v>250</v>
      </c>
      <c r="CL348" s="1329" t="str">
        <f t="shared" si="923"/>
        <v/>
      </c>
      <c r="CM348" s="1329" t="str">
        <f t="shared" si="923"/>
        <v/>
      </c>
      <c r="CN348" s="1329" t="str">
        <f t="shared" si="923"/>
        <v/>
      </c>
      <c r="CO348" s="1328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228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4.7169933063511839E-2</v>
      </c>
      <c r="BW349" s="625">
        <f>IF(BW343="","",(BW343-BW345-BW348)*BW344/BW$46/365/$G$1)</f>
        <v>3.7735946450809472E-2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1"/>
        <v/>
      </c>
      <c r="CG349" s="1332" t="str">
        <f t="shared" si="961"/>
        <v/>
      </c>
      <c r="CH349" s="1332">
        <f t="shared" si="961"/>
        <v>5.3908494929727812E-3</v>
      </c>
      <c r="CI349" s="1333">
        <f t="shared" si="961"/>
        <v>1.6172548478918341E-2</v>
      </c>
      <c r="CJ349" s="1333">
        <f t="shared" si="961"/>
        <v>3.1446622042341221E-2</v>
      </c>
      <c r="CK349" s="1332">
        <f t="shared" si="961"/>
        <v>4.7169933063511839E-2</v>
      </c>
      <c r="CL349" s="1332" t="str">
        <f t="shared" si="961"/>
        <v/>
      </c>
      <c r="CM349" s="1332" t="str">
        <f t="shared" si="961"/>
        <v/>
      </c>
      <c r="CN349" s="1332" t="str">
        <f t="shared" si="961"/>
        <v/>
      </c>
      <c r="CO349" s="1331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2"/>
        <v/>
      </c>
      <c r="CG350" s="1329" t="str">
        <f t="shared" si="962"/>
        <v/>
      </c>
      <c r="CH350" s="1329" t="str">
        <f t="shared" si="962"/>
        <v/>
      </c>
      <c r="CI350" s="1330">
        <f t="shared" si="962"/>
        <v>2</v>
      </c>
      <c r="CJ350" s="1330" t="str">
        <f t="shared" si="962"/>
        <v/>
      </c>
      <c r="CK350" s="1329" t="str">
        <f t="shared" si="962"/>
        <v/>
      </c>
      <c r="CL350" s="1329" t="str">
        <f t="shared" si="962"/>
        <v/>
      </c>
      <c r="CM350" s="1329" t="str">
        <f t="shared" si="962"/>
        <v/>
      </c>
      <c r="CN350" s="1329" t="str">
        <f t="shared" si="962"/>
        <v/>
      </c>
      <c r="CO350" s="1328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269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284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271</v>
      </c>
      <c r="BW351" s="153" t="s">
        <v>271</v>
      </c>
      <c r="BX351" s="153" t="s">
        <v>271</v>
      </c>
      <c r="BY351" s="153" t="s">
        <v>271</v>
      </c>
      <c r="BZ351" s="582"/>
      <c r="CA351" s="582"/>
      <c r="CB351" s="582"/>
      <c r="CC351" s="680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55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270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8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7"/>
        <v/>
      </c>
      <c r="CF352" s="1329" t="str">
        <f t="shared" si="967"/>
        <v/>
      </c>
      <c r="CG352" s="1329" t="str">
        <f t="shared" si="967"/>
        <v/>
      </c>
      <c r="CH352" s="1329" t="str">
        <f t="shared" si="967"/>
        <v/>
      </c>
      <c r="CI352" s="1330">
        <f t="shared" si="967"/>
        <v>5</v>
      </c>
      <c r="CJ352" s="1330" t="str">
        <f t="shared" si="967"/>
        <v/>
      </c>
      <c r="CK352" s="1329" t="str">
        <f t="shared" si="967"/>
        <v/>
      </c>
      <c r="CL352" s="1329" t="str">
        <f t="shared" si="967"/>
        <v/>
      </c>
      <c r="CM352" s="1329" t="str">
        <f t="shared" si="967"/>
        <v/>
      </c>
      <c r="CN352" s="1329" t="str">
        <f t="shared" si="967"/>
        <v/>
      </c>
      <c r="CO352" s="1328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271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8" t="str">
        <f t="shared" si="967"/>
        <v/>
      </c>
      <c r="CE353" s="1329" t="str">
        <f t="shared" si="967"/>
        <v/>
      </c>
      <c r="CF353" s="1329" t="str">
        <f t="shared" si="967"/>
        <v/>
      </c>
      <c r="CG353" s="1329" t="str">
        <f t="shared" si="967"/>
        <v/>
      </c>
      <c r="CH353" s="1329" t="str">
        <f t="shared" si="967"/>
        <v/>
      </c>
      <c r="CI353" s="1330">
        <f t="shared" si="967"/>
        <v>10</v>
      </c>
      <c r="CJ353" s="1330" t="str">
        <f t="shared" si="967"/>
        <v/>
      </c>
      <c r="CK353" s="1329" t="str">
        <f t="shared" si="967"/>
        <v/>
      </c>
      <c r="CL353" s="1329" t="str">
        <f t="shared" si="967"/>
        <v/>
      </c>
      <c r="CM353" s="1329" t="str">
        <f t="shared" si="967"/>
        <v/>
      </c>
      <c r="CN353" s="1329" t="str">
        <f t="shared" si="967"/>
        <v/>
      </c>
      <c r="CO353" s="1328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261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8">
        <f t="shared" si="967"/>
        <v>15365.555999999999</v>
      </c>
      <c r="CE354" s="1329">
        <f t="shared" si="967"/>
        <v>15365.555999999999</v>
      </c>
      <c r="CF354" s="1329">
        <f t="shared" si="967"/>
        <v>15365.555999999999</v>
      </c>
      <c r="CG354" s="1329">
        <f t="shared" si="967"/>
        <v>15365.555999999999</v>
      </c>
      <c r="CH354" s="1329">
        <f t="shared" si="967"/>
        <v>15365.555999999999</v>
      </c>
      <c r="CI354" s="1330">
        <f t="shared" si="967"/>
        <v>15365.555999999999</v>
      </c>
      <c r="CJ354" s="1330">
        <f t="shared" si="967"/>
        <v>15365.555999999999</v>
      </c>
      <c r="CK354" s="1329">
        <f t="shared" si="967"/>
        <v>15365.555999999999</v>
      </c>
      <c r="CL354" s="1329">
        <f t="shared" si="967"/>
        <v>15365.555999999999</v>
      </c>
      <c r="CM354" s="1329">
        <f t="shared" si="967"/>
        <v>15365.555999999999</v>
      </c>
      <c r="CN354" s="1329">
        <f t="shared" si="967"/>
        <v>15365.555999999999</v>
      </c>
      <c r="CO354" s="1328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8" t="str">
        <f t="shared" si="967"/>
        <v/>
      </c>
      <c r="CE355" s="1329" t="str">
        <f t="shared" si="967"/>
        <v/>
      </c>
      <c r="CF355" s="1329" t="str">
        <f t="shared" si="967"/>
        <v/>
      </c>
      <c r="CG355" s="1329" t="str">
        <f t="shared" si="967"/>
        <v/>
      </c>
      <c r="CH355" s="1329" t="str">
        <f t="shared" si="967"/>
        <v/>
      </c>
      <c r="CI355" s="1330">
        <f t="shared" si="967"/>
        <v>0</v>
      </c>
      <c r="CJ355" s="1330" t="str">
        <f t="shared" si="967"/>
        <v/>
      </c>
      <c r="CK355" s="1329" t="str">
        <f t="shared" si="967"/>
        <v/>
      </c>
      <c r="CL355" s="1329" t="str">
        <f t="shared" si="967"/>
        <v/>
      </c>
      <c r="CM355" s="1329" t="str">
        <f t="shared" si="967"/>
        <v/>
      </c>
      <c r="CN355" s="1329" t="str">
        <f t="shared" si="967"/>
        <v/>
      </c>
      <c r="CO355" s="1328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8" t="str">
        <f t="shared" si="967"/>
        <v/>
      </c>
      <c r="CE356" s="1329" t="str">
        <f t="shared" si="967"/>
        <v/>
      </c>
      <c r="CF356" s="1329" t="str">
        <f t="shared" si="967"/>
        <v/>
      </c>
      <c r="CG356" s="1329" t="str">
        <f t="shared" si="967"/>
        <v/>
      </c>
      <c r="CH356" s="1329" t="str">
        <f t="shared" si="967"/>
        <v/>
      </c>
      <c r="CI356" s="1330" t="str">
        <f t="shared" si="967"/>
        <v/>
      </c>
      <c r="CJ356" s="1330" t="str">
        <f t="shared" si="967"/>
        <v/>
      </c>
      <c r="CK356" s="1329" t="str">
        <f t="shared" si="967"/>
        <v/>
      </c>
      <c r="CL356" s="1329" t="str">
        <f t="shared" si="967"/>
        <v/>
      </c>
      <c r="CM356" s="1329" t="str">
        <f t="shared" si="967"/>
        <v/>
      </c>
      <c r="CN356" s="1329" t="str">
        <f t="shared" si="967"/>
        <v/>
      </c>
      <c r="CO356" s="1328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184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8" t="str">
        <f t="shared" si="967"/>
        <v/>
      </c>
      <c r="CE357" s="1329" t="str">
        <f t="shared" si="967"/>
        <v/>
      </c>
      <c r="CF357" s="1329" t="str">
        <f t="shared" si="967"/>
        <v/>
      </c>
      <c r="CG357" s="1329" t="str">
        <f t="shared" si="967"/>
        <v/>
      </c>
      <c r="CH357" s="1329" t="str">
        <f t="shared" si="967"/>
        <v/>
      </c>
      <c r="CI357" s="1330">
        <f t="shared" si="967"/>
        <v>0</v>
      </c>
      <c r="CJ357" s="1330" t="str">
        <f t="shared" si="967"/>
        <v/>
      </c>
      <c r="CK357" s="1329" t="str">
        <f t="shared" si="967"/>
        <v/>
      </c>
      <c r="CL357" s="1329" t="str">
        <f t="shared" si="967"/>
        <v/>
      </c>
      <c r="CM357" s="1329" t="str">
        <f t="shared" si="967"/>
        <v/>
      </c>
      <c r="CN357" s="1329" t="str">
        <f t="shared" si="967"/>
        <v/>
      </c>
      <c r="CO357" s="1328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8" t="str">
        <f t="shared" si="967"/>
        <v/>
      </c>
      <c r="CE358" s="1329" t="str">
        <f t="shared" si="967"/>
        <v/>
      </c>
      <c r="CF358" s="1329" t="str">
        <f t="shared" si="967"/>
        <v/>
      </c>
      <c r="CG358" s="1329" t="str">
        <f t="shared" si="967"/>
        <v/>
      </c>
      <c r="CH358" s="1329" t="str">
        <f t="shared" si="967"/>
        <v/>
      </c>
      <c r="CI358" s="1330">
        <f t="shared" si="967"/>
        <v>2</v>
      </c>
      <c r="CJ358" s="1330" t="str">
        <f t="shared" si="967"/>
        <v/>
      </c>
      <c r="CK358" s="1329" t="str">
        <f t="shared" si="967"/>
        <v/>
      </c>
      <c r="CL358" s="1329" t="str">
        <f t="shared" si="967"/>
        <v/>
      </c>
      <c r="CM358" s="1329" t="str">
        <f t="shared" si="967"/>
        <v/>
      </c>
      <c r="CN358" s="1329" t="str">
        <f t="shared" si="967"/>
        <v/>
      </c>
      <c r="CO358" s="1328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228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5"/>
        <v/>
      </c>
      <c r="CG359" s="1332" t="str">
        <f t="shared" si="1005"/>
        <v/>
      </c>
      <c r="CH359" s="1332" t="str">
        <f t="shared" si="1005"/>
        <v/>
      </c>
      <c r="CI359" s="1333">
        <f t="shared" si="1005"/>
        <v>5.4671965842376796E-3</v>
      </c>
      <c r="CJ359" s="1333" t="str">
        <f t="shared" si="1005"/>
        <v/>
      </c>
      <c r="CK359" s="1332" t="str">
        <f t="shared" si="1005"/>
        <v/>
      </c>
      <c r="CL359" s="1332" t="str">
        <f t="shared" si="1005"/>
        <v/>
      </c>
      <c r="CM359" s="1332" t="str">
        <f t="shared" si="1005"/>
        <v/>
      </c>
      <c r="CN359" s="1332" t="str">
        <f t="shared" si="1005"/>
        <v/>
      </c>
      <c r="CO359" s="1331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935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57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275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8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>
        <f t="shared" si="1006"/>
        <v>15</v>
      </c>
      <c r="CF361" s="1329">
        <f t="shared" si="1006"/>
        <v>20</v>
      </c>
      <c r="CG361" s="1329">
        <f t="shared" si="1006"/>
        <v>20</v>
      </c>
      <c r="CH361" s="1329">
        <f t="shared" si="1006"/>
        <v>25</v>
      </c>
      <c r="CI361" s="1330">
        <f t="shared" si="1006"/>
        <v>40</v>
      </c>
      <c r="CJ361" s="1330">
        <f t="shared" si="1006"/>
        <v>50</v>
      </c>
      <c r="CK361" s="1329">
        <f t="shared" si="1006"/>
        <v>100</v>
      </c>
      <c r="CL361" s="1329">
        <f t="shared" si="1006"/>
        <v>100</v>
      </c>
      <c r="CM361" s="1329">
        <f t="shared" si="1006"/>
        <v>140</v>
      </c>
      <c r="CN361" s="1329">
        <f t="shared" si="1006"/>
        <v>500</v>
      </c>
      <c r="CO361" s="1328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269</v>
      </c>
      <c r="B362" s="153" t="s">
        <v>900</v>
      </c>
      <c r="C362" s="153" t="s">
        <v>900</v>
      </c>
      <c r="D362" s="153" t="s">
        <v>900</v>
      </c>
      <c r="E362" s="153" t="s">
        <v>900</v>
      </c>
      <c r="F362" s="153"/>
      <c r="G362" s="153" t="s">
        <v>900</v>
      </c>
      <c r="H362" s="153" t="s">
        <v>900</v>
      </c>
      <c r="I362" s="153" t="s">
        <v>900</v>
      </c>
      <c r="J362" s="153" t="s">
        <v>900</v>
      </c>
      <c r="K362" s="153" t="s">
        <v>900</v>
      </c>
      <c r="L362" s="153" t="s">
        <v>900</v>
      </c>
      <c r="M362" s="153" t="s">
        <v>900</v>
      </c>
      <c r="N362" s="153"/>
      <c r="O362" s="153"/>
      <c r="P362" s="153"/>
      <c r="Q362" s="153"/>
      <c r="R362" s="153"/>
      <c r="S362" s="595"/>
      <c r="T362" s="153"/>
      <c r="U362" s="153" t="s">
        <v>900</v>
      </c>
      <c r="V362" s="153"/>
      <c r="W362" s="153" t="s">
        <v>900</v>
      </c>
      <c r="X362" s="153" t="s">
        <v>900</v>
      </c>
      <c r="Y362" s="153" t="s">
        <v>900</v>
      </c>
      <c r="Z362" s="153"/>
      <c r="AA362" s="153"/>
      <c r="AB362" s="153"/>
      <c r="AC362" s="153" t="s">
        <v>900</v>
      </c>
      <c r="AD362" s="153" t="s">
        <v>900</v>
      </c>
      <c r="AE362" s="153" t="s">
        <v>900</v>
      </c>
      <c r="AF362" s="153"/>
      <c r="AG362" s="153"/>
      <c r="AH362" s="153"/>
      <c r="AI362" s="153"/>
      <c r="AJ362" s="153"/>
      <c r="AK362" s="595"/>
      <c r="AL362" s="153" t="s">
        <v>900</v>
      </c>
      <c r="AM362" s="153" t="s">
        <v>900</v>
      </c>
      <c r="AN362" s="153" t="s">
        <v>900</v>
      </c>
      <c r="AO362" s="153" t="s">
        <v>900</v>
      </c>
      <c r="AP362" s="153" t="s">
        <v>900</v>
      </c>
      <c r="AQ362" s="153" t="s">
        <v>900</v>
      </c>
      <c r="AR362" s="153"/>
      <c r="AS362" s="153" t="s">
        <v>900</v>
      </c>
      <c r="AT362" s="153" t="s">
        <v>900</v>
      </c>
      <c r="AU362" s="153" t="s">
        <v>900</v>
      </c>
      <c r="AV362" s="153" t="s">
        <v>900</v>
      </c>
      <c r="AW362" s="153"/>
      <c r="AX362" s="153"/>
      <c r="AY362" s="153"/>
      <c r="AZ362" s="153"/>
      <c r="BA362" s="153"/>
      <c r="BB362" s="153"/>
      <c r="BC362" s="595"/>
      <c r="BD362" s="153" t="s">
        <v>927</v>
      </c>
      <c r="BE362" s="153" t="s">
        <v>927</v>
      </c>
      <c r="BF362" s="153"/>
      <c r="BG362" s="153" t="s">
        <v>927</v>
      </c>
      <c r="BH362" s="153"/>
      <c r="BI362" s="153" t="s">
        <v>927</v>
      </c>
      <c r="BJ362" s="153"/>
      <c r="BK362" s="153" t="s">
        <v>927</v>
      </c>
      <c r="BL362" s="153" t="s">
        <v>927</v>
      </c>
      <c r="BM362" s="153" t="s">
        <v>927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946</v>
      </c>
      <c r="BW362" s="153" t="s">
        <v>946</v>
      </c>
      <c r="BX362" s="153" t="s">
        <v>946</v>
      </c>
      <c r="BY362" s="153" t="s">
        <v>946</v>
      </c>
      <c r="BZ362" s="582"/>
      <c r="CA362" s="582"/>
      <c r="CB362" s="582"/>
      <c r="CC362" s="680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55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270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8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>
        <f t="shared" si="1012"/>
        <v>1.5</v>
      </c>
      <c r="CF363" s="1329">
        <f t="shared" si="1012"/>
        <v>1.5</v>
      </c>
      <c r="CG363" s="1329">
        <f t="shared" si="1012"/>
        <v>1.5</v>
      </c>
      <c r="CH363" s="1329">
        <f t="shared" si="1012"/>
        <v>1.5</v>
      </c>
      <c r="CI363" s="1330">
        <f t="shared" si="1012"/>
        <v>1.5</v>
      </c>
      <c r="CJ363" s="1330">
        <f t="shared" si="1012"/>
        <v>1.5</v>
      </c>
      <c r="CK363" s="1329">
        <f t="shared" si="1012"/>
        <v>1.5</v>
      </c>
      <c r="CL363" s="1329">
        <f t="shared" si="1012"/>
        <v>1.5</v>
      </c>
      <c r="CM363" s="1329">
        <f t="shared" si="1012"/>
        <v>1.5</v>
      </c>
      <c r="CN363" s="1329">
        <f t="shared" si="1012"/>
        <v>1.5</v>
      </c>
      <c r="CO363" s="1328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271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8" t="str">
        <f t="shared" si="1012"/>
        <v/>
      </c>
      <c r="CE364" s="1329">
        <f t="shared" si="1012"/>
        <v>22.5</v>
      </c>
      <c r="CF364" s="1329">
        <f t="shared" si="1012"/>
        <v>30</v>
      </c>
      <c r="CG364" s="1329">
        <f t="shared" si="1012"/>
        <v>30</v>
      </c>
      <c r="CH364" s="1329">
        <f t="shared" si="1012"/>
        <v>37.5</v>
      </c>
      <c r="CI364" s="1330">
        <f t="shared" si="1012"/>
        <v>60</v>
      </c>
      <c r="CJ364" s="1330">
        <f t="shared" si="1012"/>
        <v>75</v>
      </c>
      <c r="CK364" s="1329">
        <f t="shared" si="1012"/>
        <v>150</v>
      </c>
      <c r="CL364" s="1329">
        <f t="shared" si="1012"/>
        <v>150</v>
      </c>
      <c r="CM364" s="1329">
        <f t="shared" si="1012"/>
        <v>210</v>
      </c>
      <c r="CN364" s="1329">
        <f t="shared" si="1012"/>
        <v>750</v>
      </c>
      <c r="CO364" s="1328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261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8">
        <f t="shared" si="1012"/>
        <v>1170</v>
      </c>
      <c r="CE365" s="1329">
        <f t="shared" si="1012"/>
        <v>1170</v>
      </c>
      <c r="CF365" s="1329">
        <f t="shared" si="1012"/>
        <v>1170</v>
      </c>
      <c r="CG365" s="1329">
        <f t="shared" si="1012"/>
        <v>1170</v>
      </c>
      <c r="CH365" s="1329">
        <f t="shared" si="1012"/>
        <v>1170</v>
      </c>
      <c r="CI365" s="1330">
        <f t="shared" si="1012"/>
        <v>1170</v>
      </c>
      <c r="CJ365" s="1330">
        <f t="shared" si="1012"/>
        <v>1170</v>
      </c>
      <c r="CK365" s="1329">
        <f t="shared" si="1012"/>
        <v>1170</v>
      </c>
      <c r="CL365" s="1329">
        <f t="shared" si="1012"/>
        <v>1170</v>
      </c>
      <c r="CM365" s="1329">
        <f t="shared" si="1012"/>
        <v>1170</v>
      </c>
      <c r="CN365" s="1329">
        <f t="shared" si="1012"/>
        <v>1170</v>
      </c>
      <c r="CO365" s="1328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258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8" t="str">
        <f t="shared" si="1012"/>
        <v/>
      </c>
      <c r="CE366" s="1329">
        <f t="shared" si="1012"/>
        <v>0</v>
      </c>
      <c r="CF366" s="1329">
        <f t="shared" si="1012"/>
        <v>0</v>
      </c>
      <c r="CG366" s="1329">
        <f t="shared" si="1012"/>
        <v>22.5</v>
      </c>
      <c r="CH366" s="1329">
        <f t="shared" si="1012"/>
        <v>22.5</v>
      </c>
      <c r="CI366" s="1330">
        <f t="shared" si="1012"/>
        <v>30</v>
      </c>
      <c r="CJ366" s="1330">
        <f t="shared" si="1012"/>
        <v>50</v>
      </c>
      <c r="CK366" s="1329">
        <f t="shared" si="1012"/>
        <v>105</v>
      </c>
      <c r="CL366" s="1329">
        <f t="shared" si="1012"/>
        <v>120</v>
      </c>
      <c r="CM366" s="1329">
        <f t="shared" si="1012"/>
        <v>120</v>
      </c>
      <c r="CN366" s="1329">
        <f t="shared" si="1012"/>
        <v>450</v>
      </c>
      <c r="CO366" s="1328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8" t="str">
        <f t="shared" si="1012"/>
        <v/>
      </c>
      <c r="CE367" s="1329" t="str">
        <f t="shared" si="1012"/>
        <v/>
      </c>
      <c r="CF367" s="1329">
        <f t="shared" si="1012"/>
        <v>0.83</v>
      </c>
      <c r="CG367" s="1329">
        <f t="shared" si="1012"/>
        <v>1.33</v>
      </c>
      <c r="CH367" s="1329">
        <f t="shared" si="1012"/>
        <v>3.33</v>
      </c>
      <c r="CI367" s="1330">
        <f t="shared" si="1012"/>
        <v>3.33</v>
      </c>
      <c r="CJ367" s="1330">
        <f t="shared" si="1012"/>
        <v>5</v>
      </c>
      <c r="CK367" s="1329">
        <f t="shared" si="1012"/>
        <v>5</v>
      </c>
      <c r="CL367" s="1329">
        <f t="shared" si="1012"/>
        <v>5</v>
      </c>
      <c r="CM367" s="1329">
        <f t="shared" si="1012"/>
        <v>6.66</v>
      </c>
      <c r="CN367" s="1329" t="str">
        <f t="shared" si="1012"/>
        <v/>
      </c>
      <c r="CO367" s="1328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184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8" t="str">
        <f t="shared" si="1012"/>
        <v/>
      </c>
      <c r="CE368" s="1329">
        <f t="shared" si="1012"/>
        <v>0</v>
      </c>
      <c r="CF368" s="1329">
        <f t="shared" si="1012"/>
        <v>0</v>
      </c>
      <c r="CG368" s="1329">
        <f t="shared" si="1012"/>
        <v>74.924999999999997</v>
      </c>
      <c r="CH368" s="1329">
        <f t="shared" si="1012"/>
        <v>87.149999999999991</v>
      </c>
      <c r="CI368" s="1330">
        <f t="shared" si="1012"/>
        <v>149.85</v>
      </c>
      <c r="CJ368" s="1330">
        <f t="shared" si="1012"/>
        <v>150</v>
      </c>
      <c r="CK368" s="1329">
        <f t="shared" si="1012"/>
        <v>159.60000000000002</v>
      </c>
      <c r="CL368" s="1329">
        <f t="shared" si="1012"/>
        <v>250</v>
      </c>
      <c r="CM368" s="1329">
        <f t="shared" si="1012"/>
        <v>399.6</v>
      </c>
      <c r="CN368" s="1329">
        <f t="shared" si="1012"/>
        <v>2250</v>
      </c>
      <c r="CO368" s="1328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259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8" t="str">
        <f t="shared" si="1012"/>
        <v/>
      </c>
      <c r="CE369" s="1329">
        <f t="shared" si="1012"/>
        <v>0</v>
      </c>
      <c r="CF369" s="1329">
        <f t="shared" si="1012"/>
        <v>3</v>
      </c>
      <c r="CG369" s="1329">
        <f t="shared" si="1012"/>
        <v>9</v>
      </c>
      <c r="CH369" s="1329">
        <f t="shared" si="1012"/>
        <v>10</v>
      </c>
      <c r="CI369" s="1330">
        <f t="shared" si="1012"/>
        <v>12</v>
      </c>
      <c r="CJ369" s="1330">
        <f t="shared" si="1012"/>
        <v>15</v>
      </c>
      <c r="CK369" s="1329">
        <f t="shared" si="1012"/>
        <v>22.5</v>
      </c>
      <c r="CL369" s="1329">
        <f t="shared" si="1012"/>
        <v>30</v>
      </c>
      <c r="CM369" s="1329">
        <f t="shared" si="1012"/>
        <v>60</v>
      </c>
      <c r="CN369" s="1329">
        <f t="shared" si="1012"/>
        <v>67.5</v>
      </c>
      <c r="CO369" s="1328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228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1.047244707347447E-3</v>
      </c>
      <c r="BW370" s="625">
        <f>IF(BW364="","",(BW364-BW366-BW369)*BW365/BW$46/365/$G$1)</f>
        <v>9.1064757160647569E-4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-3.0354919053549192E-4</v>
      </c>
      <c r="CF370" s="1332">
        <f t="shared" si="1046"/>
        <v>2.7319427148194271E-4</v>
      </c>
      <c r="CG370" s="1332">
        <f t="shared" si="1046"/>
        <v>3.9027753068848959E-4</v>
      </c>
      <c r="CH370" s="1332">
        <f t="shared" si="1046"/>
        <v>4.7808997509339981E-4</v>
      </c>
      <c r="CI370" s="1333">
        <f t="shared" si="1046"/>
        <v>9.1064757160647569E-4</v>
      </c>
      <c r="CJ370" s="1333">
        <f t="shared" si="1046"/>
        <v>9.1064757160647569E-4</v>
      </c>
      <c r="CK370" s="1332">
        <f t="shared" si="1046"/>
        <v>1.0927770859277708E-3</v>
      </c>
      <c r="CL370" s="1332">
        <f t="shared" si="1046"/>
        <v>1.3659713574097135E-3</v>
      </c>
      <c r="CM370" s="1332">
        <f t="shared" si="1046"/>
        <v>1.8212951432129514E-3</v>
      </c>
      <c r="CN370" s="1332">
        <f t="shared" si="1046"/>
        <v>1.0586278019925279E-2</v>
      </c>
      <c r="CO370" s="1331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681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57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275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8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>8</v>
      </c>
      <c r="CE372" s="1329">
        <f t="shared" si="1047"/>
        <v>10</v>
      </c>
      <c r="CF372" s="1329">
        <f t="shared" si="1047"/>
        <v>12</v>
      </c>
      <c r="CG372" s="1329">
        <f t="shared" si="1047"/>
        <v>20</v>
      </c>
      <c r="CH372" s="1329">
        <f t="shared" si="1047"/>
        <v>20</v>
      </c>
      <c r="CI372" s="1330">
        <f t="shared" si="1047"/>
        <v>30</v>
      </c>
      <c r="CJ372" s="1330">
        <f t="shared" si="1047"/>
        <v>50</v>
      </c>
      <c r="CK372" s="1329">
        <f t="shared" si="1047"/>
        <v>50</v>
      </c>
      <c r="CL372" s="1329">
        <f t="shared" si="1047"/>
        <v>50</v>
      </c>
      <c r="CM372" s="1329">
        <f t="shared" si="1047"/>
        <v>60</v>
      </c>
      <c r="CN372" s="1329">
        <f t="shared" si="1047"/>
        <v>100</v>
      </c>
      <c r="CO372" s="1328">
        <f t="shared" si="1047"/>
        <v>100</v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269</v>
      </c>
      <c r="B373" s="153" t="s">
        <v>900</v>
      </c>
      <c r="C373" s="153"/>
      <c r="D373" s="153" t="s">
        <v>900</v>
      </c>
      <c r="E373" s="153" t="s">
        <v>900</v>
      </c>
      <c r="F373" s="153" t="s">
        <v>900</v>
      </c>
      <c r="G373" s="153" t="s">
        <v>900</v>
      </c>
      <c r="H373" s="153"/>
      <c r="I373" s="153" t="s">
        <v>900</v>
      </c>
      <c r="J373" s="153" t="s">
        <v>900</v>
      </c>
      <c r="K373" s="153" t="s">
        <v>900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900</v>
      </c>
      <c r="U373" s="153" t="s">
        <v>900</v>
      </c>
      <c r="V373" s="153"/>
      <c r="W373" s="153"/>
      <c r="X373" s="153" t="s">
        <v>900</v>
      </c>
      <c r="Y373" s="153" t="s">
        <v>900</v>
      </c>
      <c r="Z373" s="153"/>
      <c r="AA373" s="153"/>
      <c r="AB373" s="153"/>
      <c r="AC373" s="153" t="s">
        <v>900</v>
      </c>
      <c r="AD373" s="153" t="s">
        <v>900</v>
      </c>
      <c r="AE373" s="153"/>
      <c r="AF373" s="153"/>
      <c r="AG373" s="153"/>
      <c r="AH373" s="153"/>
      <c r="AI373" s="153"/>
      <c r="AJ373" s="153"/>
      <c r="AK373" s="608"/>
      <c r="AL373" s="153" t="s">
        <v>900</v>
      </c>
      <c r="AM373" s="153" t="s">
        <v>900</v>
      </c>
      <c r="AN373" s="153" t="s">
        <v>900</v>
      </c>
      <c r="AO373" s="153" t="s">
        <v>900</v>
      </c>
      <c r="AP373" s="153" t="s">
        <v>900</v>
      </c>
      <c r="AQ373" s="153" t="s">
        <v>900</v>
      </c>
      <c r="AR373" s="153" t="s">
        <v>900</v>
      </c>
      <c r="AS373" s="153" t="s">
        <v>900</v>
      </c>
      <c r="AT373" s="153" t="s">
        <v>900</v>
      </c>
      <c r="AU373" s="153" t="s">
        <v>900</v>
      </c>
      <c r="AV373" s="153" t="s">
        <v>900</v>
      </c>
      <c r="AW373" s="153" t="s">
        <v>900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284</v>
      </c>
      <c r="BH373" s="153" t="s">
        <v>284</v>
      </c>
      <c r="BI373" s="153" t="s">
        <v>284</v>
      </c>
      <c r="BJ373" s="153" t="s">
        <v>284</v>
      </c>
      <c r="BK373" s="153"/>
      <c r="BL373" s="153" t="s">
        <v>284</v>
      </c>
      <c r="BM373" s="153"/>
      <c r="BN373" s="153"/>
      <c r="BO373" s="153" t="s">
        <v>284</v>
      </c>
      <c r="BP373" s="153"/>
      <c r="BQ373" s="153"/>
      <c r="BR373" s="153"/>
      <c r="BS373" s="153"/>
      <c r="BT373" s="153"/>
      <c r="BU373" s="608"/>
      <c r="BV373" s="153" t="s">
        <v>946</v>
      </c>
      <c r="BW373" s="153" t="s">
        <v>946</v>
      </c>
      <c r="BX373" s="153" t="s">
        <v>946</v>
      </c>
      <c r="BY373" s="153" t="s">
        <v>946</v>
      </c>
      <c r="BZ373" s="582"/>
      <c r="CA373" s="582"/>
      <c r="CB373" s="582"/>
      <c r="CC373" s="680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55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270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8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3</v>
      </c>
      <c r="CE374" s="1329">
        <f t="shared" si="1053"/>
        <v>3</v>
      </c>
      <c r="CF374" s="1329">
        <f t="shared" si="1053"/>
        <v>3</v>
      </c>
      <c r="CG374" s="1329">
        <f t="shared" si="1053"/>
        <v>3</v>
      </c>
      <c r="CH374" s="1329">
        <f t="shared" si="1053"/>
        <v>3</v>
      </c>
      <c r="CI374" s="1330">
        <f t="shared" si="1053"/>
        <v>3</v>
      </c>
      <c r="CJ374" s="1330">
        <f t="shared" si="1053"/>
        <v>3</v>
      </c>
      <c r="CK374" s="1329">
        <f t="shared" si="1053"/>
        <v>3</v>
      </c>
      <c r="CL374" s="1329">
        <f t="shared" si="1053"/>
        <v>3</v>
      </c>
      <c r="CM374" s="1329">
        <f t="shared" si="1053"/>
        <v>3</v>
      </c>
      <c r="CN374" s="1329">
        <f t="shared" si="1053"/>
        <v>3</v>
      </c>
      <c r="CO374" s="1328">
        <f t="shared" si="1053"/>
        <v>3</v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271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8">
        <f t="shared" si="1053"/>
        <v>24</v>
      </c>
      <c r="CE375" s="1329">
        <f t="shared" si="1053"/>
        <v>30</v>
      </c>
      <c r="CF375" s="1329">
        <f t="shared" si="1053"/>
        <v>36</v>
      </c>
      <c r="CG375" s="1329">
        <f t="shared" si="1053"/>
        <v>60</v>
      </c>
      <c r="CH375" s="1329">
        <f t="shared" si="1053"/>
        <v>60</v>
      </c>
      <c r="CI375" s="1330">
        <f t="shared" si="1053"/>
        <v>90</v>
      </c>
      <c r="CJ375" s="1330">
        <f t="shared" si="1053"/>
        <v>150</v>
      </c>
      <c r="CK375" s="1329">
        <f t="shared" si="1053"/>
        <v>150</v>
      </c>
      <c r="CL375" s="1329">
        <f t="shared" si="1053"/>
        <v>150</v>
      </c>
      <c r="CM375" s="1329">
        <f t="shared" si="1053"/>
        <v>180</v>
      </c>
      <c r="CN375" s="1329">
        <f t="shared" si="1053"/>
        <v>300</v>
      </c>
      <c r="CO375" s="1328">
        <f t="shared" si="1053"/>
        <v>300</v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261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8">
        <f t="shared" si="1053"/>
        <v>1088.568</v>
      </c>
      <c r="CE376" s="1329">
        <f t="shared" si="1053"/>
        <v>1088.568</v>
      </c>
      <c r="CF376" s="1329">
        <f t="shared" si="1053"/>
        <v>1088.568</v>
      </c>
      <c r="CG376" s="1329">
        <f t="shared" si="1053"/>
        <v>1088.568</v>
      </c>
      <c r="CH376" s="1329">
        <f t="shared" si="1053"/>
        <v>1088.568</v>
      </c>
      <c r="CI376" s="1330">
        <f t="shared" si="1053"/>
        <v>1088.568</v>
      </c>
      <c r="CJ376" s="1330">
        <f t="shared" si="1053"/>
        <v>1088.568</v>
      </c>
      <c r="CK376" s="1329">
        <f t="shared" si="1053"/>
        <v>1088.568</v>
      </c>
      <c r="CL376" s="1329">
        <f t="shared" si="1053"/>
        <v>1088.568</v>
      </c>
      <c r="CM376" s="1329">
        <f t="shared" si="1053"/>
        <v>1088.568</v>
      </c>
      <c r="CN376" s="1329">
        <f t="shared" si="1053"/>
        <v>1088.568</v>
      </c>
      <c r="CO376" s="1328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258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8">
        <f t="shared" si="1053"/>
        <v>0</v>
      </c>
      <c r="CE377" s="1329">
        <f t="shared" si="1053"/>
        <v>0</v>
      </c>
      <c r="CF377" s="1329">
        <f t="shared" si="1053"/>
        <v>0</v>
      </c>
      <c r="CG377" s="1329">
        <f t="shared" si="1053"/>
        <v>0</v>
      </c>
      <c r="CH377" s="1329">
        <f t="shared" si="1053"/>
        <v>0</v>
      </c>
      <c r="CI377" s="1330">
        <f t="shared" si="1053"/>
        <v>40</v>
      </c>
      <c r="CJ377" s="1330">
        <f t="shared" si="1053"/>
        <v>40</v>
      </c>
      <c r="CK377" s="1329">
        <f t="shared" si="1053"/>
        <v>45</v>
      </c>
      <c r="CL377" s="1329">
        <f t="shared" si="1053"/>
        <v>80</v>
      </c>
      <c r="CM377" s="1329">
        <f t="shared" si="1053"/>
        <v>120</v>
      </c>
      <c r="CN377" s="1329">
        <f t="shared" si="1053"/>
        <v>120</v>
      </c>
      <c r="CO377" s="1328">
        <f t="shared" si="1053"/>
        <v>210</v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8" t="str">
        <f t="shared" si="1053"/>
        <v/>
      </c>
      <c r="CE378" s="1329" t="str">
        <f t="shared" si="1053"/>
        <v/>
      </c>
      <c r="CF378" s="1329">
        <f t="shared" si="1053"/>
        <v>3.33</v>
      </c>
      <c r="CG378" s="1329">
        <f t="shared" si="1053"/>
        <v>3.33</v>
      </c>
      <c r="CH378" s="1329">
        <f t="shared" si="1053"/>
        <v>3.33</v>
      </c>
      <c r="CI378" s="1330">
        <f t="shared" si="1053"/>
        <v>3.34</v>
      </c>
      <c r="CJ378" s="1330">
        <f t="shared" si="1053"/>
        <v>10</v>
      </c>
      <c r="CK378" s="1329">
        <f t="shared" si="1053"/>
        <v>10</v>
      </c>
      <c r="CL378" s="1329">
        <f t="shared" si="1053"/>
        <v>15</v>
      </c>
      <c r="CM378" s="1329" t="str">
        <f t="shared" si="1053"/>
        <v/>
      </c>
      <c r="CN378" s="1329" t="str">
        <f t="shared" si="1053"/>
        <v/>
      </c>
      <c r="CO378" s="1328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184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8">
        <f t="shared" si="1053"/>
        <v>0</v>
      </c>
      <c r="CE379" s="1329">
        <f t="shared" si="1053"/>
        <v>0</v>
      </c>
      <c r="CF379" s="1329">
        <f t="shared" si="1053"/>
        <v>0</v>
      </c>
      <c r="CG379" s="1329">
        <f t="shared" si="1053"/>
        <v>0</v>
      </c>
      <c r="CH379" s="1329">
        <f t="shared" si="1053"/>
        <v>0</v>
      </c>
      <c r="CI379" s="1330">
        <f t="shared" si="1053"/>
        <v>149.85</v>
      </c>
      <c r="CJ379" s="1330">
        <f t="shared" si="1053"/>
        <v>399.6</v>
      </c>
      <c r="CK379" s="1329">
        <f t="shared" si="1053"/>
        <v>399.6</v>
      </c>
      <c r="CL379" s="1329">
        <f t="shared" si="1053"/>
        <v>400</v>
      </c>
      <c r="CM379" s="1329">
        <f t="shared" si="1053"/>
        <v>600</v>
      </c>
      <c r="CN379" s="1329">
        <f t="shared" si="1053"/>
        <v>701.4</v>
      </c>
      <c r="CO379" s="1328">
        <f t="shared" si="1053"/>
        <v>800</v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259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8">
        <f t="shared" si="1053"/>
        <v>0</v>
      </c>
      <c r="CE380" s="1329">
        <f t="shared" si="1053"/>
        <v>0</v>
      </c>
      <c r="CF380" s="1329">
        <f t="shared" si="1053"/>
        <v>0</v>
      </c>
      <c r="CG380" s="1329">
        <f t="shared" si="1053"/>
        <v>9</v>
      </c>
      <c r="CH380" s="1329">
        <f t="shared" si="1053"/>
        <v>12</v>
      </c>
      <c r="CI380" s="1330">
        <f t="shared" si="1053"/>
        <v>12</v>
      </c>
      <c r="CJ380" s="1330">
        <f t="shared" si="1053"/>
        <v>15</v>
      </c>
      <c r="CK380" s="1329">
        <f t="shared" si="1053"/>
        <v>26</v>
      </c>
      <c r="CL380" s="1329">
        <f t="shared" si="1053"/>
        <v>30</v>
      </c>
      <c r="CM380" s="1329">
        <f t="shared" si="1053"/>
        <v>30</v>
      </c>
      <c r="CN380" s="1329">
        <f t="shared" si="1053"/>
        <v>30</v>
      </c>
      <c r="CO380" s="1328">
        <f t="shared" si="1053"/>
        <v>60</v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228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6.3544987546699876E-4</v>
      </c>
      <c r="BW381" s="625">
        <f>IF(BW375="","",(BW375-BW377-BW380)*BW376/BW$46/365/$G$1)</f>
        <v>-2.202892901618929E-3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31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>2.9049137164205652E-4</v>
      </c>
      <c r="CE381" s="1332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>4.2363325031133251E-4</v>
      </c>
      <c r="CF381" s="1332">
        <f t="shared" si="1091"/>
        <v>8.4726650062266502E-4</v>
      </c>
      <c r="CG381" s="1332">
        <f t="shared" si="1091"/>
        <v>8.7147411492616961E-4</v>
      </c>
      <c r="CH381" s="1332">
        <f t="shared" si="1091"/>
        <v>1.0167198007471978E-3</v>
      </c>
      <c r="CI381" s="1333">
        <f t="shared" si="1091"/>
        <v>1.3556264009962639E-3</v>
      </c>
      <c r="CJ381" s="1333">
        <f t="shared" si="1091"/>
        <v>1.452456858210283E-3</v>
      </c>
      <c r="CK381" s="1332">
        <f t="shared" si="1091"/>
        <v>1.69453300124533E-3</v>
      </c>
      <c r="CL381" s="1332">
        <f t="shared" si="1091"/>
        <v>2.904913716420566E-3</v>
      </c>
      <c r="CM381" s="1332">
        <f t="shared" si="1091"/>
        <v>4.6599657534246572E-3</v>
      </c>
      <c r="CN381" s="1332">
        <f t="shared" si="1091"/>
        <v>5.9308655043586551E-3</v>
      </c>
      <c r="CO381" s="1331">
        <f t="shared" si="1091"/>
        <v>1.0732042341220424E-2</v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949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57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269</v>
      </c>
      <c r="B383" s="153" t="s">
        <v>271</v>
      </c>
      <c r="C383" s="153" t="s">
        <v>271</v>
      </c>
      <c r="D383" s="153" t="s">
        <v>271</v>
      </c>
      <c r="E383" s="153" t="s">
        <v>271</v>
      </c>
      <c r="F383" s="153" t="s">
        <v>271</v>
      </c>
      <c r="G383" s="153" t="s">
        <v>271</v>
      </c>
      <c r="H383" s="153" t="s">
        <v>271</v>
      </c>
      <c r="I383" s="153" t="s">
        <v>271</v>
      </c>
      <c r="J383" s="153" t="s">
        <v>271</v>
      </c>
      <c r="K383" s="153" t="s">
        <v>271</v>
      </c>
      <c r="L383" s="153" t="s">
        <v>271</v>
      </c>
      <c r="M383" s="153" t="s">
        <v>271</v>
      </c>
      <c r="N383" s="153"/>
      <c r="O383" s="153"/>
      <c r="P383" s="153"/>
      <c r="Q383" s="153"/>
      <c r="R383" s="153"/>
      <c r="S383" s="604"/>
      <c r="T383" s="153" t="s">
        <v>271</v>
      </c>
      <c r="U383" s="153" t="s">
        <v>271</v>
      </c>
      <c r="V383" s="153" t="s">
        <v>271</v>
      </c>
      <c r="W383" s="153" t="s">
        <v>271</v>
      </c>
      <c r="X383" s="153" t="s">
        <v>271</v>
      </c>
      <c r="Y383" s="153" t="s">
        <v>271</v>
      </c>
      <c r="Z383" s="153" t="s">
        <v>271</v>
      </c>
      <c r="AA383" s="153" t="s">
        <v>271</v>
      </c>
      <c r="AB383" s="153" t="s">
        <v>271</v>
      </c>
      <c r="AC383" s="153" t="s">
        <v>271</v>
      </c>
      <c r="AD383" s="153" t="s">
        <v>271</v>
      </c>
      <c r="AE383" s="153" t="s">
        <v>271</v>
      </c>
      <c r="AF383" s="153"/>
      <c r="AG383" s="153"/>
      <c r="AH383" s="153"/>
      <c r="AI383" s="153"/>
      <c r="AJ383" s="693"/>
      <c r="AK383" s="604"/>
      <c r="AL383" s="153" t="s">
        <v>271</v>
      </c>
      <c r="AM383" s="153" t="s">
        <v>271</v>
      </c>
      <c r="AN383" s="153" t="s">
        <v>271</v>
      </c>
      <c r="AO383" s="153" t="s">
        <v>271</v>
      </c>
      <c r="AP383" s="153" t="s">
        <v>271</v>
      </c>
      <c r="AQ383" s="153" t="s">
        <v>271</v>
      </c>
      <c r="AR383" s="153" t="s">
        <v>271</v>
      </c>
      <c r="AS383" s="153" t="s">
        <v>271</v>
      </c>
      <c r="AT383" s="153" t="s">
        <v>271</v>
      </c>
      <c r="AU383" s="153" t="s">
        <v>271</v>
      </c>
      <c r="AV383" s="153" t="s">
        <v>271</v>
      </c>
      <c r="AW383" s="153" t="s">
        <v>271</v>
      </c>
      <c r="AX383" s="153"/>
      <c r="AY383" s="153"/>
      <c r="AZ383" s="153"/>
      <c r="BA383" s="153"/>
      <c r="BB383" s="153"/>
      <c r="BC383" s="604"/>
      <c r="BD383" s="153" t="s">
        <v>271</v>
      </c>
      <c r="BE383" s="153" t="s">
        <v>271</v>
      </c>
      <c r="BF383" s="153" t="s">
        <v>271</v>
      </c>
      <c r="BG383" s="153" t="s">
        <v>271</v>
      </c>
      <c r="BH383" s="153" t="s">
        <v>271</v>
      </c>
      <c r="BI383" s="153" t="s">
        <v>271</v>
      </c>
      <c r="BJ383" s="153" t="s">
        <v>271</v>
      </c>
      <c r="BK383" s="153" t="s">
        <v>271</v>
      </c>
      <c r="BL383" s="153" t="s">
        <v>271</v>
      </c>
      <c r="BM383" s="153" t="s">
        <v>271</v>
      </c>
      <c r="BN383" s="153" t="s">
        <v>271</v>
      </c>
      <c r="BO383" s="153" t="s">
        <v>271</v>
      </c>
      <c r="BP383" s="153"/>
      <c r="BQ383" s="153"/>
      <c r="BR383" s="153"/>
      <c r="BS383" s="153"/>
      <c r="BT383" s="153"/>
      <c r="BU383" s="604"/>
      <c r="BV383" s="153" t="s">
        <v>271</v>
      </c>
      <c r="BW383" s="153" t="s">
        <v>271</v>
      </c>
      <c r="BX383" s="153" t="s">
        <v>271</v>
      </c>
      <c r="BY383" s="153" t="s">
        <v>271</v>
      </c>
      <c r="BZ383" s="582"/>
      <c r="CA383" s="582"/>
      <c r="CB383" s="582"/>
      <c r="CC383" s="680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55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270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8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9">
        <f t="shared" si="1096"/>
        <v>1</v>
      </c>
      <c r="CF384" s="1329">
        <f t="shared" si="1096"/>
        <v>1</v>
      </c>
      <c r="CG384" s="1329">
        <f t="shared" si="1096"/>
        <v>1</v>
      </c>
      <c r="CH384" s="1329">
        <f t="shared" si="1096"/>
        <v>1</v>
      </c>
      <c r="CI384" s="1330">
        <f t="shared" si="1096"/>
        <v>1</v>
      </c>
      <c r="CJ384" s="1330">
        <f t="shared" si="1096"/>
        <v>1</v>
      </c>
      <c r="CK384" s="1329">
        <f t="shared" si="1096"/>
        <v>1</v>
      </c>
      <c r="CL384" s="1329">
        <f t="shared" si="1096"/>
        <v>1</v>
      </c>
      <c r="CM384" s="1329">
        <f t="shared" si="1096"/>
        <v>1</v>
      </c>
      <c r="CN384" s="1329">
        <f t="shared" si="1096"/>
        <v>1</v>
      </c>
      <c r="CO384" s="1328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276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8" t="str">
        <f t="shared" si="1096"/>
        <v/>
      </c>
      <c r="CE385" s="1329" t="str">
        <f t="shared" si="1096"/>
        <v/>
      </c>
      <c r="CF385" s="1329">
        <f t="shared" si="1096"/>
        <v>10</v>
      </c>
      <c r="CG385" s="1329">
        <f t="shared" si="1096"/>
        <v>10</v>
      </c>
      <c r="CH385" s="1329">
        <f t="shared" si="1096"/>
        <v>12</v>
      </c>
      <c r="CI385" s="1330">
        <f t="shared" si="1096"/>
        <v>15</v>
      </c>
      <c r="CJ385" s="1330">
        <f t="shared" si="1096"/>
        <v>20</v>
      </c>
      <c r="CK385" s="1329">
        <f t="shared" si="1096"/>
        <v>20</v>
      </c>
      <c r="CL385" s="1329">
        <f t="shared" si="1096"/>
        <v>20</v>
      </c>
      <c r="CM385" s="1329">
        <f t="shared" si="1096"/>
        <v>30</v>
      </c>
      <c r="CN385" s="1329" t="str">
        <f t="shared" si="1096"/>
        <v/>
      </c>
      <c r="CO385" s="1328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261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8">
        <f t="shared" si="1096"/>
        <v>2009.664</v>
      </c>
      <c r="CE386" s="1329">
        <f t="shared" si="1096"/>
        <v>2009.664</v>
      </c>
      <c r="CF386" s="1329">
        <f t="shared" si="1096"/>
        <v>2009.664</v>
      </c>
      <c r="CG386" s="1329">
        <f t="shared" si="1096"/>
        <v>2009.664</v>
      </c>
      <c r="CH386" s="1329">
        <f t="shared" si="1096"/>
        <v>2009.664</v>
      </c>
      <c r="CI386" s="1330">
        <f t="shared" si="1096"/>
        <v>2009.664</v>
      </c>
      <c r="CJ386" s="1330">
        <f t="shared" si="1096"/>
        <v>2009.664</v>
      </c>
      <c r="CK386" s="1329">
        <f t="shared" si="1096"/>
        <v>2009.664</v>
      </c>
      <c r="CL386" s="1329">
        <f t="shared" si="1096"/>
        <v>2009.664</v>
      </c>
      <c r="CM386" s="1329">
        <f t="shared" si="1096"/>
        <v>2009.664</v>
      </c>
      <c r="CN386" s="1329">
        <f t="shared" si="1096"/>
        <v>2009.664</v>
      </c>
      <c r="CO386" s="1328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8" t="str">
        <f t="shared" si="1096"/>
        <v/>
      </c>
      <c r="CE387" s="1329" t="str">
        <f t="shared" si="1096"/>
        <v/>
      </c>
      <c r="CF387" s="1329" t="str">
        <f t="shared" si="1096"/>
        <v/>
      </c>
      <c r="CG387" s="1329">
        <f t="shared" si="1096"/>
        <v>10</v>
      </c>
      <c r="CH387" s="1329">
        <f t="shared" si="1096"/>
        <v>10</v>
      </c>
      <c r="CI387" s="1330">
        <f t="shared" si="1096"/>
        <v>12</v>
      </c>
      <c r="CJ387" s="1330">
        <f t="shared" si="1096"/>
        <v>15</v>
      </c>
      <c r="CK387" s="1329">
        <f t="shared" si="1096"/>
        <v>20</v>
      </c>
      <c r="CL387" s="1329">
        <f t="shared" si="1096"/>
        <v>20</v>
      </c>
      <c r="CM387" s="1329" t="str">
        <f t="shared" si="1096"/>
        <v/>
      </c>
      <c r="CN387" s="1329" t="str">
        <f t="shared" si="1096"/>
        <v/>
      </c>
      <c r="CO387" s="1328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182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8" t="str">
        <f t="shared" si="1096"/>
        <v/>
      </c>
      <c r="CE388" s="1329" t="str">
        <f t="shared" si="1096"/>
        <v/>
      </c>
      <c r="CF388" s="1329" t="str">
        <f t="shared" si="1096"/>
        <v/>
      </c>
      <c r="CG388" s="1329">
        <f t="shared" si="1096"/>
        <v>2.5</v>
      </c>
      <c r="CH388" s="1329">
        <f t="shared" si="1096"/>
        <v>3</v>
      </c>
      <c r="CI388" s="1330">
        <f t="shared" si="1096"/>
        <v>5</v>
      </c>
      <c r="CJ388" s="1330">
        <f t="shared" si="1096"/>
        <v>5</v>
      </c>
      <c r="CK388" s="1329">
        <f t="shared" si="1096"/>
        <v>5</v>
      </c>
      <c r="CL388" s="1329">
        <f t="shared" si="1096"/>
        <v>5</v>
      </c>
      <c r="CM388" s="1329" t="str">
        <f t="shared" si="1096"/>
        <v/>
      </c>
      <c r="CN388" s="1329" t="str">
        <f t="shared" si="1096"/>
        <v/>
      </c>
      <c r="CO388" s="1328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184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8" t="str">
        <f t="shared" si="1096"/>
        <v/>
      </c>
      <c r="CE389" s="1329" t="str">
        <f t="shared" si="1096"/>
        <v/>
      </c>
      <c r="CF389" s="1329" t="str">
        <f t="shared" si="1096"/>
        <v/>
      </c>
      <c r="CG389" s="1329">
        <f t="shared" si="1096"/>
        <v>25</v>
      </c>
      <c r="CH389" s="1329">
        <f t="shared" si="1096"/>
        <v>50</v>
      </c>
      <c r="CI389" s="1330">
        <f t="shared" si="1096"/>
        <v>60</v>
      </c>
      <c r="CJ389" s="1330">
        <f t="shared" si="1096"/>
        <v>60</v>
      </c>
      <c r="CK389" s="1329">
        <f t="shared" si="1096"/>
        <v>75</v>
      </c>
      <c r="CL389" s="1329">
        <f t="shared" si="1096"/>
        <v>100</v>
      </c>
      <c r="CM389" s="1329" t="str">
        <f t="shared" si="1096"/>
        <v/>
      </c>
      <c r="CN389" s="1329" t="str">
        <f t="shared" si="1096"/>
        <v/>
      </c>
      <c r="CO389" s="1328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8" t="str">
        <f t="shared" si="1096"/>
        <v/>
      </c>
      <c r="CE390" s="1329" t="str">
        <f t="shared" si="1096"/>
        <v/>
      </c>
      <c r="CF390" s="1329" t="str">
        <f t="shared" si="1096"/>
        <v/>
      </c>
      <c r="CG390" s="1329" t="str">
        <f t="shared" si="1096"/>
        <v/>
      </c>
      <c r="CH390" s="1329" t="str">
        <f t="shared" si="1096"/>
        <v/>
      </c>
      <c r="CI390" s="1330" t="str">
        <f t="shared" si="1096"/>
        <v/>
      </c>
      <c r="CJ390" s="1330" t="str">
        <f t="shared" si="1096"/>
        <v/>
      </c>
      <c r="CK390" s="1329" t="str">
        <f t="shared" si="1096"/>
        <v/>
      </c>
      <c r="CL390" s="1329" t="str">
        <f t="shared" si="1096"/>
        <v/>
      </c>
      <c r="CM390" s="1329" t="str">
        <f t="shared" si="1096"/>
        <v/>
      </c>
      <c r="CN390" s="1329" t="str">
        <f t="shared" si="1096"/>
        <v/>
      </c>
      <c r="CO390" s="1328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228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7.8209215442092154E-4</v>
      </c>
      <c r="BW391" s="625">
        <f>IF(BW385="","",(BW385-BW387-BW390)*BW386/BW$46/365/$G$1)</f>
        <v>1.2513474470734745E-3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31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>
        <f t="shared" si="1136"/>
        <v>0</v>
      </c>
      <c r="CG391" s="1332">
        <f t="shared" si="1136"/>
        <v>0</v>
      </c>
      <c r="CH391" s="1332">
        <f t="shared" si="1136"/>
        <v>0</v>
      </c>
      <c r="CI391" s="1333">
        <f t="shared" si="1136"/>
        <v>0</v>
      </c>
      <c r="CJ391" s="1333">
        <f t="shared" si="1136"/>
        <v>0</v>
      </c>
      <c r="CK391" s="1332">
        <f t="shared" si="1136"/>
        <v>0</v>
      </c>
      <c r="CL391" s="1332">
        <f t="shared" si="1136"/>
        <v>1.5641843088418431E-3</v>
      </c>
      <c r="CM391" s="1332">
        <f t="shared" si="1136"/>
        <v>2.6814588151574449E-3</v>
      </c>
      <c r="CN391" s="1332" t="str">
        <f t="shared" si="1136"/>
        <v/>
      </c>
      <c r="CO391" s="1331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928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8" t="str">
        <f t="shared" si="1135"/>
        <v/>
      </c>
      <c r="CE392" s="1329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7"/>
        <v/>
      </c>
      <c r="CG392" s="1329" t="str">
        <f t="shared" si="1137"/>
        <v/>
      </c>
      <c r="CH392" s="1329" t="str">
        <f t="shared" si="1137"/>
        <v/>
      </c>
      <c r="CI392" s="1330" t="str">
        <f t="shared" si="1137"/>
        <v/>
      </c>
      <c r="CJ392" s="1330" t="str">
        <f t="shared" si="1137"/>
        <v/>
      </c>
      <c r="CK392" s="1329" t="str">
        <f t="shared" si="1137"/>
        <v/>
      </c>
      <c r="CL392" s="1329" t="str">
        <f t="shared" si="1137"/>
        <v/>
      </c>
      <c r="CM392" s="1329" t="str">
        <f t="shared" si="1137"/>
        <v/>
      </c>
      <c r="CN392" s="1329" t="str">
        <f t="shared" si="1137"/>
        <v/>
      </c>
      <c r="CO392" s="1328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8" t="str">
        <f t="shared" si="1135"/>
        <v/>
      </c>
      <c r="CE393" s="1329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8"/>
        <v/>
      </c>
      <c r="CG393" s="1329" t="str">
        <f t="shared" si="1138"/>
        <v/>
      </c>
      <c r="CH393" s="1329" t="str">
        <f t="shared" si="1138"/>
        <v/>
      </c>
      <c r="CI393" s="1330" t="str">
        <f t="shared" si="1138"/>
        <v/>
      </c>
      <c r="CJ393" s="1330" t="str">
        <f t="shared" si="1138"/>
        <v/>
      </c>
      <c r="CK393" s="1329" t="str">
        <f t="shared" si="1138"/>
        <v/>
      </c>
      <c r="CL393" s="1329" t="str">
        <f t="shared" si="1138"/>
        <v/>
      </c>
      <c r="CM393" s="1329" t="str">
        <f t="shared" si="1138"/>
        <v/>
      </c>
      <c r="CN393" s="1329" t="str">
        <f t="shared" si="1138"/>
        <v/>
      </c>
      <c r="CO393" s="1328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184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8" t="str">
        <f t="shared" si="1135"/>
        <v/>
      </c>
      <c r="CE394" s="1329" t="str">
        <f t="shared" si="1138"/>
        <v/>
      </c>
      <c r="CF394" s="1329" t="str">
        <f t="shared" si="1138"/>
        <v/>
      </c>
      <c r="CG394" s="1329" t="str">
        <f t="shared" si="1138"/>
        <v/>
      </c>
      <c r="CH394" s="1329" t="str">
        <f t="shared" si="1138"/>
        <v/>
      </c>
      <c r="CI394" s="1330" t="str">
        <f t="shared" si="1138"/>
        <v/>
      </c>
      <c r="CJ394" s="1330" t="str">
        <f t="shared" si="1138"/>
        <v/>
      </c>
      <c r="CK394" s="1329" t="str">
        <f t="shared" si="1138"/>
        <v/>
      </c>
      <c r="CL394" s="1329" t="str">
        <f t="shared" si="1138"/>
        <v/>
      </c>
      <c r="CM394" s="1329" t="str">
        <f t="shared" si="1138"/>
        <v/>
      </c>
      <c r="CN394" s="1329" t="str">
        <f t="shared" si="1138"/>
        <v/>
      </c>
      <c r="CO394" s="1328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930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8" t="str">
        <f t="shared" si="1135"/>
        <v/>
      </c>
      <c r="CE395" s="1329" t="str">
        <f t="shared" si="1138"/>
        <v/>
      </c>
      <c r="CF395" s="1329" t="str">
        <f t="shared" si="1138"/>
        <v/>
      </c>
      <c r="CG395" s="1329" t="str">
        <f t="shared" si="1138"/>
        <v/>
      </c>
      <c r="CH395" s="1329">
        <f t="shared" si="1138"/>
        <v>7</v>
      </c>
      <c r="CI395" s="1330">
        <f t="shared" si="1138"/>
        <v>10</v>
      </c>
      <c r="CJ395" s="1330">
        <f t="shared" si="1138"/>
        <v>15</v>
      </c>
      <c r="CK395" s="1329">
        <f t="shared" si="1138"/>
        <v>20</v>
      </c>
      <c r="CL395" s="1329" t="str">
        <f t="shared" si="1138"/>
        <v/>
      </c>
      <c r="CM395" s="1329" t="str">
        <f t="shared" si="1138"/>
        <v/>
      </c>
      <c r="CN395" s="1329" t="str">
        <f t="shared" si="1138"/>
        <v/>
      </c>
      <c r="CO395" s="1328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8" t="str">
        <f t="shared" si="1135"/>
        <v/>
      </c>
      <c r="CE396" s="1329" t="str">
        <f t="shared" si="1138"/>
        <v/>
      </c>
      <c r="CF396" s="1329" t="str">
        <f t="shared" si="1138"/>
        <v/>
      </c>
      <c r="CG396" s="1329" t="str">
        <f t="shared" si="1138"/>
        <v/>
      </c>
      <c r="CH396" s="1329">
        <f t="shared" si="1138"/>
        <v>7</v>
      </c>
      <c r="CI396" s="1330">
        <f t="shared" si="1138"/>
        <v>7.5</v>
      </c>
      <c r="CJ396" s="1330">
        <f t="shared" si="1138"/>
        <v>10</v>
      </c>
      <c r="CK396" s="1329">
        <f t="shared" si="1138"/>
        <v>10</v>
      </c>
      <c r="CL396" s="1329" t="str">
        <f t="shared" si="1138"/>
        <v/>
      </c>
      <c r="CM396" s="1329" t="str">
        <f t="shared" si="1138"/>
        <v/>
      </c>
      <c r="CN396" s="1329" t="str">
        <f t="shared" si="1138"/>
        <v/>
      </c>
      <c r="CO396" s="1328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184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8" t="str">
        <f t="shared" si="1135"/>
        <v/>
      </c>
      <c r="CE397" s="1329" t="str">
        <f t="shared" si="1138"/>
        <v/>
      </c>
      <c r="CF397" s="1329" t="str">
        <f t="shared" si="1138"/>
        <v/>
      </c>
      <c r="CG397" s="1329" t="str">
        <f t="shared" si="1138"/>
        <v/>
      </c>
      <c r="CH397" s="1329">
        <f t="shared" si="1138"/>
        <v>49</v>
      </c>
      <c r="CI397" s="1330">
        <f t="shared" si="1138"/>
        <v>100</v>
      </c>
      <c r="CJ397" s="1330">
        <f t="shared" si="1138"/>
        <v>150</v>
      </c>
      <c r="CK397" s="1329">
        <f t="shared" si="1138"/>
        <v>150</v>
      </c>
      <c r="CL397" s="1329" t="str">
        <f t="shared" si="1138"/>
        <v/>
      </c>
      <c r="CM397" s="1329" t="str">
        <f t="shared" si="1138"/>
        <v/>
      </c>
      <c r="CN397" s="1329" t="str">
        <f t="shared" si="1138"/>
        <v/>
      </c>
      <c r="CO397" s="1328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931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8" t="str">
        <f t="shared" si="1135"/>
        <v/>
      </c>
      <c r="CE398" s="1329" t="str">
        <f t="shared" si="1138"/>
        <v/>
      </c>
      <c r="CF398" s="1329" t="str">
        <f t="shared" si="1138"/>
        <v/>
      </c>
      <c r="CG398" s="1329" t="str">
        <f t="shared" si="1138"/>
        <v/>
      </c>
      <c r="CH398" s="1329" t="str">
        <f t="shared" si="1138"/>
        <v/>
      </c>
      <c r="CI398" s="1330" t="str">
        <f t="shared" si="1138"/>
        <v/>
      </c>
      <c r="CJ398" s="1330" t="str">
        <f t="shared" si="1138"/>
        <v/>
      </c>
      <c r="CK398" s="1329" t="str">
        <f t="shared" si="1138"/>
        <v/>
      </c>
      <c r="CL398" s="1329" t="str">
        <f t="shared" si="1138"/>
        <v/>
      </c>
      <c r="CM398" s="1329" t="str">
        <f t="shared" si="1138"/>
        <v/>
      </c>
      <c r="CN398" s="1329" t="str">
        <f t="shared" si="1138"/>
        <v/>
      </c>
      <c r="CO398" s="1328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8" t="str">
        <f t="shared" si="1135"/>
        <v/>
      </c>
      <c r="CE399" s="1329" t="str">
        <f t="shared" si="1138"/>
        <v/>
      </c>
      <c r="CF399" s="1329" t="str">
        <f t="shared" si="1138"/>
        <v/>
      </c>
      <c r="CG399" s="1329" t="str">
        <f t="shared" si="1138"/>
        <v/>
      </c>
      <c r="CH399" s="1329" t="str">
        <f t="shared" si="1138"/>
        <v/>
      </c>
      <c r="CI399" s="1330" t="str">
        <f t="shared" si="1138"/>
        <v/>
      </c>
      <c r="CJ399" s="1330" t="str">
        <f t="shared" si="1138"/>
        <v/>
      </c>
      <c r="CK399" s="1329" t="str">
        <f t="shared" si="1138"/>
        <v/>
      </c>
      <c r="CL399" s="1329" t="str">
        <f t="shared" si="1138"/>
        <v/>
      </c>
      <c r="CM399" s="1329" t="str">
        <f t="shared" si="1138"/>
        <v/>
      </c>
      <c r="CN399" s="1329" t="str">
        <f t="shared" si="1138"/>
        <v/>
      </c>
      <c r="CO399" s="1328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184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8" t="str">
        <f t="shared" si="1135"/>
        <v/>
      </c>
      <c r="CE400" s="1329" t="str">
        <f t="shared" si="1138"/>
        <v/>
      </c>
      <c r="CF400" s="1329" t="str">
        <f t="shared" si="1138"/>
        <v/>
      </c>
      <c r="CG400" s="1329" t="str">
        <f t="shared" si="1138"/>
        <v/>
      </c>
      <c r="CH400" s="1329" t="str">
        <f t="shared" si="1138"/>
        <v/>
      </c>
      <c r="CI400" s="1330" t="str">
        <f t="shared" si="1138"/>
        <v/>
      </c>
      <c r="CJ400" s="1330" t="str">
        <f t="shared" si="1138"/>
        <v/>
      </c>
      <c r="CK400" s="1329" t="str">
        <f t="shared" si="1138"/>
        <v/>
      </c>
      <c r="CL400" s="1329" t="str">
        <f t="shared" si="1138"/>
        <v/>
      </c>
      <c r="CM400" s="1329" t="str">
        <f t="shared" si="1138"/>
        <v/>
      </c>
      <c r="CN400" s="1329" t="str">
        <f t="shared" si="1138"/>
        <v/>
      </c>
      <c r="CO400" s="1328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932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8" t="str">
        <f t="shared" si="1135"/>
        <v/>
      </c>
      <c r="CE401" s="1329" t="str">
        <f t="shared" si="1138"/>
        <v/>
      </c>
      <c r="CF401" s="1329" t="str">
        <f t="shared" si="1138"/>
        <v/>
      </c>
      <c r="CG401" s="1329" t="str">
        <f t="shared" si="1138"/>
        <v/>
      </c>
      <c r="CH401" s="1329" t="str">
        <f t="shared" si="1138"/>
        <v/>
      </c>
      <c r="CI401" s="1330" t="str">
        <f t="shared" si="1138"/>
        <v/>
      </c>
      <c r="CJ401" s="1330" t="str">
        <f t="shared" si="1138"/>
        <v/>
      </c>
      <c r="CK401" s="1329" t="str">
        <f t="shared" si="1138"/>
        <v/>
      </c>
      <c r="CL401" s="1329" t="str">
        <f t="shared" si="1138"/>
        <v/>
      </c>
      <c r="CM401" s="1329" t="str">
        <f t="shared" si="1138"/>
        <v/>
      </c>
      <c r="CN401" s="1329" t="str">
        <f t="shared" si="1138"/>
        <v/>
      </c>
      <c r="CO401" s="1328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8" t="str">
        <f t="shared" si="1135"/>
        <v/>
      </c>
      <c r="CE402" s="1329" t="str">
        <f t="shared" si="1138"/>
        <v/>
      </c>
      <c r="CF402" s="1329" t="str">
        <f t="shared" si="1138"/>
        <v/>
      </c>
      <c r="CG402" s="1329" t="str">
        <f t="shared" si="1138"/>
        <v/>
      </c>
      <c r="CH402" s="1329" t="str">
        <f t="shared" si="1138"/>
        <v/>
      </c>
      <c r="CI402" s="1330" t="str">
        <f t="shared" si="1138"/>
        <v/>
      </c>
      <c r="CJ402" s="1330" t="str">
        <f t="shared" si="1138"/>
        <v/>
      </c>
      <c r="CK402" s="1329" t="str">
        <f t="shared" si="1138"/>
        <v/>
      </c>
      <c r="CL402" s="1329" t="str">
        <f t="shared" si="1138"/>
        <v/>
      </c>
      <c r="CM402" s="1329" t="str">
        <f t="shared" si="1138"/>
        <v/>
      </c>
      <c r="CN402" s="1329" t="str">
        <f t="shared" si="1138"/>
        <v/>
      </c>
      <c r="CO402" s="1328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184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8" t="str">
        <f t="shared" si="1135"/>
        <v/>
      </c>
      <c r="CE403" s="1329" t="str">
        <f t="shared" si="1138"/>
        <v/>
      </c>
      <c r="CF403" s="1329" t="str">
        <f t="shared" si="1138"/>
        <v/>
      </c>
      <c r="CG403" s="1329" t="str">
        <f t="shared" si="1138"/>
        <v/>
      </c>
      <c r="CH403" s="1329" t="str">
        <f t="shared" si="1138"/>
        <v/>
      </c>
      <c r="CI403" s="1330" t="str">
        <f t="shared" si="1138"/>
        <v/>
      </c>
      <c r="CJ403" s="1330" t="str">
        <f t="shared" si="1138"/>
        <v/>
      </c>
      <c r="CK403" s="1329" t="str">
        <f t="shared" si="1138"/>
        <v/>
      </c>
      <c r="CL403" s="1329" t="str">
        <f t="shared" si="1138"/>
        <v/>
      </c>
      <c r="CM403" s="1329" t="str">
        <f t="shared" si="1138"/>
        <v/>
      </c>
      <c r="CN403" s="1329" t="str">
        <f t="shared" si="1138"/>
        <v/>
      </c>
      <c r="CO403" s="1328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933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8" t="str">
        <f t="shared" si="1135"/>
        <v/>
      </c>
      <c r="CE404" s="1329" t="str">
        <f t="shared" si="1138"/>
        <v/>
      </c>
      <c r="CF404" s="1329">
        <f t="shared" si="1138"/>
        <v>7</v>
      </c>
      <c r="CG404" s="1329">
        <f t="shared" si="1138"/>
        <v>15</v>
      </c>
      <c r="CH404" s="1329">
        <f t="shared" si="1138"/>
        <v>15</v>
      </c>
      <c r="CI404" s="1330">
        <f t="shared" si="1138"/>
        <v>16</v>
      </c>
      <c r="CJ404" s="1330">
        <f t="shared" si="1138"/>
        <v>20</v>
      </c>
      <c r="CK404" s="1329">
        <f t="shared" si="1138"/>
        <v>21</v>
      </c>
      <c r="CL404" s="1329">
        <f t="shared" si="1138"/>
        <v>25</v>
      </c>
      <c r="CM404" s="1329">
        <f t="shared" si="1138"/>
        <v>60</v>
      </c>
      <c r="CN404" s="1329" t="str">
        <f t="shared" si="1138"/>
        <v/>
      </c>
      <c r="CO404" s="1328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8" t="str">
        <f t="shared" si="1135"/>
        <v/>
      </c>
      <c r="CE405" s="1329" t="str">
        <f t="shared" si="1138"/>
        <v/>
      </c>
      <c r="CF405" s="1329">
        <f t="shared" si="1138"/>
        <v>0</v>
      </c>
      <c r="CG405" s="1329">
        <f t="shared" si="1138"/>
        <v>0</v>
      </c>
      <c r="CH405" s="1329">
        <f t="shared" si="1138"/>
        <v>4</v>
      </c>
      <c r="CI405" s="1330">
        <f t="shared" si="1138"/>
        <v>4.8</v>
      </c>
      <c r="CJ405" s="1330">
        <f t="shared" si="1138"/>
        <v>5</v>
      </c>
      <c r="CK405" s="1329">
        <f t="shared" si="1138"/>
        <v>5</v>
      </c>
      <c r="CL405" s="1329">
        <f t="shared" si="1138"/>
        <v>5</v>
      </c>
      <c r="CM405" s="1329">
        <f t="shared" si="1138"/>
        <v>10</v>
      </c>
      <c r="CN405" s="1329" t="str">
        <f t="shared" si="1138"/>
        <v/>
      </c>
      <c r="CO405" s="1328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184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8" t="str">
        <f t="shared" si="1135"/>
        <v/>
      </c>
      <c r="CE406" s="1329" t="str">
        <f t="shared" si="1138"/>
        <v/>
      </c>
      <c r="CF406" s="1329">
        <f t="shared" si="1138"/>
        <v>0</v>
      </c>
      <c r="CG406" s="1329">
        <f t="shared" si="1138"/>
        <v>0</v>
      </c>
      <c r="CH406" s="1329">
        <f t="shared" si="1138"/>
        <v>70</v>
      </c>
      <c r="CI406" s="1330">
        <f t="shared" si="1138"/>
        <v>75</v>
      </c>
      <c r="CJ406" s="1330">
        <f t="shared" si="1138"/>
        <v>80</v>
      </c>
      <c r="CK406" s="1329">
        <f t="shared" si="1138"/>
        <v>80</v>
      </c>
      <c r="CL406" s="1329">
        <f t="shared" si="1138"/>
        <v>100.8</v>
      </c>
      <c r="CM406" s="1329">
        <f t="shared" si="1138"/>
        <v>300</v>
      </c>
      <c r="CN406" s="1329" t="str">
        <f t="shared" si="1138"/>
        <v/>
      </c>
      <c r="CO406" s="1328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934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8" t="str">
        <f t="shared" si="1135"/>
        <v/>
      </c>
      <c r="CE407" s="1329" t="str">
        <f t="shared" si="1138"/>
        <v/>
      </c>
      <c r="CF407" s="1329" t="str">
        <f t="shared" si="1138"/>
        <v/>
      </c>
      <c r="CG407" s="1329">
        <f t="shared" si="1138"/>
        <v>5</v>
      </c>
      <c r="CH407" s="1329">
        <f t="shared" si="1138"/>
        <v>10</v>
      </c>
      <c r="CI407" s="1330">
        <f t="shared" si="1138"/>
        <v>10</v>
      </c>
      <c r="CJ407" s="1330">
        <f t="shared" si="1138"/>
        <v>20</v>
      </c>
      <c r="CK407" s="1329">
        <f t="shared" si="1138"/>
        <v>20</v>
      </c>
      <c r="CL407" s="1329">
        <f t="shared" si="1138"/>
        <v>50</v>
      </c>
      <c r="CM407" s="1329" t="str">
        <f t="shared" si="1138"/>
        <v/>
      </c>
      <c r="CN407" s="1329" t="str">
        <f t="shared" si="1138"/>
        <v/>
      </c>
      <c r="CO407" s="1328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8" t="str">
        <f t="shared" si="1135"/>
        <v/>
      </c>
      <c r="CE408" s="1329" t="str">
        <f t="shared" si="1138"/>
        <v/>
      </c>
      <c r="CF408" s="1329" t="str">
        <f t="shared" si="1138"/>
        <v/>
      </c>
      <c r="CG408" s="1329">
        <f t="shared" si="1138"/>
        <v>0</v>
      </c>
      <c r="CH408" s="1329">
        <f t="shared" si="1138"/>
        <v>4.5</v>
      </c>
      <c r="CI408" s="1330">
        <f t="shared" si="1138"/>
        <v>5</v>
      </c>
      <c r="CJ408" s="1330">
        <f t="shared" si="1138"/>
        <v>5</v>
      </c>
      <c r="CK408" s="1329">
        <f t="shared" si="1138"/>
        <v>5.3</v>
      </c>
      <c r="CL408" s="1329">
        <f t="shared" si="1138"/>
        <v>7</v>
      </c>
      <c r="CM408" s="1329" t="str">
        <f t="shared" si="1138"/>
        <v/>
      </c>
      <c r="CN408" s="1329" t="str">
        <f t="shared" si="1138"/>
        <v/>
      </c>
      <c r="CO408" s="1328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184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8" t="str">
        <f t="shared" si="1135"/>
        <v/>
      </c>
      <c r="CE409" s="1329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63"/>
        <v/>
      </c>
      <c r="CG409" s="1329">
        <f t="shared" si="1163"/>
        <v>0</v>
      </c>
      <c r="CH409" s="1329">
        <f t="shared" si="1163"/>
        <v>25</v>
      </c>
      <c r="CI409" s="1330">
        <f t="shared" si="1163"/>
        <v>70</v>
      </c>
      <c r="CJ409" s="1330">
        <f t="shared" si="1163"/>
        <v>90</v>
      </c>
      <c r="CK409" s="1329">
        <f t="shared" si="1163"/>
        <v>106</v>
      </c>
      <c r="CL409" s="1329">
        <f t="shared" si="1163"/>
        <v>250</v>
      </c>
      <c r="CM409" s="1329" t="str">
        <f t="shared" si="1163"/>
        <v/>
      </c>
      <c r="CN409" s="1329" t="str">
        <f t="shared" si="1163"/>
        <v/>
      </c>
      <c r="CO409" s="1328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936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8" t="str">
        <f t="shared" si="1135"/>
        <v/>
      </c>
      <c r="CE410" s="1329" t="str">
        <f t="shared" si="1163"/>
        <v/>
      </c>
      <c r="CF410" s="1329" t="str">
        <f t="shared" si="1163"/>
        <v/>
      </c>
      <c r="CG410" s="1329" t="str">
        <f t="shared" si="1163"/>
        <v/>
      </c>
      <c r="CH410" s="1329" t="str">
        <f t="shared" si="1163"/>
        <v/>
      </c>
      <c r="CI410" s="1330">
        <f t="shared" si="1163"/>
        <v>200</v>
      </c>
      <c r="CJ410" s="1330" t="str">
        <f t="shared" si="1163"/>
        <v/>
      </c>
      <c r="CK410" s="1329" t="str">
        <f t="shared" si="1163"/>
        <v/>
      </c>
      <c r="CL410" s="1329" t="str">
        <f t="shared" si="1163"/>
        <v/>
      </c>
      <c r="CM410" s="1329" t="str">
        <f t="shared" si="1163"/>
        <v/>
      </c>
      <c r="CN410" s="1329" t="str">
        <f t="shared" si="1163"/>
        <v/>
      </c>
      <c r="CO410" s="1328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8" t="str">
        <f t="shared" si="1135"/>
        <v/>
      </c>
      <c r="CE411" s="1329" t="str">
        <f t="shared" si="1163"/>
        <v/>
      </c>
      <c r="CF411" s="1329" t="str">
        <f t="shared" si="1163"/>
        <v/>
      </c>
      <c r="CG411" s="1329" t="str">
        <f t="shared" si="1163"/>
        <v/>
      </c>
      <c r="CH411" s="1329" t="str">
        <f t="shared" si="1163"/>
        <v/>
      </c>
      <c r="CI411" s="1330">
        <f t="shared" si="1163"/>
        <v>2.8</v>
      </c>
      <c r="CJ411" s="1330" t="str">
        <f t="shared" si="1163"/>
        <v/>
      </c>
      <c r="CK411" s="1329" t="str">
        <f t="shared" si="1163"/>
        <v/>
      </c>
      <c r="CL411" s="1329" t="str">
        <f t="shared" si="1163"/>
        <v/>
      </c>
      <c r="CM411" s="1329" t="str">
        <f t="shared" si="1163"/>
        <v/>
      </c>
      <c r="CN411" s="1329" t="str">
        <f t="shared" si="1163"/>
        <v/>
      </c>
      <c r="CO411" s="1328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184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8" t="str">
        <f t="shared" si="1135"/>
        <v/>
      </c>
      <c r="CE412" s="1329" t="str">
        <f t="shared" si="1163"/>
        <v/>
      </c>
      <c r="CF412" s="1329" t="str">
        <f t="shared" si="1163"/>
        <v/>
      </c>
      <c r="CG412" s="1329" t="str">
        <f t="shared" si="1163"/>
        <v/>
      </c>
      <c r="CH412" s="1329" t="str">
        <f t="shared" si="1163"/>
        <v/>
      </c>
      <c r="CI412" s="1330">
        <f t="shared" si="1163"/>
        <v>560</v>
      </c>
      <c r="CJ412" s="1330" t="str">
        <f t="shared" si="1163"/>
        <v/>
      </c>
      <c r="CK412" s="1329" t="str">
        <f t="shared" si="1163"/>
        <v/>
      </c>
      <c r="CL412" s="1329" t="str">
        <f t="shared" si="1163"/>
        <v/>
      </c>
      <c r="CM412" s="1329" t="str">
        <f t="shared" si="1163"/>
        <v/>
      </c>
      <c r="CN412" s="1329" t="str">
        <f t="shared" si="1163"/>
        <v/>
      </c>
      <c r="CO412" s="1328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950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8" t="str">
        <f t="shared" si="1135"/>
        <v/>
      </c>
      <c r="CE413" s="1329" t="str">
        <f t="shared" si="1163"/>
        <v/>
      </c>
      <c r="CF413" s="1329" t="str">
        <f t="shared" si="1163"/>
        <v/>
      </c>
      <c r="CG413" s="1329" t="str">
        <f t="shared" si="1163"/>
        <v/>
      </c>
      <c r="CH413" s="1329" t="str">
        <f t="shared" si="1163"/>
        <v/>
      </c>
      <c r="CI413" s="1330" t="str">
        <f t="shared" si="1163"/>
        <v/>
      </c>
      <c r="CJ413" s="1330" t="str">
        <f t="shared" si="1163"/>
        <v/>
      </c>
      <c r="CK413" s="1329" t="str">
        <f t="shared" si="1163"/>
        <v/>
      </c>
      <c r="CL413" s="1329" t="str">
        <f t="shared" si="1163"/>
        <v/>
      </c>
      <c r="CM413" s="1329" t="str">
        <f t="shared" si="1163"/>
        <v/>
      </c>
      <c r="CN413" s="1329" t="str">
        <f t="shared" si="1163"/>
        <v/>
      </c>
      <c r="CO413" s="1328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8" t="str">
        <f t="shared" si="1135"/>
        <v/>
      </c>
      <c r="CE414" s="1329" t="str">
        <f t="shared" si="1163"/>
        <v/>
      </c>
      <c r="CF414" s="1329" t="str">
        <f t="shared" si="1163"/>
        <v/>
      </c>
      <c r="CG414" s="1329" t="str">
        <f t="shared" si="1163"/>
        <v/>
      </c>
      <c r="CH414" s="1329" t="str">
        <f t="shared" si="1163"/>
        <v/>
      </c>
      <c r="CI414" s="1330" t="str">
        <f t="shared" si="1163"/>
        <v/>
      </c>
      <c r="CJ414" s="1330" t="str">
        <f t="shared" si="1163"/>
        <v/>
      </c>
      <c r="CK414" s="1329" t="str">
        <f t="shared" si="1163"/>
        <v/>
      </c>
      <c r="CL414" s="1329" t="str">
        <f t="shared" si="1163"/>
        <v/>
      </c>
      <c r="CM414" s="1329" t="str">
        <f t="shared" si="1163"/>
        <v/>
      </c>
      <c r="CN414" s="1329" t="str">
        <f t="shared" si="1163"/>
        <v/>
      </c>
      <c r="CO414" s="1328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184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8" t="str">
        <f t="shared" si="1135"/>
        <v/>
      </c>
      <c r="CE415" s="1329" t="str">
        <f t="shared" si="1163"/>
        <v/>
      </c>
      <c r="CF415" s="1329" t="str">
        <f t="shared" si="1163"/>
        <v/>
      </c>
      <c r="CG415" s="1329" t="str">
        <f t="shared" si="1163"/>
        <v/>
      </c>
      <c r="CH415" s="1329" t="str">
        <f t="shared" si="1163"/>
        <v/>
      </c>
      <c r="CI415" s="1330" t="str">
        <f t="shared" si="1163"/>
        <v/>
      </c>
      <c r="CJ415" s="1330" t="str">
        <f t="shared" si="1163"/>
        <v/>
      </c>
      <c r="CK415" s="1329" t="str">
        <f t="shared" si="1163"/>
        <v/>
      </c>
      <c r="CL415" s="1329" t="str">
        <f t="shared" si="1163"/>
        <v/>
      </c>
      <c r="CM415" s="1329" t="str">
        <f t="shared" si="1163"/>
        <v/>
      </c>
      <c r="CN415" s="1329" t="str">
        <f t="shared" si="1163"/>
        <v/>
      </c>
      <c r="CO415" s="1328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277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8" t="str">
        <f t="shared" si="1135"/>
        <v/>
      </c>
      <c r="CE416" s="1329" t="str">
        <f t="shared" si="1163"/>
        <v/>
      </c>
      <c r="CF416" s="1329" t="str">
        <f t="shared" si="1163"/>
        <v/>
      </c>
      <c r="CG416" s="1329" t="str">
        <f t="shared" si="1163"/>
        <v/>
      </c>
      <c r="CH416" s="1329" t="str">
        <f t="shared" si="1163"/>
        <v/>
      </c>
      <c r="CI416" s="1330" t="str">
        <f t="shared" si="1163"/>
        <v/>
      </c>
      <c r="CJ416" s="1330" t="str">
        <f t="shared" si="1163"/>
        <v/>
      </c>
      <c r="CK416" s="1329" t="str">
        <f t="shared" si="1163"/>
        <v/>
      </c>
      <c r="CL416" s="1329" t="str">
        <f t="shared" si="1163"/>
        <v/>
      </c>
      <c r="CM416" s="1329" t="str">
        <f t="shared" si="1163"/>
        <v/>
      </c>
      <c r="CN416" s="1329" t="str">
        <f t="shared" si="1163"/>
        <v/>
      </c>
      <c r="CO416" s="1328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8" t="str">
        <f t="shared" si="1135"/>
        <v/>
      </c>
      <c r="CE417" s="1329" t="str">
        <f t="shared" si="1163"/>
        <v/>
      </c>
      <c r="CF417" s="1329" t="str">
        <f t="shared" si="1163"/>
        <v/>
      </c>
      <c r="CG417" s="1329" t="str">
        <f t="shared" si="1163"/>
        <v/>
      </c>
      <c r="CH417" s="1329" t="str">
        <f t="shared" si="1163"/>
        <v/>
      </c>
      <c r="CI417" s="1330" t="str">
        <f t="shared" si="1163"/>
        <v/>
      </c>
      <c r="CJ417" s="1330" t="str">
        <f t="shared" si="1163"/>
        <v/>
      </c>
      <c r="CK417" s="1329" t="str">
        <f t="shared" si="1163"/>
        <v/>
      </c>
      <c r="CL417" s="1329" t="str">
        <f t="shared" si="1163"/>
        <v/>
      </c>
      <c r="CM417" s="1329" t="str">
        <f t="shared" si="1163"/>
        <v/>
      </c>
      <c r="CN417" s="1329" t="str">
        <f t="shared" si="1163"/>
        <v/>
      </c>
      <c r="CO417" s="1328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184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8" t="str">
        <f t="shared" si="1135"/>
        <v/>
      </c>
      <c r="CE418" s="1329" t="str">
        <f t="shared" si="1163"/>
        <v/>
      </c>
      <c r="CF418" s="1329" t="str">
        <f t="shared" si="1163"/>
        <v/>
      </c>
      <c r="CG418" s="1329" t="str">
        <f t="shared" si="1163"/>
        <v/>
      </c>
      <c r="CH418" s="1329" t="str">
        <f t="shared" si="1163"/>
        <v/>
      </c>
      <c r="CI418" s="1330" t="str">
        <f t="shared" si="1163"/>
        <v/>
      </c>
      <c r="CJ418" s="1330" t="str">
        <f t="shared" si="1163"/>
        <v/>
      </c>
      <c r="CK418" s="1329" t="str">
        <f t="shared" si="1163"/>
        <v/>
      </c>
      <c r="CL418" s="1329" t="str">
        <f t="shared" si="1163"/>
        <v/>
      </c>
      <c r="CM418" s="1329" t="str">
        <f t="shared" si="1163"/>
        <v/>
      </c>
      <c r="CN418" s="1329" t="str">
        <f t="shared" si="1163"/>
        <v/>
      </c>
      <c r="CO418" s="1328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278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55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279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8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6"/>
        <v/>
      </c>
      <c r="CF420" s="1329" t="str">
        <f t="shared" si="1176"/>
        <v/>
      </c>
      <c r="CG420" s="1329" t="str">
        <f t="shared" si="1176"/>
        <v/>
      </c>
      <c r="CH420" s="1329" t="str">
        <f t="shared" si="1176"/>
        <v/>
      </c>
      <c r="CI420" s="1330" t="str">
        <f t="shared" si="1176"/>
        <v/>
      </c>
      <c r="CJ420" s="1330" t="str">
        <f t="shared" si="1176"/>
        <v/>
      </c>
      <c r="CK420" s="1329" t="str">
        <f t="shared" si="1176"/>
        <v/>
      </c>
      <c r="CL420" s="1329" t="str">
        <f t="shared" si="1176"/>
        <v/>
      </c>
      <c r="CM420" s="1329" t="str">
        <f t="shared" si="1176"/>
        <v/>
      </c>
      <c r="CN420" s="1329" t="str">
        <f t="shared" si="1176"/>
        <v/>
      </c>
      <c r="CO420" s="1328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9"/>
        <v/>
      </c>
      <c r="CG421" s="1329" t="str">
        <f t="shared" si="1179"/>
        <v/>
      </c>
      <c r="CH421" s="1329" t="str">
        <f t="shared" si="1179"/>
        <v/>
      </c>
      <c r="CI421" s="1330" t="str">
        <f t="shared" si="1179"/>
        <v/>
      </c>
      <c r="CJ421" s="1330" t="str">
        <f t="shared" si="1179"/>
        <v/>
      </c>
      <c r="CK421" s="1329" t="str">
        <f t="shared" si="1179"/>
        <v/>
      </c>
      <c r="CL421" s="1329" t="str">
        <f t="shared" si="1179"/>
        <v/>
      </c>
      <c r="CM421" s="1329" t="str">
        <f t="shared" si="1179"/>
        <v/>
      </c>
      <c r="CN421" s="1329" t="str">
        <f t="shared" si="1179"/>
        <v/>
      </c>
      <c r="CO421" s="1328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184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9"/>
        <v/>
      </c>
      <c r="CF422" s="1329" t="str">
        <f t="shared" si="1179"/>
        <v/>
      </c>
      <c r="CG422" s="1329" t="str">
        <f t="shared" si="1179"/>
        <v/>
      </c>
      <c r="CH422" s="1329" t="str">
        <f t="shared" si="1179"/>
        <v/>
      </c>
      <c r="CI422" s="1330" t="str">
        <f t="shared" si="1179"/>
        <v/>
      </c>
      <c r="CJ422" s="1330" t="str">
        <f t="shared" si="1179"/>
        <v/>
      </c>
      <c r="CK422" s="1329" t="str">
        <f t="shared" si="1179"/>
        <v/>
      </c>
      <c r="CL422" s="1329" t="str">
        <f t="shared" si="1179"/>
        <v/>
      </c>
      <c r="CM422" s="1329" t="str">
        <f t="shared" si="1179"/>
        <v/>
      </c>
      <c r="CN422" s="1329" t="str">
        <f t="shared" si="1179"/>
        <v/>
      </c>
      <c r="CO422" s="1328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278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55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279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84"/>
        <v/>
      </c>
      <c r="CG424" s="1329" t="str">
        <f t="shared" si="1184"/>
        <v/>
      </c>
      <c r="CH424" s="1329" t="str">
        <f t="shared" si="1184"/>
        <v/>
      </c>
      <c r="CI424" s="1330" t="str">
        <f t="shared" si="1184"/>
        <v/>
      </c>
      <c r="CJ424" s="1330" t="str">
        <f t="shared" si="1184"/>
        <v/>
      </c>
      <c r="CK424" s="1329" t="str">
        <f t="shared" si="1184"/>
        <v/>
      </c>
      <c r="CL424" s="1329" t="str">
        <f t="shared" si="1184"/>
        <v/>
      </c>
      <c r="CM424" s="1329" t="str">
        <f t="shared" si="1184"/>
        <v/>
      </c>
      <c r="CN424" s="1329" t="str">
        <f t="shared" si="1184"/>
        <v/>
      </c>
      <c r="CO424" s="1328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84"/>
        <v/>
      </c>
      <c r="CF425" s="1329" t="str">
        <f t="shared" si="1184"/>
        <v/>
      </c>
      <c r="CG425" s="1329" t="str">
        <f t="shared" si="1184"/>
        <v/>
      </c>
      <c r="CH425" s="1329" t="str">
        <f t="shared" si="1184"/>
        <v/>
      </c>
      <c r="CI425" s="1330" t="str">
        <f t="shared" si="1184"/>
        <v/>
      </c>
      <c r="CJ425" s="1330" t="str">
        <f t="shared" si="1184"/>
        <v/>
      </c>
      <c r="CK425" s="1329" t="str">
        <f t="shared" si="1184"/>
        <v/>
      </c>
      <c r="CL425" s="1329" t="str">
        <f t="shared" si="1184"/>
        <v/>
      </c>
      <c r="CM425" s="1329" t="str">
        <f t="shared" si="1184"/>
        <v/>
      </c>
      <c r="CN425" s="1329" t="str">
        <f t="shared" si="1184"/>
        <v/>
      </c>
      <c r="CO425" s="1328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184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84"/>
        <v/>
      </c>
      <c r="CF426" s="1329" t="str">
        <f t="shared" si="1184"/>
        <v/>
      </c>
      <c r="CG426" s="1329" t="str">
        <f t="shared" si="1184"/>
        <v/>
      </c>
      <c r="CH426" s="1329" t="str">
        <f t="shared" si="1184"/>
        <v/>
      </c>
      <c r="CI426" s="1330" t="str">
        <f t="shared" si="1184"/>
        <v/>
      </c>
      <c r="CJ426" s="1330" t="str">
        <f t="shared" si="1184"/>
        <v/>
      </c>
      <c r="CK426" s="1329" t="str">
        <f t="shared" si="1184"/>
        <v/>
      </c>
      <c r="CL426" s="1329" t="str">
        <f t="shared" si="1184"/>
        <v/>
      </c>
      <c r="CM426" s="1329" t="str">
        <f t="shared" si="1184"/>
        <v/>
      </c>
      <c r="CN426" s="1329" t="str">
        <f t="shared" si="1184"/>
        <v/>
      </c>
      <c r="CO426" s="1328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280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45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281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57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269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271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45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270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8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276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8" t="str">
        <f t="shared" si="1195"/>
        <v/>
      </c>
      <c r="CE431" s="1329" t="str">
        <f t="shared" si="1196"/>
        <v/>
      </c>
      <c r="CF431" s="1329" t="str">
        <f t="shared" si="1197"/>
        <v/>
      </c>
      <c r="CG431" s="1329" t="str">
        <f t="shared" si="1198"/>
        <v/>
      </c>
      <c r="CH431" s="1329" t="str">
        <f t="shared" si="1199"/>
        <v/>
      </c>
      <c r="CI431" s="1330" t="str">
        <f t="shared" si="1200"/>
        <v/>
      </c>
      <c r="CJ431" s="1330" t="str">
        <f t="shared" si="1201"/>
        <v/>
      </c>
      <c r="CK431" s="1329" t="str">
        <f t="shared" si="1202"/>
        <v/>
      </c>
      <c r="CL431" s="1329" t="str">
        <f t="shared" si="1203"/>
        <v/>
      </c>
      <c r="CM431" s="1329" t="str">
        <f t="shared" si="1204"/>
        <v/>
      </c>
      <c r="CN431" s="1329" t="str">
        <f t="shared" si="1205"/>
        <v/>
      </c>
      <c r="CO431" s="1328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8" t="str">
        <f t="shared" si="1195"/>
        <v/>
      </c>
      <c r="CE432" s="1329" t="str">
        <f t="shared" si="1196"/>
        <v/>
      </c>
      <c r="CF432" s="1329" t="str">
        <f t="shared" si="1197"/>
        <v/>
      </c>
      <c r="CG432" s="1329" t="str">
        <f t="shared" si="1198"/>
        <v/>
      </c>
      <c r="CH432" s="1329" t="str">
        <f t="shared" si="1199"/>
        <v/>
      </c>
      <c r="CI432" s="1330" t="str">
        <f t="shared" si="1200"/>
        <v/>
      </c>
      <c r="CJ432" s="1330" t="str">
        <f t="shared" si="1201"/>
        <v/>
      </c>
      <c r="CK432" s="1329" t="str">
        <f t="shared" si="1202"/>
        <v/>
      </c>
      <c r="CL432" s="1329" t="str">
        <f t="shared" si="1203"/>
        <v/>
      </c>
      <c r="CM432" s="1329" t="str">
        <f t="shared" si="1204"/>
        <v/>
      </c>
      <c r="CN432" s="1329" t="str">
        <f t="shared" si="1205"/>
        <v/>
      </c>
      <c r="CO432" s="1328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8" t="str">
        <f t="shared" si="1195"/>
        <v/>
      </c>
      <c r="CE433" s="1329" t="str">
        <f t="shared" si="1196"/>
        <v/>
      </c>
      <c r="CF433" s="1329" t="str">
        <f t="shared" si="1197"/>
        <v/>
      </c>
      <c r="CG433" s="1329" t="str">
        <f t="shared" si="1198"/>
        <v/>
      </c>
      <c r="CH433" s="1329" t="str">
        <f t="shared" si="1199"/>
        <v/>
      </c>
      <c r="CI433" s="1330" t="str">
        <f t="shared" si="1200"/>
        <v/>
      </c>
      <c r="CJ433" s="1330" t="str">
        <f t="shared" si="1201"/>
        <v/>
      </c>
      <c r="CK433" s="1329" t="str">
        <f t="shared" si="1202"/>
        <v/>
      </c>
      <c r="CL433" s="1329" t="str">
        <f t="shared" si="1203"/>
        <v/>
      </c>
      <c r="CM433" s="1329" t="str">
        <f t="shared" si="1204"/>
        <v/>
      </c>
      <c r="CN433" s="1329" t="str">
        <f t="shared" si="1205"/>
        <v/>
      </c>
      <c r="CO433" s="1328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8" t="str">
        <f t="shared" si="1195"/>
        <v/>
      </c>
      <c r="CE434" s="1329" t="str">
        <f t="shared" si="1196"/>
        <v/>
      </c>
      <c r="CF434" s="1329" t="str">
        <f t="shared" si="1197"/>
        <v/>
      </c>
      <c r="CG434" s="1329" t="str">
        <f t="shared" si="1198"/>
        <v/>
      </c>
      <c r="CH434" s="1329" t="str">
        <f t="shared" si="1199"/>
        <v/>
      </c>
      <c r="CI434" s="1330" t="str">
        <f t="shared" si="1200"/>
        <v/>
      </c>
      <c r="CJ434" s="1330" t="str">
        <f t="shared" si="1201"/>
        <v/>
      </c>
      <c r="CK434" s="1329" t="str">
        <f t="shared" si="1202"/>
        <v/>
      </c>
      <c r="CL434" s="1329" t="str">
        <f t="shared" si="1203"/>
        <v/>
      </c>
      <c r="CM434" s="1329" t="str">
        <f t="shared" si="1204"/>
        <v/>
      </c>
      <c r="CN434" s="1329" t="str">
        <f t="shared" si="1205"/>
        <v/>
      </c>
      <c r="CO434" s="1328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7"/>
        <v>0</v>
      </c>
      <c r="CG435" s="1329">
        <f t="shared" si="1227"/>
        <v>0</v>
      </c>
      <c r="CH435" s="1329">
        <f t="shared" si="1227"/>
        <v>0</v>
      </c>
      <c r="CI435" s="1330">
        <f t="shared" si="1227"/>
        <v>0</v>
      </c>
      <c r="CJ435" s="1330">
        <f t="shared" si="1227"/>
        <v>0</v>
      </c>
      <c r="CK435" s="1329">
        <f t="shared" si="1227"/>
        <v>0</v>
      </c>
      <c r="CL435" s="1329">
        <f t="shared" si="1227"/>
        <v>0</v>
      </c>
      <c r="CM435" s="1329">
        <f t="shared" si="1227"/>
        <v>0</v>
      </c>
      <c r="CN435" s="1329">
        <f t="shared" si="1227"/>
        <v>0</v>
      </c>
      <c r="CO435" s="1328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8" t="str">
        <f t="shared" si="1195"/>
        <v/>
      </c>
      <c r="CE436" s="1329" t="str">
        <f t="shared" si="1196"/>
        <v/>
      </c>
      <c r="CF436" s="1329" t="str">
        <f t="shared" si="1197"/>
        <v/>
      </c>
      <c r="CG436" s="1329" t="str">
        <f t="shared" si="1198"/>
        <v/>
      </c>
      <c r="CH436" s="1329" t="str">
        <f t="shared" si="1199"/>
        <v/>
      </c>
      <c r="CI436" s="1330" t="str">
        <f t="shared" si="1200"/>
        <v/>
      </c>
      <c r="CJ436" s="1330" t="str">
        <f t="shared" si="1201"/>
        <v/>
      </c>
      <c r="CK436" s="1329" t="str">
        <f t="shared" si="1202"/>
        <v/>
      </c>
      <c r="CL436" s="1329" t="str">
        <f t="shared" si="1203"/>
        <v/>
      </c>
      <c r="CM436" s="1329" t="str">
        <f t="shared" si="1204"/>
        <v/>
      </c>
      <c r="CN436" s="1329" t="str">
        <f t="shared" si="1205"/>
        <v/>
      </c>
      <c r="CO436" s="1328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228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4.5900364259028638E-3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8"/>
        <v>0</v>
      </c>
      <c r="CG437" s="1332">
        <f t="shared" si="1228"/>
        <v>0</v>
      </c>
      <c r="CH437" s="1332">
        <f t="shared" si="1228"/>
        <v>0</v>
      </c>
      <c r="CI437" s="1333">
        <f t="shared" si="1228"/>
        <v>0</v>
      </c>
      <c r="CJ437" s="1333">
        <f t="shared" si="1228"/>
        <v>0</v>
      </c>
      <c r="CK437" s="1332">
        <f t="shared" si="1228"/>
        <v>0</v>
      </c>
      <c r="CL437" s="1332">
        <f t="shared" si="1228"/>
        <v>0</v>
      </c>
      <c r="CM437" s="1332">
        <f t="shared" si="1228"/>
        <v>0</v>
      </c>
      <c r="CN437" s="1332">
        <f t="shared" si="1228"/>
        <v>0</v>
      </c>
      <c r="CO437" s="1331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282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57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269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45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270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8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33"/>
        <v/>
      </c>
      <c r="CF440" s="1329" t="str">
        <f t="shared" si="1233"/>
        <v/>
      </c>
      <c r="CG440" s="1329" t="str">
        <f t="shared" si="1233"/>
        <v/>
      </c>
      <c r="CH440" s="1329" t="str">
        <f t="shared" si="1233"/>
        <v/>
      </c>
      <c r="CI440" s="1330" t="str">
        <f t="shared" si="1233"/>
        <v/>
      </c>
      <c r="CJ440" s="1330" t="str">
        <f t="shared" si="1233"/>
        <v/>
      </c>
      <c r="CK440" s="1329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34"/>
        <v/>
      </c>
      <c r="CM440" s="1329" t="str">
        <f t="shared" si="1234"/>
        <v/>
      </c>
      <c r="CN440" s="1329" t="str">
        <f t="shared" si="1234"/>
        <v/>
      </c>
      <c r="CO440" s="1328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276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8" t="str">
        <f t="shared" si="1233"/>
        <v/>
      </c>
      <c r="CE441" s="1329" t="str">
        <f t="shared" si="1233"/>
        <v/>
      </c>
      <c r="CF441" s="1329" t="str">
        <f t="shared" si="1233"/>
        <v/>
      </c>
      <c r="CG441" s="1329" t="str">
        <f t="shared" si="1233"/>
        <v/>
      </c>
      <c r="CH441" s="1329" t="str">
        <f t="shared" si="1233"/>
        <v/>
      </c>
      <c r="CI441" s="1330" t="str">
        <f t="shared" si="1233"/>
        <v/>
      </c>
      <c r="CJ441" s="1330" t="str">
        <f t="shared" si="1233"/>
        <v/>
      </c>
      <c r="CK441" s="1329" t="str">
        <f t="shared" si="1234"/>
        <v/>
      </c>
      <c r="CL441" s="1329" t="str">
        <f t="shared" si="1234"/>
        <v/>
      </c>
      <c r="CM441" s="1329" t="str">
        <f t="shared" si="1234"/>
        <v/>
      </c>
      <c r="CN441" s="1329" t="str">
        <f t="shared" si="1234"/>
        <v/>
      </c>
      <c r="CO441" s="1328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8" t="str">
        <f t="shared" si="1233"/>
        <v/>
      </c>
      <c r="CE442" s="1329" t="str">
        <f t="shared" si="1233"/>
        <v/>
      </c>
      <c r="CF442" s="1329" t="str">
        <f t="shared" si="1233"/>
        <v/>
      </c>
      <c r="CG442" s="1329" t="str">
        <f t="shared" si="1233"/>
        <v/>
      </c>
      <c r="CH442" s="1329" t="str">
        <f t="shared" si="1233"/>
        <v/>
      </c>
      <c r="CI442" s="1330" t="str">
        <f t="shared" si="1233"/>
        <v/>
      </c>
      <c r="CJ442" s="1330" t="str">
        <f t="shared" si="1233"/>
        <v/>
      </c>
      <c r="CK442" s="1329" t="str">
        <f t="shared" si="1234"/>
        <v/>
      </c>
      <c r="CL442" s="1329" t="str">
        <f t="shared" si="1234"/>
        <v/>
      </c>
      <c r="CM442" s="1329" t="str">
        <f t="shared" si="1234"/>
        <v/>
      </c>
      <c r="CN442" s="1329" t="str">
        <f t="shared" si="1234"/>
        <v/>
      </c>
      <c r="CO442" s="1328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8" t="str">
        <f t="shared" si="1233"/>
        <v/>
      </c>
      <c r="CE443" s="1329" t="str">
        <f t="shared" si="1233"/>
        <v/>
      </c>
      <c r="CF443" s="1329" t="str">
        <f t="shared" si="1233"/>
        <v/>
      </c>
      <c r="CG443" s="1329" t="str">
        <f t="shared" si="1233"/>
        <v/>
      </c>
      <c r="CH443" s="1329" t="str">
        <f t="shared" si="1233"/>
        <v/>
      </c>
      <c r="CI443" s="1330" t="str">
        <f t="shared" si="1233"/>
        <v/>
      </c>
      <c r="CJ443" s="1330" t="str">
        <f t="shared" si="1233"/>
        <v/>
      </c>
      <c r="CK443" s="1329" t="str">
        <f t="shared" si="1234"/>
        <v/>
      </c>
      <c r="CL443" s="1329" t="str">
        <f t="shared" si="1234"/>
        <v/>
      </c>
      <c r="CM443" s="1329" t="str">
        <f t="shared" si="1234"/>
        <v/>
      </c>
      <c r="CN443" s="1329" t="str">
        <f t="shared" si="1234"/>
        <v/>
      </c>
      <c r="CO443" s="1328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8" t="str">
        <f t="shared" si="1233"/>
        <v/>
      </c>
      <c r="CE444" s="1329" t="str">
        <f t="shared" si="1233"/>
        <v/>
      </c>
      <c r="CF444" s="1329" t="str">
        <f t="shared" si="1233"/>
        <v/>
      </c>
      <c r="CG444" s="1329" t="str">
        <f t="shared" si="1233"/>
        <v/>
      </c>
      <c r="CH444" s="1329" t="str">
        <f t="shared" si="1233"/>
        <v/>
      </c>
      <c r="CI444" s="1330" t="str">
        <f t="shared" si="1233"/>
        <v/>
      </c>
      <c r="CJ444" s="1330" t="str">
        <f t="shared" si="1233"/>
        <v/>
      </c>
      <c r="CK444" s="1329" t="str">
        <f t="shared" si="1234"/>
        <v/>
      </c>
      <c r="CL444" s="1329" t="str">
        <f t="shared" si="1234"/>
        <v/>
      </c>
      <c r="CM444" s="1329" t="str">
        <f t="shared" si="1234"/>
        <v/>
      </c>
      <c r="CN444" s="1329" t="str">
        <f t="shared" si="1234"/>
        <v/>
      </c>
      <c r="CO444" s="1328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6"/>
        <v>0</v>
      </c>
      <c r="CG445" s="1329">
        <f t="shared" si="1256"/>
        <v>0</v>
      </c>
      <c r="CH445" s="1329">
        <f t="shared" si="1256"/>
        <v>0</v>
      </c>
      <c r="CI445" s="1330">
        <f t="shared" si="1256"/>
        <v>0</v>
      </c>
      <c r="CJ445" s="1330">
        <f t="shared" si="1256"/>
        <v>0</v>
      </c>
      <c r="CK445" s="1329">
        <f t="shared" si="1256"/>
        <v>0</v>
      </c>
      <c r="CL445" s="1329">
        <f t="shared" si="1256"/>
        <v>0</v>
      </c>
      <c r="CM445" s="1329">
        <f t="shared" si="1256"/>
        <v>0</v>
      </c>
      <c r="CN445" s="1329">
        <f t="shared" si="1256"/>
        <v>0</v>
      </c>
      <c r="CO445" s="1328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8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7"/>
        <v/>
      </c>
      <c r="CF446" s="1329" t="str">
        <f t="shared" si="1257"/>
        <v/>
      </c>
      <c r="CG446" s="1329" t="str">
        <f t="shared" si="1257"/>
        <v/>
      </c>
      <c r="CH446" s="1329" t="str">
        <f t="shared" si="1257"/>
        <v/>
      </c>
      <c r="CI446" s="1330" t="str">
        <f t="shared" si="1257"/>
        <v/>
      </c>
      <c r="CJ446" s="1330" t="str">
        <f t="shared" si="1257"/>
        <v/>
      </c>
      <c r="CK446" s="1329" t="str">
        <f t="shared" si="1257"/>
        <v/>
      </c>
      <c r="CL446" s="1329" t="str">
        <f t="shared" si="1257"/>
        <v/>
      </c>
      <c r="CM446" s="1329" t="str">
        <f t="shared" si="1257"/>
        <v/>
      </c>
      <c r="CN446" s="1329" t="str">
        <f t="shared" si="1257"/>
        <v/>
      </c>
      <c r="CO446" s="1328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9.456724782067247E-4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8"/>
        <v>0</v>
      </c>
      <c r="CG447" s="1332">
        <f t="shared" si="1258"/>
        <v>0</v>
      </c>
      <c r="CH447" s="1332">
        <f t="shared" si="1258"/>
        <v>0</v>
      </c>
      <c r="CI447" s="1333">
        <f t="shared" si="1258"/>
        <v>0</v>
      </c>
      <c r="CJ447" s="1333">
        <f t="shared" si="1258"/>
        <v>0</v>
      </c>
      <c r="CK447" s="1332">
        <f t="shared" si="1258"/>
        <v>0</v>
      </c>
      <c r="CL447" s="1332">
        <f t="shared" si="1258"/>
        <v>0</v>
      </c>
      <c r="CM447" s="1332">
        <f t="shared" si="1258"/>
        <v>0</v>
      </c>
      <c r="CN447" s="1332">
        <f t="shared" si="1258"/>
        <v>0</v>
      </c>
      <c r="CO447" s="1331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283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82" t="s">
        <v>705</v>
      </c>
      <c r="B449" s="634" t="s">
        <v>284</v>
      </c>
      <c r="C449" s="634" t="s">
        <v>284</v>
      </c>
      <c r="D449" s="634" t="s">
        <v>284</v>
      </c>
      <c r="E449" s="634" t="s">
        <v>284</v>
      </c>
      <c r="F449" s="634" t="s">
        <v>284</v>
      </c>
      <c r="G449" s="634" t="s">
        <v>284</v>
      </c>
      <c r="H449" s="634" t="s">
        <v>284</v>
      </c>
      <c r="I449" s="634" t="s">
        <v>284</v>
      </c>
      <c r="J449" s="634" t="s">
        <v>284</v>
      </c>
      <c r="K449" s="634" t="s">
        <v>284</v>
      </c>
      <c r="L449" s="634" t="s">
        <v>284</v>
      </c>
      <c r="M449" s="634" t="s">
        <v>284</v>
      </c>
      <c r="N449" s="634"/>
      <c r="O449" s="634"/>
      <c r="P449" s="634"/>
      <c r="Q449" s="634"/>
      <c r="R449" s="634"/>
      <c r="S449" s="635"/>
      <c r="T449" s="634" t="s">
        <v>284</v>
      </c>
      <c r="U449" s="634" t="s">
        <v>284</v>
      </c>
      <c r="V449" s="634" t="s">
        <v>284</v>
      </c>
      <c r="W449" s="634" t="s">
        <v>284</v>
      </c>
      <c r="X449" s="634" t="s">
        <v>284</v>
      </c>
      <c r="Y449" s="634" t="s">
        <v>284</v>
      </c>
      <c r="Z449" s="634" t="s">
        <v>284</v>
      </c>
      <c r="AA449" s="634" t="s">
        <v>284</v>
      </c>
      <c r="AB449" s="634" t="s">
        <v>284</v>
      </c>
      <c r="AC449" s="634" t="s">
        <v>284</v>
      </c>
      <c r="AD449" s="634" t="s">
        <v>284</v>
      </c>
      <c r="AE449" s="634" t="s">
        <v>284</v>
      </c>
      <c r="AF449" s="634"/>
      <c r="AG449" s="662"/>
      <c r="AH449" s="634"/>
      <c r="AI449" s="634"/>
      <c r="AJ449" s="634"/>
      <c r="AK449" s="635"/>
      <c r="AL449" s="634" t="s">
        <v>284</v>
      </c>
      <c r="AM449" s="634" t="s">
        <v>284</v>
      </c>
      <c r="AN449" s="634" t="s">
        <v>284</v>
      </c>
      <c r="AO449" s="634" t="s">
        <v>284</v>
      </c>
      <c r="AP449" s="634" t="s">
        <v>284</v>
      </c>
      <c r="AQ449" s="634" t="s">
        <v>284</v>
      </c>
      <c r="AR449" s="634" t="s">
        <v>284</v>
      </c>
      <c r="AS449" s="634" t="s">
        <v>284</v>
      </c>
      <c r="AT449" s="634" t="s">
        <v>284</v>
      </c>
      <c r="AU449" s="634" t="s">
        <v>284</v>
      </c>
      <c r="AV449" s="634" t="s">
        <v>284</v>
      </c>
      <c r="AW449" s="634" t="s">
        <v>284</v>
      </c>
      <c r="AX449" s="634"/>
      <c r="AY449" s="634"/>
      <c r="AZ449" s="634"/>
      <c r="BA449" s="634"/>
      <c r="BB449" s="634"/>
      <c r="BC449" s="635"/>
      <c r="BD449" s="634" t="s">
        <v>284</v>
      </c>
      <c r="BE449" s="634" t="s">
        <v>284</v>
      </c>
      <c r="BF449" s="634" t="s">
        <v>284</v>
      </c>
      <c r="BG449" s="634" t="s">
        <v>284</v>
      </c>
      <c r="BH449" s="634" t="s">
        <v>284</v>
      </c>
      <c r="BI449" s="634" t="s">
        <v>284</v>
      </c>
      <c r="BJ449" s="634" t="s">
        <v>284</v>
      </c>
      <c r="BK449" s="634" t="s">
        <v>284</v>
      </c>
      <c r="BL449" s="634" t="s">
        <v>284</v>
      </c>
      <c r="BM449" s="634" t="s">
        <v>284</v>
      </c>
      <c r="BN449" s="634" t="s">
        <v>284</v>
      </c>
      <c r="BO449" s="634" t="s">
        <v>284</v>
      </c>
      <c r="BP449" s="634"/>
      <c r="BQ449" s="634"/>
      <c r="BR449" s="634"/>
      <c r="BS449" s="634"/>
      <c r="BT449" s="634"/>
      <c r="BU449" s="635"/>
      <c r="BV449" s="634" t="s">
        <v>284</v>
      </c>
      <c r="BW449" s="634" t="s">
        <v>284</v>
      </c>
      <c r="BX449" s="634" t="s">
        <v>284</v>
      </c>
      <c r="BY449" s="634" t="s">
        <v>284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35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270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8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9">
        <f t="shared" si="1259"/>
        <v>50</v>
      </c>
      <c r="CF450" s="1329">
        <f t="shared" si="1259"/>
        <v>50</v>
      </c>
      <c r="CG450" s="1329">
        <f t="shared" si="1259"/>
        <v>50</v>
      </c>
      <c r="CH450" s="1329">
        <f t="shared" si="1259"/>
        <v>50</v>
      </c>
      <c r="CI450" s="1330">
        <f t="shared" si="1259"/>
        <v>50</v>
      </c>
      <c r="CJ450" s="1330">
        <f t="shared" si="1259"/>
        <v>50</v>
      </c>
      <c r="CK450" s="1329">
        <f t="shared" si="1259"/>
        <v>50</v>
      </c>
      <c r="CL450" s="1329">
        <f t="shared" si="1259"/>
        <v>50</v>
      </c>
      <c r="CM450" s="1329">
        <f t="shared" si="1259"/>
        <v>50</v>
      </c>
      <c r="CN450" s="1329">
        <f t="shared" si="1259"/>
        <v>50</v>
      </c>
      <c r="CO450" s="1328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285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81"/>
        <v>1</v>
      </c>
      <c r="CG451" s="1329">
        <f t="shared" si="1281"/>
        <v>1</v>
      </c>
      <c r="CH451" s="1329">
        <f t="shared" si="1281"/>
        <v>1</v>
      </c>
      <c r="CI451" s="1330">
        <f t="shared" si="1281"/>
        <v>1</v>
      </c>
      <c r="CJ451" s="1330">
        <f t="shared" si="1281"/>
        <v>1</v>
      </c>
      <c r="CK451" s="1329">
        <f t="shared" si="1281"/>
        <v>1</v>
      </c>
      <c r="CL451" s="1329">
        <f t="shared" si="1281"/>
        <v>1</v>
      </c>
      <c r="CM451" s="1329">
        <f t="shared" si="1281"/>
        <v>1</v>
      </c>
      <c r="CN451" s="1329">
        <f t="shared" si="1281"/>
        <v>1</v>
      </c>
      <c r="CO451" s="1328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286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29">
        <f t="shared" si="1281"/>
        <v>6</v>
      </c>
      <c r="CF452" s="1329">
        <f t="shared" si="1281"/>
        <v>6</v>
      </c>
      <c r="CG452" s="1329">
        <f t="shared" si="1281"/>
        <v>6</v>
      </c>
      <c r="CH452" s="1329">
        <f t="shared" si="1281"/>
        <v>6</v>
      </c>
      <c r="CI452" s="1330">
        <f t="shared" si="1281"/>
        <v>7</v>
      </c>
      <c r="CJ452" s="1330">
        <f t="shared" si="1281"/>
        <v>8</v>
      </c>
      <c r="CK452" s="1329">
        <f t="shared" si="1281"/>
        <v>8</v>
      </c>
      <c r="CL452" s="1329">
        <f t="shared" si="1281"/>
        <v>8</v>
      </c>
      <c r="CM452" s="1329">
        <f t="shared" si="1281"/>
        <v>8</v>
      </c>
      <c r="CN452" s="1329">
        <f t="shared" si="1281"/>
        <v>9</v>
      </c>
      <c r="CO452" s="1328">
        <f t="shared" si="1281"/>
        <v>9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271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81"/>
        <v>300</v>
      </c>
      <c r="CF453" s="1329">
        <f t="shared" si="1281"/>
        <v>300</v>
      </c>
      <c r="CG453" s="1329">
        <f t="shared" si="1281"/>
        <v>300</v>
      </c>
      <c r="CH453" s="1329">
        <f t="shared" si="1281"/>
        <v>300</v>
      </c>
      <c r="CI453" s="1330">
        <f t="shared" si="1281"/>
        <v>350</v>
      </c>
      <c r="CJ453" s="1330">
        <f t="shared" si="1281"/>
        <v>400</v>
      </c>
      <c r="CK453" s="1329">
        <f t="shared" si="1281"/>
        <v>400</v>
      </c>
      <c r="CL453" s="1329">
        <f t="shared" si="1281"/>
        <v>400</v>
      </c>
      <c r="CM453" s="1329">
        <f t="shared" si="1281"/>
        <v>400</v>
      </c>
      <c r="CN453" s="1329">
        <f t="shared" si="1281"/>
        <v>450</v>
      </c>
      <c r="CO453" s="1328">
        <f t="shared" si="1281"/>
        <v>720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287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81"/>
        <v>15156.216</v>
      </c>
      <c r="CF454" s="1329">
        <f t="shared" si="1281"/>
        <v>15156.216</v>
      </c>
      <c r="CG454" s="1329">
        <f t="shared" si="1281"/>
        <v>15156.216</v>
      </c>
      <c r="CH454" s="1329">
        <f t="shared" si="1281"/>
        <v>15156.216</v>
      </c>
      <c r="CI454" s="1330">
        <f t="shared" si="1281"/>
        <v>15156.216</v>
      </c>
      <c r="CJ454" s="1330">
        <f t="shared" si="1281"/>
        <v>15156.216</v>
      </c>
      <c r="CK454" s="1329">
        <f t="shared" si="1281"/>
        <v>15156.216</v>
      </c>
      <c r="CL454" s="1329">
        <f t="shared" si="1281"/>
        <v>15156.216</v>
      </c>
      <c r="CM454" s="1329">
        <f t="shared" si="1281"/>
        <v>15156.216</v>
      </c>
      <c r="CN454" s="1329">
        <f t="shared" si="1281"/>
        <v>15156.216</v>
      </c>
      <c r="CO454" s="1328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228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0.29491391656288918</v>
      </c>
      <c r="BW455" s="625">
        <f>IF(BW453="","",BW453*BW454/BW$46/365/$G$1)</f>
        <v>0.33407848468244083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32">
        <f t="shared" si="1281"/>
        <v>0.20222668564312399</v>
      </c>
      <c r="CF455" s="1332">
        <f t="shared" si="1281"/>
        <v>0.23593113325031131</v>
      </c>
      <c r="CG455" s="1332">
        <f t="shared" si="1281"/>
        <v>0.23593113325031131</v>
      </c>
      <c r="CH455" s="1332">
        <f t="shared" si="1281"/>
        <v>0.23593113325031131</v>
      </c>
      <c r="CI455" s="1333">
        <f t="shared" si="1281"/>
        <v>0.23593113325031134</v>
      </c>
      <c r="CJ455" s="1333">
        <f t="shared" si="1281"/>
        <v>0.23593113325031134</v>
      </c>
      <c r="CK455" s="1332">
        <f t="shared" si="1281"/>
        <v>0.26963558085749867</v>
      </c>
      <c r="CL455" s="1332">
        <f t="shared" si="1281"/>
        <v>0.26963558085749867</v>
      </c>
      <c r="CM455" s="1332">
        <f t="shared" si="1281"/>
        <v>0.31457484433374849</v>
      </c>
      <c r="CN455" s="1332">
        <f t="shared" si="1281"/>
        <v>0.35389669987546701</v>
      </c>
      <c r="CO455" s="1331">
        <f t="shared" si="1281"/>
        <v>0.42467603985056041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44" t="s">
        <v>288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8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180</v>
      </c>
      <c r="CE456" s="1329">
        <f t="shared" si="1294"/>
        <v>250</v>
      </c>
      <c r="CF456" s="1329">
        <f t="shared" si="1294"/>
        <v>250</v>
      </c>
      <c r="CG456" s="1329">
        <f t="shared" si="1294"/>
        <v>250</v>
      </c>
      <c r="CH456" s="1329">
        <f t="shared" si="1294"/>
        <v>270</v>
      </c>
      <c r="CI456" s="1330">
        <f t="shared" si="1294"/>
        <v>280</v>
      </c>
      <c r="CJ456" s="1330">
        <f t="shared" si="1294"/>
        <v>280</v>
      </c>
      <c r="CK456" s="1329">
        <f t="shared" si="1294"/>
        <v>300</v>
      </c>
      <c r="CL456" s="1329">
        <f t="shared" si="1294"/>
        <v>300</v>
      </c>
      <c r="CM456" s="1329">
        <f t="shared" si="1294"/>
        <v>300</v>
      </c>
      <c r="CN456" s="1329">
        <f t="shared" si="1294"/>
        <v>310</v>
      </c>
      <c r="CO456" s="1328">
        <f t="shared" si="1294"/>
        <v>450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289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8">
        <f t="shared" si="1294"/>
        <v>1080</v>
      </c>
      <c r="CE457" s="1329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1329">
        <f t="shared" si="1299"/>
        <v>1620</v>
      </c>
      <c r="CG457" s="1329">
        <f t="shared" si="1299"/>
        <v>1680</v>
      </c>
      <c r="CH457" s="1329">
        <f t="shared" si="1299"/>
        <v>1800</v>
      </c>
      <c r="CI457" s="1330">
        <f t="shared" si="1299"/>
        <v>2000</v>
      </c>
      <c r="CJ457" s="1330">
        <f t="shared" si="1299"/>
        <v>2100</v>
      </c>
      <c r="CK457" s="1329">
        <f t="shared" si="1299"/>
        <v>2240</v>
      </c>
      <c r="CL457" s="1329">
        <f t="shared" si="1299"/>
        <v>2250</v>
      </c>
      <c r="CM457" s="1329">
        <f t="shared" si="1299"/>
        <v>2400</v>
      </c>
      <c r="CN457" s="1329">
        <f t="shared" si="1299"/>
        <v>2480</v>
      </c>
      <c r="CO457" s="1328">
        <f t="shared" si="1299"/>
        <v>4050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82" t="s">
        <v>706</v>
      </c>
      <c r="B458" s="634" t="s">
        <v>284</v>
      </c>
      <c r="C458" s="634" t="s">
        <v>284</v>
      </c>
      <c r="D458" s="634" t="s">
        <v>284</v>
      </c>
      <c r="E458" s="634" t="s">
        <v>284</v>
      </c>
      <c r="F458" s="634" t="s">
        <v>284</v>
      </c>
      <c r="G458" s="634" t="s">
        <v>284</v>
      </c>
      <c r="H458" s="634" t="s">
        <v>284</v>
      </c>
      <c r="I458" s="634" t="s">
        <v>284</v>
      </c>
      <c r="J458" s="634" t="s">
        <v>284</v>
      </c>
      <c r="K458" s="634" t="s">
        <v>284</v>
      </c>
      <c r="L458" s="634" t="s">
        <v>284</v>
      </c>
      <c r="M458" s="634" t="s">
        <v>284</v>
      </c>
      <c r="N458" s="634"/>
      <c r="O458" s="634"/>
      <c r="P458" s="634"/>
      <c r="Q458" s="634"/>
      <c r="R458" s="634"/>
      <c r="S458" s="589"/>
      <c r="T458" s="634" t="s">
        <v>284</v>
      </c>
      <c r="U458" s="634" t="s">
        <v>284</v>
      </c>
      <c r="V458" s="634" t="s">
        <v>284</v>
      </c>
      <c r="W458" s="634" t="s">
        <v>284</v>
      </c>
      <c r="X458" s="634" t="s">
        <v>284</v>
      </c>
      <c r="Y458" s="634" t="s">
        <v>284</v>
      </c>
      <c r="Z458" s="634" t="s">
        <v>284</v>
      </c>
      <c r="AA458" s="634" t="s">
        <v>284</v>
      </c>
      <c r="AB458" s="634" t="s">
        <v>284</v>
      </c>
      <c r="AC458" s="634" t="s">
        <v>284</v>
      </c>
      <c r="AD458" s="634" t="s">
        <v>284</v>
      </c>
      <c r="AE458" s="634" t="s">
        <v>284</v>
      </c>
      <c r="AF458" s="634"/>
      <c r="AG458" s="634"/>
      <c r="AH458" s="634"/>
      <c r="AI458" s="634"/>
      <c r="AJ458" s="634"/>
      <c r="AK458" s="635"/>
      <c r="AL458" s="634" t="s">
        <v>284</v>
      </c>
      <c r="AM458" s="634" t="s">
        <v>284</v>
      </c>
      <c r="AN458" s="634" t="s">
        <v>284</v>
      </c>
      <c r="AO458" s="634" t="s">
        <v>284</v>
      </c>
      <c r="AP458" s="634" t="s">
        <v>284</v>
      </c>
      <c r="AQ458" s="634" t="s">
        <v>284</v>
      </c>
      <c r="AR458" s="634" t="s">
        <v>284</v>
      </c>
      <c r="AS458" s="634" t="s">
        <v>284</v>
      </c>
      <c r="AT458" s="634" t="s">
        <v>284</v>
      </c>
      <c r="AU458" s="634" t="s">
        <v>284</v>
      </c>
      <c r="AV458" s="634" t="s">
        <v>284</v>
      </c>
      <c r="AW458" s="634" t="s">
        <v>284</v>
      </c>
      <c r="AX458" s="634"/>
      <c r="AY458" s="634"/>
      <c r="AZ458" s="634"/>
      <c r="BA458" s="634"/>
      <c r="BB458" s="634"/>
      <c r="BC458" s="635"/>
      <c r="BD458" s="634" t="s">
        <v>284</v>
      </c>
      <c r="BE458" s="634" t="s">
        <v>284</v>
      </c>
      <c r="BF458" s="634" t="s">
        <v>284</v>
      </c>
      <c r="BG458" s="634" t="s">
        <v>284</v>
      </c>
      <c r="BH458" s="634" t="s">
        <v>284</v>
      </c>
      <c r="BI458" s="634" t="s">
        <v>284</v>
      </c>
      <c r="BJ458" s="634" t="s">
        <v>284</v>
      </c>
      <c r="BK458" s="634" t="s">
        <v>284</v>
      </c>
      <c r="BL458" s="634" t="s">
        <v>284</v>
      </c>
      <c r="BM458" s="634" t="s">
        <v>284</v>
      </c>
      <c r="BN458" s="634" t="s">
        <v>284</v>
      </c>
      <c r="BO458" s="634" t="s">
        <v>284</v>
      </c>
      <c r="BP458" s="634"/>
      <c r="BQ458" s="634"/>
      <c r="BR458" s="634"/>
      <c r="BS458" s="634"/>
      <c r="BT458" s="634"/>
      <c r="BU458" s="635"/>
      <c r="BV458" s="634" t="s">
        <v>284</v>
      </c>
      <c r="BW458" s="634" t="s">
        <v>284</v>
      </c>
      <c r="BX458" s="634" t="s">
        <v>284</v>
      </c>
      <c r="BY458" s="634" t="s">
        <v>284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35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270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8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29">
        <f t="shared" si="1300"/>
        <v>10</v>
      </c>
      <c r="CF459" s="1329">
        <f t="shared" si="1300"/>
        <v>10</v>
      </c>
      <c r="CG459" s="1329">
        <f t="shared" si="1300"/>
        <v>10</v>
      </c>
      <c r="CH459" s="1329">
        <f t="shared" si="1300"/>
        <v>10</v>
      </c>
      <c r="CI459" s="1330">
        <f t="shared" si="1300"/>
        <v>10</v>
      </c>
      <c r="CJ459" s="1330">
        <f t="shared" si="1300"/>
        <v>10</v>
      </c>
      <c r="CK459" s="1329">
        <f t="shared" si="1300"/>
        <v>10</v>
      </c>
      <c r="CL459" s="1329">
        <f t="shared" si="1300"/>
        <v>10</v>
      </c>
      <c r="CM459" s="1329">
        <f t="shared" si="1300"/>
        <v>10</v>
      </c>
      <c r="CN459" s="1329">
        <f t="shared" si="1300"/>
        <v>10</v>
      </c>
      <c r="CO459" s="1328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285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22"/>
        <v>1</v>
      </c>
      <c r="CG460" s="1329">
        <f t="shared" si="1322"/>
        <v>1</v>
      </c>
      <c r="CH460" s="1329">
        <f t="shared" si="1322"/>
        <v>1</v>
      </c>
      <c r="CI460" s="1330">
        <f t="shared" si="1322"/>
        <v>1</v>
      </c>
      <c r="CJ460" s="1330">
        <f t="shared" si="1322"/>
        <v>1</v>
      </c>
      <c r="CK460" s="1329">
        <f t="shared" si="1322"/>
        <v>1</v>
      </c>
      <c r="CL460" s="1329">
        <f t="shared" si="1322"/>
        <v>1</v>
      </c>
      <c r="CM460" s="1329">
        <f t="shared" si="1322"/>
        <v>1</v>
      </c>
      <c r="CN460" s="1329">
        <f t="shared" si="1322"/>
        <v>1</v>
      </c>
      <c r="CO460" s="1328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286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2</v>
      </c>
      <c r="CE461" s="1329">
        <f t="shared" si="1322"/>
        <v>6</v>
      </c>
      <c r="CF461" s="1329">
        <f t="shared" si="1322"/>
        <v>6</v>
      </c>
      <c r="CG461" s="1329">
        <f t="shared" si="1322"/>
        <v>6</v>
      </c>
      <c r="CH461" s="1329">
        <f t="shared" si="1322"/>
        <v>6</v>
      </c>
      <c r="CI461" s="1330">
        <f t="shared" si="1322"/>
        <v>6</v>
      </c>
      <c r="CJ461" s="1330">
        <f t="shared" si="1322"/>
        <v>6</v>
      </c>
      <c r="CK461" s="1329">
        <f t="shared" si="1322"/>
        <v>6</v>
      </c>
      <c r="CL461" s="1329">
        <f t="shared" si="1322"/>
        <v>12</v>
      </c>
      <c r="CM461" s="1329">
        <f t="shared" si="1322"/>
        <v>12</v>
      </c>
      <c r="CN461" s="1329">
        <f t="shared" si="1322"/>
        <v>12</v>
      </c>
      <c r="CO461" s="1328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271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20</v>
      </c>
      <c r="CE462" s="1329">
        <f t="shared" si="1322"/>
        <v>60</v>
      </c>
      <c r="CF462" s="1329">
        <f t="shared" si="1322"/>
        <v>60</v>
      </c>
      <c r="CG462" s="1329">
        <f t="shared" si="1322"/>
        <v>60</v>
      </c>
      <c r="CH462" s="1329">
        <f t="shared" si="1322"/>
        <v>60</v>
      </c>
      <c r="CI462" s="1330">
        <f t="shared" si="1322"/>
        <v>60</v>
      </c>
      <c r="CJ462" s="1330">
        <f t="shared" si="1322"/>
        <v>60</v>
      </c>
      <c r="CK462" s="1329">
        <f t="shared" si="1322"/>
        <v>60</v>
      </c>
      <c r="CL462" s="1329">
        <f t="shared" si="1322"/>
        <v>120</v>
      </c>
      <c r="CM462" s="1329">
        <f t="shared" si="1322"/>
        <v>120</v>
      </c>
      <c r="CN462" s="1329">
        <f t="shared" si="1322"/>
        <v>120</v>
      </c>
      <c r="CO462" s="1328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287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22"/>
        <v>15198.083999999999</v>
      </c>
      <c r="CF463" s="1329">
        <f t="shared" si="1322"/>
        <v>15198.083999999999</v>
      </c>
      <c r="CG463" s="1329">
        <f t="shared" si="1322"/>
        <v>15198.083999999999</v>
      </c>
      <c r="CH463" s="1329">
        <f t="shared" si="1322"/>
        <v>15198.083999999999</v>
      </c>
      <c r="CI463" s="1330">
        <f t="shared" si="1322"/>
        <v>15198.083999999999</v>
      </c>
      <c r="CJ463" s="1330">
        <f t="shared" si="1322"/>
        <v>15198.083999999999</v>
      </c>
      <c r="CK463" s="1329">
        <f t="shared" si="1322"/>
        <v>15198.083999999999</v>
      </c>
      <c r="CL463" s="1329">
        <f t="shared" si="1322"/>
        <v>15198.083999999999</v>
      </c>
      <c r="CM463" s="1329">
        <f t="shared" si="1322"/>
        <v>15198.083999999999</v>
      </c>
      <c r="CN463" s="1329">
        <f t="shared" si="1322"/>
        <v>15198.083999999999</v>
      </c>
      <c r="CO463" s="1328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228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7.0974863013698625E-2</v>
      </c>
      <c r="BW464" s="625">
        <f>IF(BW462="","",BW462*BW463/BW$46/365/$G$1)</f>
        <v>7.9491846575342445E-2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1.5772191780821915E-2</v>
      </c>
      <c r="CE464" s="1332">
        <f t="shared" si="1322"/>
        <v>3.5487431506849312E-2</v>
      </c>
      <c r="CF464" s="1332">
        <f t="shared" si="1322"/>
        <v>4.0557064579256355E-2</v>
      </c>
      <c r="CG464" s="1332">
        <f t="shared" si="1322"/>
        <v>4.0557064579256355E-2</v>
      </c>
      <c r="CH464" s="1332">
        <f t="shared" si="1322"/>
        <v>4.0557064579256355E-2</v>
      </c>
      <c r="CI464" s="1333">
        <f t="shared" si="1322"/>
        <v>4.0557064579256355E-2</v>
      </c>
      <c r="CJ464" s="1333">
        <f t="shared" si="1322"/>
        <v>4.731657534246575E-2</v>
      </c>
      <c r="CK464" s="1332">
        <f t="shared" si="1322"/>
        <v>4.731657534246575E-2</v>
      </c>
      <c r="CL464" s="1332">
        <f t="shared" si="1322"/>
        <v>7.0974863013698625E-2</v>
      </c>
      <c r="CM464" s="1332">
        <f t="shared" si="1322"/>
        <v>7.0974863013698625E-2</v>
      </c>
      <c r="CN464" s="1332">
        <f t="shared" si="1322"/>
        <v>9.46331506849315E-2</v>
      </c>
      <c r="CO464" s="1331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5" t="s">
        <v>288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8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30</v>
      </c>
      <c r="CE465" s="1329">
        <f t="shared" si="1335"/>
        <v>35</v>
      </c>
      <c r="CF465" s="1329">
        <f t="shared" si="1335"/>
        <v>35</v>
      </c>
      <c r="CG465" s="1329">
        <f t="shared" si="1335"/>
        <v>40</v>
      </c>
      <c r="CH465" s="1329">
        <f t="shared" si="1335"/>
        <v>40</v>
      </c>
      <c r="CI465" s="1330">
        <f t="shared" si="1335"/>
        <v>40</v>
      </c>
      <c r="CJ465" s="1330">
        <f t="shared" si="1335"/>
        <v>40</v>
      </c>
      <c r="CK465" s="1329">
        <f t="shared" si="1335"/>
        <v>45</v>
      </c>
      <c r="CL465" s="1329">
        <f t="shared" si="1335"/>
        <v>45</v>
      </c>
      <c r="CM465" s="1329">
        <f t="shared" si="1335"/>
        <v>50</v>
      </c>
      <c r="CN465" s="1329">
        <f t="shared" si="1335"/>
        <v>50</v>
      </c>
      <c r="CO465" s="1328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289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8">
        <f t="shared" si="1335"/>
        <v>70</v>
      </c>
      <c r="CE466" s="1329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9">
        <f t="shared" si="1340"/>
        <v>240</v>
      </c>
      <c r="CG466" s="1329">
        <f t="shared" si="1340"/>
        <v>240</v>
      </c>
      <c r="CH466" s="1329">
        <f t="shared" si="1340"/>
        <v>240</v>
      </c>
      <c r="CI466" s="1330">
        <f t="shared" si="1340"/>
        <v>270</v>
      </c>
      <c r="CJ466" s="1330">
        <f t="shared" si="1340"/>
        <v>270</v>
      </c>
      <c r="CK466" s="1329">
        <f t="shared" si="1340"/>
        <v>300</v>
      </c>
      <c r="CL466" s="1329">
        <f t="shared" si="1340"/>
        <v>420</v>
      </c>
      <c r="CM466" s="1329">
        <f t="shared" si="1340"/>
        <v>480</v>
      </c>
      <c r="CN466" s="1329">
        <f t="shared" si="1340"/>
        <v>600</v>
      </c>
      <c r="CO466" s="1328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82" t="s">
        <v>727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284</v>
      </c>
      <c r="BW467" s="636" t="s">
        <v>284</v>
      </c>
      <c r="BX467" s="636" t="s">
        <v>284</v>
      </c>
      <c r="BY467" s="636" t="s">
        <v>284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35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270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8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41"/>
        <v>10</v>
      </c>
      <c r="CF468" s="1329">
        <f t="shared" si="1341"/>
        <v>10</v>
      </c>
      <c r="CG468" s="1329">
        <f t="shared" si="1341"/>
        <v>10</v>
      </c>
      <c r="CH468" s="1329">
        <f t="shared" si="1341"/>
        <v>10</v>
      </c>
      <c r="CI468" s="1330">
        <f t="shared" si="1341"/>
        <v>10</v>
      </c>
      <c r="CJ468" s="1330">
        <f t="shared" si="1341"/>
        <v>10</v>
      </c>
      <c r="CK468" s="1329">
        <f t="shared" si="1341"/>
        <v>10</v>
      </c>
      <c r="CL468" s="1329">
        <f t="shared" si="1341"/>
        <v>10</v>
      </c>
      <c r="CM468" s="1329">
        <f t="shared" si="1341"/>
        <v>10</v>
      </c>
      <c r="CN468" s="1329">
        <f t="shared" si="1341"/>
        <v>10</v>
      </c>
      <c r="CO468" s="1328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285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3"/>
        <v>1</v>
      </c>
      <c r="CG469" s="1329">
        <f t="shared" si="1363"/>
        <v>1</v>
      </c>
      <c r="CH469" s="1329">
        <f t="shared" si="1363"/>
        <v>1</v>
      </c>
      <c r="CI469" s="1330">
        <f t="shared" si="1363"/>
        <v>1</v>
      </c>
      <c r="CJ469" s="1330">
        <f t="shared" si="1363"/>
        <v>1</v>
      </c>
      <c r="CK469" s="1329">
        <f t="shared" si="1363"/>
        <v>1</v>
      </c>
      <c r="CL469" s="1329">
        <f t="shared" si="1363"/>
        <v>1</v>
      </c>
      <c r="CM469" s="1329">
        <f t="shared" si="1363"/>
        <v>1</v>
      </c>
      <c r="CN469" s="1329">
        <f t="shared" si="1363"/>
        <v>1</v>
      </c>
      <c r="CO469" s="1328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10" t="s">
        <v>286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3"/>
        <v>12</v>
      </c>
      <c r="CF470" s="1329">
        <f t="shared" si="1363"/>
        <v>12</v>
      </c>
      <c r="CG470" s="1329">
        <f t="shared" si="1363"/>
        <v>12</v>
      </c>
      <c r="CH470" s="1329">
        <f t="shared" si="1363"/>
        <v>12</v>
      </c>
      <c r="CI470" s="1330">
        <f t="shared" si="1363"/>
        <v>12</v>
      </c>
      <c r="CJ470" s="1330">
        <f t="shared" si="1363"/>
        <v>12</v>
      </c>
      <c r="CK470" s="1329">
        <f t="shared" si="1363"/>
        <v>12</v>
      </c>
      <c r="CL470" s="1329">
        <f t="shared" si="1363"/>
        <v>12</v>
      </c>
      <c r="CM470" s="1329">
        <f t="shared" si="1363"/>
        <v>12</v>
      </c>
      <c r="CN470" s="1329">
        <f t="shared" si="1363"/>
        <v>12</v>
      </c>
      <c r="CO470" s="1328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9" t="s">
        <v>271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3"/>
        <v>120</v>
      </c>
      <c r="CF471" s="1329">
        <f t="shared" si="1363"/>
        <v>120</v>
      </c>
      <c r="CG471" s="1329">
        <f t="shared" si="1363"/>
        <v>120</v>
      </c>
      <c r="CH471" s="1329">
        <f t="shared" si="1363"/>
        <v>120</v>
      </c>
      <c r="CI471" s="1330">
        <f t="shared" si="1363"/>
        <v>120</v>
      </c>
      <c r="CJ471" s="1330">
        <f t="shared" si="1363"/>
        <v>120</v>
      </c>
      <c r="CK471" s="1329">
        <f t="shared" si="1363"/>
        <v>120</v>
      </c>
      <c r="CL471" s="1329">
        <f t="shared" si="1363"/>
        <v>120</v>
      </c>
      <c r="CM471" s="1329">
        <f t="shared" si="1363"/>
        <v>120</v>
      </c>
      <c r="CN471" s="1329">
        <f t="shared" si="1363"/>
        <v>120</v>
      </c>
      <c r="CO471" s="1328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9" t="s">
        <v>295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3"/>
        <v>14821.271999999999</v>
      </c>
      <c r="CF472" s="1329">
        <f t="shared" si="1363"/>
        <v>14821.271999999999</v>
      </c>
      <c r="CG472" s="1329">
        <f t="shared" si="1363"/>
        <v>14821.271999999999</v>
      </c>
      <c r="CH472" s="1329">
        <f t="shared" si="1363"/>
        <v>14821.271999999999</v>
      </c>
      <c r="CI472" s="1330">
        <f t="shared" si="1363"/>
        <v>14821.271999999999</v>
      </c>
      <c r="CJ472" s="1330">
        <f t="shared" si="1363"/>
        <v>14821.271999999999</v>
      </c>
      <c r="CK472" s="1329">
        <f t="shared" si="1363"/>
        <v>14821.271999999999</v>
      </c>
      <c r="CL472" s="1329">
        <f t="shared" si="1363"/>
        <v>14821.271999999999</v>
      </c>
      <c r="CM472" s="1329">
        <f t="shared" si="1363"/>
        <v>14821.271999999999</v>
      </c>
      <c r="CN472" s="1329">
        <f t="shared" si="1363"/>
        <v>14821.271999999999</v>
      </c>
      <c r="CO472" s="1328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10" t="s">
        <v>253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6.9215155666251554E-2</v>
      </c>
      <c r="BW473" s="1009">
        <f t="shared" ref="BW473" si="1421">IF(BW471="","",BW471*BW472/BW$46/365/$G$1)</f>
        <v>5.5372124533001242E-2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6.9215155666251554E-2</v>
      </c>
      <c r="CE473" s="1332">
        <f t="shared" si="1363"/>
        <v>6.9215155666251554E-2</v>
      </c>
      <c r="CF473" s="1332">
        <f t="shared" si="1363"/>
        <v>6.9215155666251554E-2</v>
      </c>
      <c r="CG473" s="1332">
        <f t="shared" si="1363"/>
        <v>7.9103035047144624E-2</v>
      </c>
      <c r="CH473" s="1332">
        <f t="shared" si="1363"/>
        <v>7.9103035047144624E-2</v>
      </c>
      <c r="CI473" s="1333">
        <f t="shared" si="1363"/>
        <v>7.9103035047144624E-2</v>
      </c>
      <c r="CJ473" s="1333">
        <f t="shared" si="1363"/>
        <v>7.9103035047144624E-2</v>
      </c>
      <c r="CK473" s="1332">
        <f t="shared" si="1363"/>
        <v>9.2286874221668744E-2</v>
      </c>
      <c r="CL473" s="1332">
        <f t="shared" si="1363"/>
        <v>9.2286874221668744E-2</v>
      </c>
      <c r="CM473" s="1332">
        <f t="shared" si="1363"/>
        <v>9.2286874221668744E-2</v>
      </c>
      <c r="CN473" s="1332">
        <f t="shared" si="1363"/>
        <v>9.2286874221668744E-2</v>
      </c>
      <c r="CO473" s="1331">
        <f t="shared" si="1363"/>
        <v>9.2286874221668744E-2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7" t="s">
        <v>291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8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9">
        <f t="shared" si="1424"/>
        <v>4.5</v>
      </c>
      <c r="CF474" s="1329">
        <f t="shared" si="1424"/>
        <v>5</v>
      </c>
      <c r="CG474" s="1329">
        <f t="shared" si="1424"/>
        <v>5.5</v>
      </c>
      <c r="CH474" s="1329">
        <f t="shared" si="1424"/>
        <v>5.5</v>
      </c>
      <c r="CI474" s="1330">
        <f t="shared" si="1424"/>
        <v>5.5</v>
      </c>
      <c r="CJ474" s="1330">
        <f t="shared" si="1424"/>
        <v>7</v>
      </c>
      <c r="CK474" s="1329">
        <f t="shared" si="1424"/>
        <v>7</v>
      </c>
      <c r="CL474" s="1329">
        <f t="shared" si="1424"/>
        <v>7</v>
      </c>
      <c r="CM474" s="1329">
        <f t="shared" si="1424"/>
        <v>7.5</v>
      </c>
      <c r="CN474" s="1329">
        <f t="shared" si="1424"/>
        <v>7.5</v>
      </c>
      <c r="CO474" s="1328">
        <f t="shared" si="1424"/>
        <v>8.5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10" t="s">
        <v>289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8">
        <f t="shared" si="1424"/>
        <v>540</v>
      </c>
      <c r="CE475" s="1329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540</v>
      </c>
      <c r="CF475" s="1329">
        <f t="shared" si="1429"/>
        <v>600</v>
      </c>
      <c r="CG475" s="1329">
        <f t="shared" si="1429"/>
        <v>660</v>
      </c>
      <c r="CH475" s="1329">
        <f t="shared" si="1429"/>
        <v>660</v>
      </c>
      <c r="CI475" s="1330">
        <f t="shared" si="1429"/>
        <v>660</v>
      </c>
      <c r="CJ475" s="1330">
        <f t="shared" si="1429"/>
        <v>840</v>
      </c>
      <c r="CK475" s="1329">
        <f t="shared" si="1429"/>
        <v>840</v>
      </c>
      <c r="CL475" s="1329">
        <f t="shared" si="1429"/>
        <v>840</v>
      </c>
      <c r="CM475" s="1329">
        <f t="shared" si="1429"/>
        <v>900</v>
      </c>
      <c r="CN475" s="1329">
        <f t="shared" si="1429"/>
        <v>900</v>
      </c>
      <c r="CO475" s="1328">
        <f t="shared" si="1429"/>
        <v>1020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82" t="s">
        <v>728</v>
      </c>
      <c r="B476" s="266" t="s">
        <v>731</v>
      </c>
      <c r="C476" s="266" t="s">
        <v>731</v>
      </c>
      <c r="D476" s="266" t="s">
        <v>731</v>
      </c>
      <c r="E476" s="266" t="s">
        <v>731</v>
      </c>
      <c r="F476" s="266" t="s">
        <v>731</v>
      </c>
      <c r="G476" s="266" t="s">
        <v>731</v>
      </c>
      <c r="H476" s="266" t="s">
        <v>731</v>
      </c>
      <c r="I476" s="266" t="s">
        <v>731</v>
      </c>
      <c r="J476" s="266" t="s">
        <v>731</v>
      </c>
      <c r="K476" s="266" t="s">
        <v>731</v>
      </c>
      <c r="L476" s="266" t="s">
        <v>731</v>
      </c>
      <c r="M476" s="266" t="s">
        <v>731</v>
      </c>
      <c r="N476" s="266"/>
      <c r="O476" s="266"/>
      <c r="P476" s="266"/>
      <c r="Q476" s="266"/>
      <c r="R476" s="266"/>
      <c r="S476" s="595"/>
      <c r="T476" s="266" t="s">
        <v>731</v>
      </c>
      <c r="U476" s="266" t="s">
        <v>731</v>
      </c>
      <c r="V476" s="266" t="s">
        <v>731</v>
      </c>
      <c r="W476" s="266" t="s">
        <v>731</v>
      </c>
      <c r="X476" s="266" t="s">
        <v>731</v>
      </c>
      <c r="Y476" s="266" t="s">
        <v>731</v>
      </c>
      <c r="Z476" s="266" t="s">
        <v>731</v>
      </c>
      <c r="AA476" s="266" t="s">
        <v>731</v>
      </c>
      <c r="AB476" s="266" t="s">
        <v>731</v>
      </c>
      <c r="AC476" s="266" t="s">
        <v>731</v>
      </c>
      <c r="AD476" s="266" t="s">
        <v>731</v>
      </c>
      <c r="AE476" s="266" t="s">
        <v>731</v>
      </c>
      <c r="AF476" s="266"/>
      <c r="AG476" s="266"/>
      <c r="AH476" s="266"/>
      <c r="AI476" s="266"/>
      <c r="AJ476" s="266"/>
      <c r="AK476" s="595"/>
      <c r="AL476" s="266" t="s">
        <v>731</v>
      </c>
      <c r="AM476" s="266" t="s">
        <v>731</v>
      </c>
      <c r="AN476" s="266" t="s">
        <v>731</v>
      </c>
      <c r="AO476" s="266" t="s">
        <v>731</v>
      </c>
      <c r="AP476" s="266" t="s">
        <v>731</v>
      </c>
      <c r="AQ476" s="266" t="s">
        <v>731</v>
      </c>
      <c r="AR476" s="266" t="s">
        <v>731</v>
      </c>
      <c r="AS476" s="266" t="s">
        <v>731</v>
      </c>
      <c r="AT476" s="266" t="s">
        <v>731</v>
      </c>
      <c r="AU476" s="266" t="s">
        <v>731</v>
      </c>
      <c r="AV476" s="266" t="s">
        <v>731</v>
      </c>
      <c r="AW476" s="266" t="s">
        <v>731</v>
      </c>
      <c r="AX476" s="266"/>
      <c r="AY476" s="266"/>
      <c r="AZ476" s="266"/>
      <c r="BA476" s="266"/>
      <c r="BB476" s="266"/>
      <c r="BC476" s="595"/>
      <c r="BD476" s="266" t="s">
        <v>731</v>
      </c>
      <c r="BE476" s="266" t="s">
        <v>731</v>
      </c>
      <c r="BF476" s="266" t="s">
        <v>731</v>
      </c>
      <c r="BG476" s="266" t="s">
        <v>731</v>
      </c>
      <c r="BH476" s="266" t="s">
        <v>731</v>
      </c>
      <c r="BI476" s="266" t="s">
        <v>731</v>
      </c>
      <c r="BJ476" s="266" t="s">
        <v>731</v>
      </c>
      <c r="BK476" s="266" t="s">
        <v>731</v>
      </c>
      <c r="BL476" s="266" t="s">
        <v>731</v>
      </c>
      <c r="BM476" s="266" t="s">
        <v>731</v>
      </c>
      <c r="BN476" s="266" t="s">
        <v>731</v>
      </c>
      <c r="BO476" s="266" t="s">
        <v>731</v>
      </c>
      <c r="BP476" s="266"/>
      <c r="BQ476" s="266"/>
      <c r="BR476" s="266"/>
      <c r="BS476" s="266"/>
      <c r="BT476" s="266"/>
      <c r="BU476" s="595"/>
      <c r="BV476" s="266" t="s">
        <v>731</v>
      </c>
      <c r="BW476" s="266" t="s">
        <v>731</v>
      </c>
      <c r="BX476" s="266" t="s">
        <v>731</v>
      </c>
      <c r="BY476" s="266" t="s">
        <v>731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35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270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8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30"/>
        <v>10</v>
      </c>
      <c r="CF477" s="1329">
        <f t="shared" si="1430"/>
        <v>10</v>
      </c>
      <c r="CG477" s="1329">
        <f t="shared" si="1430"/>
        <v>10</v>
      </c>
      <c r="CH477" s="1329">
        <f t="shared" si="1430"/>
        <v>10</v>
      </c>
      <c r="CI477" s="1330">
        <f t="shared" si="1430"/>
        <v>10</v>
      </c>
      <c r="CJ477" s="1330">
        <f t="shared" si="1430"/>
        <v>10</v>
      </c>
      <c r="CK477" s="1329">
        <f t="shared" si="1430"/>
        <v>10</v>
      </c>
      <c r="CL477" s="1329">
        <f t="shared" si="1430"/>
        <v>10</v>
      </c>
      <c r="CM477" s="1329">
        <f t="shared" si="1430"/>
        <v>10</v>
      </c>
      <c r="CN477" s="1329">
        <f t="shared" si="1430"/>
        <v>10</v>
      </c>
      <c r="CO477" s="1328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285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8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9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52"/>
        <v>1</v>
      </c>
      <c r="CG478" s="1329">
        <f t="shared" si="1452"/>
        <v>1</v>
      </c>
      <c r="CH478" s="1329">
        <f t="shared" si="1452"/>
        <v>1</v>
      </c>
      <c r="CI478" s="1330">
        <f t="shared" si="1452"/>
        <v>1</v>
      </c>
      <c r="CJ478" s="1330">
        <f t="shared" si="1452"/>
        <v>1</v>
      </c>
      <c r="CK478" s="1329">
        <f t="shared" si="1452"/>
        <v>1</v>
      </c>
      <c r="CL478" s="1329">
        <f t="shared" si="1452"/>
        <v>1</v>
      </c>
      <c r="CM478" s="1329">
        <f t="shared" si="1452"/>
        <v>1</v>
      </c>
      <c r="CN478" s="1329">
        <f t="shared" si="1452"/>
        <v>1</v>
      </c>
      <c r="CO478" s="1328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286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8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7</v>
      </c>
      <c r="CE479" s="1329">
        <f t="shared" si="1452"/>
        <v>10</v>
      </c>
      <c r="CF479" s="1329">
        <f t="shared" si="1452"/>
        <v>10</v>
      </c>
      <c r="CG479" s="1329">
        <f t="shared" si="1452"/>
        <v>10</v>
      </c>
      <c r="CH479" s="1329">
        <f t="shared" si="1452"/>
        <v>10</v>
      </c>
      <c r="CI479" s="1330">
        <f t="shared" si="1452"/>
        <v>11</v>
      </c>
      <c r="CJ479" s="1330">
        <f t="shared" si="1452"/>
        <v>12</v>
      </c>
      <c r="CK479" s="1329">
        <f t="shared" si="1452"/>
        <v>12</v>
      </c>
      <c r="CL479" s="1329">
        <f t="shared" si="1452"/>
        <v>12</v>
      </c>
      <c r="CM479" s="1329">
        <f t="shared" si="1452"/>
        <v>12</v>
      </c>
      <c r="CN479" s="1329">
        <f t="shared" si="1452"/>
        <v>12</v>
      </c>
      <c r="CO479" s="1328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271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70</v>
      </c>
      <c r="CE480" s="1329">
        <f t="shared" si="1452"/>
        <v>100</v>
      </c>
      <c r="CF480" s="1329">
        <f t="shared" si="1452"/>
        <v>100</v>
      </c>
      <c r="CG480" s="1329">
        <f t="shared" si="1452"/>
        <v>100</v>
      </c>
      <c r="CH480" s="1329">
        <f t="shared" si="1452"/>
        <v>100</v>
      </c>
      <c r="CI480" s="1330">
        <f t="shared" si="1452"/>
        <v>110</v>
      </c>
      <c r="CJ480" s="1330">
        <f t="shared" si="1452"/>
        <v>120</v>
      </c>
      <c r="CK480" s="1329">
        <f t="shared" si="1452"/>
        <v>120</v>
      </c>
      <c r="CL480" s="1329">
        <f t="shared" si="1452"/>
        <v>120</v>
      </c>
      <c r="CM480" s="1329">
        <f t="shared" si="1452"/>
        <v>120</v>
      </c>
      <c r="CN480" s="1329">
        <f t="shared" si="1452"/>
        <v>120</v>
      </c>
      <c r="CO480" s="1328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287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52"/>
        <v>3140.1</v>
      </c>
      <c r="CF481" s="1329">
        <f t="shared" si="1452"/>
        <v>3140.1</v>
      </c>
      <c r="CG481" s="1329">
        <f t="shared" si="1452"/>
        <v>3140.1</v>
      </c>
      <c r="CH481" s="1329">
        <f t="shared" si="1452"/>
        <v>3140.1</v>
      </c>
      <c r="CI481" s="1330">
        <f t="shared" si="1452"/>
        <v>3140.1</v>
      </c>
      <c r="CJ481" s="1330">
        <f t="shared" si="1452"/>
        <v>3140.1</v>
      </c>
      <c r="CK481" s="1329">
        <f t="shared" si="1452"/>
        <v>3140.1</v>
      </c>
      <c r="CL481" s="1329">
        <f t="shared" si="1452"/>
        <v>3140.1</v>
      </c>
      <c r="CM481" s="1329">
        <f t="shared" si="1452"/>
        <v>3140.1</v>
      </c>
      <c r="CN481" s="1329">
        <f t="shared" si="1452"/>
        <v>3140.1</v>
      </c>
      <c r="CO481" s="1328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228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1.3442208904109588E-2</v>
      </c>
      <c r="BW482" s="625">
        <f>IF(BW480="","",BW480*BW481/BW$46/365/$G$1)</f>
        <v>1.1731382316313821E-2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31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32">
        <f t="shared" si="1452"/>
        <v>1.3442208904109588E-2</v>
      </c>
      <c r="CF482" s="1332">
        <f t="shared" si="1452"/>
        <v>1.3965931328945028E-2</v>
      </c>
      <c r="CG482" s="1332">
        <f t="shared" si="1452"/>
        <v>1.3965931328945028E-2</v>
      </c>
      <c r="CH482" s="1332">
        <f t="shared" si="1452"/>
        <v>1.4664227895392278E-2</v>
      </c>
      <c r="CI482" s="1333">
        <f t="shared" si="1452"/>
        <v>1.4664227895392278E-2</v>
      </c>
      <c r="CJ482" s="1333">
        <f t="shared" si="1452"/>
        <v>1.6293586550435866E-2</v>
      </c>
      <c r="CK482" s="1332">
        <f t="shared" si="1452"/>
        <v>1.6293586550435866E-2</v>
      </c>
      <c r="CL482" s="1332">
        <f t="shared" si="1452"/>
        <v>1.9552303860523038E-2</v>
      </c>
      <c r="CM482" s="1332">
        <f t="shared" si="1452"/>
        <v>1.9552303860523038E-2</v>
      </c>
      <c r="CN482" s="1332">
        <f t="shared" si="1452"/>
        <v>1.9552303860523038E-2</v>
      </c>
      <c r="CO482" s="1331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5" t="s">
        <v>288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8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20</v>
      </c>
      <c r="CE483" s="1329">
        <f t="shared" si="1465"/>
        <v>20</v>
      </c>
      <c r="CF483" s="1329">
        <f t="shared" si="1465"/>
        <v>25</v>
      </c>
      <c r="CG483" s="1329">
        <f t="shared" si="1465"/>
        <v>25</v>
      </c>
      <c r="CH483" s="1329">
        <f t="shared" si="1465"/>
        <v>25</v>
      </c>
      <c r="CI483" s="1330">
        <f t="shared" si="1465"/>
        <v>25</v>
      </c>
      <c r="CJ483" s="1330">
        <f t="shared" si="1465"/>
        <v>25</v>
      </c>
      <c r="CK483" s="1329">
        <f t="shared" si="1465"/>
        <v>25</v>
      </c>
      <c r="CL483" s="1329">
        <f t="shared" si="1465"/>
        <v>25</v>
      </c>
      <c r="CM483" s="1329">
        <f t="shared" si="1465"/>
        <v>25</v>
      </c>
      <c r="CN483" s="1329">
        <f t="shared" si="1465"/>
        <v>30</v>
      </c>
      <c r="CO483" s="1328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289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8">
        <f t="shared" si="1465"/>
        <v>175</v>
      </c>
      <c r="CE484" s="1329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200</v>
      </c>
      <c r="CF484" s="1329">
        <f t="shared" si="1470"/>
        <v>240</v>
      </c>
      <c r="CG484" s="1329">
        <f t="shared" si="1470"/>
        <v>250</v>
      </c>
      <c r="CH484" s="1329">
        <f t="shared" si="1470"/>
        <v>250</v>
      </c>
      <c r="CI484" s="1330">
        <f t="shared" si="1470"/>
        <v>250</v>
      </c>
      <c r="CJ484" s="1330">
        <f t="shared" si="1470"/>
        <v>300</v>
      </c>
      <c r="CK484" s="1329">
        <f t="shared" si="1470"/>
        <v>300</v>
      </c>
      <c r="CL484" s="1329">
        <f t="shared" si="1470"/>
        <v>300</v>
      </c>
      <c r="CM484" s="1329">
        <f t="shared" si="1470"/>
        <v>300</v>
      </c>
      <c r="CN484" s="1329">
        <f t="shared" si="1470"/>
        <v>330</v>
      </c>
      <c r="CO484" s="1328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82" t="s">
        <v>729</v>
      </c>
      <c r="B485" s="634" t="s">
        <v>730</v>
      </c>
      <c r="C485" s="634" t="s">
        <v>730</v>
      </c>
      <c r="D485" s="634" t="s">
        <v>730</v>
      </c>
      <c r="E485" s="634" t="s">
        <v>730</v>
      </c>
      <c r="F485" s="634" t="s">
        <v>730</v>
      </c>
      <c r="G485" s="634" t="s">
        <v>730</v>
      </c>
      <c r="H485" s="634" t="s">
        <v>730</v>
      </c>
      <c r="I485" s="634" t="s">
        <v>730</v>
      </c>
      <c r="J485" s="634" t="s">
        <v>730</v>
      </c>
      <c r="K485" s="634" t="s">
        <v>730</v>
      </c>
      <c r="L485" s="634" t="s">
        <v>730</v>
      </c>
      <c r="M485" s="634" t="s">
        <v>730</v>
      </c>
      <c r="N485" s="634"/>
      <c r="O485" s="634"/>
      <c r="P485" s="634"/>
      <c r="Q485" s="634"/>
      <c r="R485" s="634"/>
      <c r="S485" s="632"/>
      <c r="T485" s="634" t="s">
        <v>730</v>
      </c>
      <c r="U485" s="634" t="s">
        <v>730</v>
      </c>
      <c r="V485" s="634" t="s">
        <v>730</v>
      </c>
      <c r="W485" s="634" t="s">
        <v>730</v>
      </c>
      <c r="X485" s="634" t="s">
        <v>730</v>
      </c>
      <c r="Y485" s="634" t="s">
        <v>730</v>
      </c>
      <c r="Z485" s="634" t="s">
        <v>730</v>
      </c>
      <c r="AA485" s="634" t="s">
        <v>730</v>
      </c>
      <c r="AB485" s="634" t="s">
        <v>730</v>
      </c>
      <c r="AC485" s="634" t="s">
        <v>730</v>
      </c>
      <c r="AD485" s="634" t="s">
        <v>730</v>
      </c>
      <c r="AE485" s="634" t="s">
        <v>730</v>
      </c>
      <c r="AF485" s="634"/>
      <c r="AG485" s="634"/>
      <c r="AH485" s="634"/>
      <c r="AI485" s="634"/>
      <c r="AJ485" s="634"/>
      <c r="AK485" s="632"/>
      <c r="AL485" s="634" t="s">
        <v>730</v>
      </c>
      <c r="AM485" s="634" t="s">
        <v>730</v>
      </c>
      <c r="AN485" s="634" t="s">
        <v>730</v>
      </c>
      <c r="AO485" s="634" t="s">
        <v>730</v>
      </c>
      <c r="AP485" s="634" t="s">
        <v>730</v>
      </c>
      <c r="AQ485" s="634" t="s">
        <v>730</v>
      </c>
      <c r="AR485" s="634" t="s">
        <v>730</v>
      </c>
      <c r="AS485" s="634" t="s">
        <v>730</v>
      </c>
      <c r="AT485" s="634" t="s">
        <v>730</v>
      </c>
      <c r="AU485" s="634" t="s">
        <v>730</v>
      </c>
      <c r="AV485" s="634" t="s">
        <v>730</v>
      </c>
      <c r="AW485" s="634" t="s">
        <v>730</v>
      </c>
      <c r="AX485" s="634"/>
      <c r="AY485" s="634"/>
      <c r="AZ485" s="634"/>
      <c r="BA485" s="634"/>
      <c r="BB485" s="634"/>
      <c r="BC485" s="632"/>
      <c r="BD485" s="634" t="s">
        <v>730</v>
      </c>
      <c r="BE485" s="634" t="s">
        <v>730</v>
      </c>
      <c r="BF485" s="634" t="s">
        <v>730</v>
      </c>
      <c r="BG485" s="634" t="s">
        <v>730</v>
      </c>
      <c r="BH485" s="634" t="s">
        <v>730</v>
      </c>
      <c r="BI485" s="634" t="s">
        <v>730</v>
      </c>
      <c r="BJ485" s="634" t="s">
        <v>730</v>
      </c>
      <c r="BK485" s="634" t="s">
        <v>730</v>
      </c>
      <c r="BL485" s="634" t="s">
        <v>730</v>
      </c>
      <c r="BM485" s="634" t="s">
        <v>730</v>
      </c>
      <c r="BN485" s="634" t="s">
        <v>730</v>
      </c>
      <c r="BO485" s="634" t="s">
        <v>730</v>
      </c>
      <c r="BP485" s="634"/>
      <c r="BQ485" s="634"/>
      <c r="BR485" s="634"/>
      <c r="BS485" s="634"/>
      <c r="BT485" s="634"/>
      <c r="BU485" s="632"/>
      <c r="BV485" s="634" t="s">
        <v>730</v>
      </c>
      <c r="BW485" s="634" t="s">
        <v>730</v>
      </c>
      <c r="BX485" s="634" t="s">
        <v>730</v>
      </c>
      <c r="BY485" s="634" t="s">
        <v>730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35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270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61">
        <f t="shared" si="1372"/>
        <v>0.7</v>
      </c>
      <c r="CA486" s="1561">
        <f t="shared" si="1373"/>
        <v>0.7</v>
      </c>
      <c r="CB486" s="1561">
        <f t="shared" si="1374"/>
        <v>0.7</v>
      </c>
      <c r="CC486" s="133">
        <f t="shared" si="1375"/>
        <v>0.7</v>
      </c>
      <c r="CD486" s="1562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3">
        <f t="shared" si="1471"/>
        <v>0.7</v>
      </c>
      <c r="CF486" s="1563">
        <f t="shared" si="1471"/>
        <v>0.7</v>
      </c>
      <c r="CG486" s="1563">
        <f t="shared" si="1471"/>
        <v>0.7</v>
      </c>
      <c r="CH486" s="1563">
        <f t="shared" si="1471"/>
        <v>0.7</v>
      </c>
      <c r="CI486" s="1564">
        <f t="shared" si="1471"/>
        <v>0.7</v>
      </c>
      <c r="CJ486" s="1564">
        <f t="shared" si="1471"/>
        <v>0.7</v>
      </c>
      <c r="CK486" s="1563">
        <f t="shared" si="1471"/>
        <v>0.7</v>
      </c>
      <c r="CL486" s="1563">
        <f t="shared" si="1471"/>
        <v>0.7</v>
      </c>
      <c r="CM486" s="1563">
        <f t="shared" si="1471"/>
        <v>0.7</v>
      </c>
      <c r="CN486" s="1563">
        <f t="shared" si="1471"/>
        <v>0.7</v>
      </c>
      <c r="CO486" s="1562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285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8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12</v>
      </c>
      <c r="CE487" s="1329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12</v>
      </c>
      <c r="CF487" s="1329">
        <f t="shared" si="1493"/>
        <v>12</v>
      </c>
      <c r="CG487" s="1329">
        <f t="shared" si="1493"/>
        <v>12</v>
      </c>
      <c r="CH487" s="1329">
        <f t="shared" si="1493"/>
        <v>12</v>
      </c>
      <c r="CI487" s="1330">
        <f t="shared" si="1493"/>
        <v>12</v>
      </c>
      <c r="CJ487" s="1330">
        <f t="shared" si="1493"/>
        <v>12</v>
      </c>
      <c r="CK487" s="1329">
        <f t="shared" si="1493"/>
        <v>24</v>
      </c>
      <c r="CL487" s="1329">
        <f t="shared" si="1493"/>
        <v>24</v>
      </c>
      <c r="CM487" s="1329">
        <f t="shared" si="1493"/>
        <v>24</v>
      </c>
      <c r="CN487" s="1329">
        <f t="shared" si="1493"/>
        <v>24</v>
      </c>
      <c r="CO487" s="1328">
        <f t="shared" si="1493"/>
        <v>24</v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286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8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9">
        <f t="shared" si="1493"/>
        <v>12</v>
      </c>
      <c r="CF488" s="1329">
        <f t="shared" si="1493"/>
        <v>12</v>
      </c>
      <c r="CG488" s="1329">
        <f t="shared" si="1493"/>
        <v>12</v>
      </c>
      <c r="CH488" s="1329">
        <f t="shared" si="1493"/>
        <v>12</v>
      </c>
      <c r="CI488" s="1330">
        <f t="shared" si="1493"/>
        <v>12</v>
      </c>
      <c r="CJ488" s="1330">
        <f t="shared" si="1493"/>
        <v>12</v>
      </c>
      <c r="CK488" s="1329">
        <f t="shared" si="1493"/>
        <v>12</v>
      </c>
      <c r="CL488" s="1329">
        <f t="shared" si="1493"/>
        <v>12</v>
      </c>
      <c r="CM488" s="1329">
        <f t="shared" si="1493"/>
        <v>12</v>
      </c>
      <c r="CN488" s="1329">
        <f t="shared" si="1493"/>
        <v>12</v>
      </c>
      <c r="CO488" s="1328">
        <f t="shared" si="1493"/>
        <v>12</v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271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100.79999999999998</v>
      </c>
      <c r="CE489" s="1329">
        <f t="shared" si="1493"/>
        <v>100.79999999999998</v>
      </c>
      <c r="CF489" s="1329">
        <f t="shared" si="1493"/>
        <v>100.79999999999998</v>
      </c>
      <c r="CG489" s="1329">
        <f t="shared" si="1493"/>
        <v>100.79999999999998</v>
      </c>
      <c r="CH489" s="1329">
        <f t="shared" si="1493"/>
        <v>100.79999999999998</v>
      </c>
      <c r="CI489" s="1330">
        <f t="shared" si="1493"/>
        <v>100.79999999999998</v>
      </c>
      <c r="CJ489" s="1330">
        <f t="shared" si="1493"/>
        <v>100.79999999999998</v>
      </c>
      <c r="CK489" s="1329">
        <f t="shared" si="1493"/>
        <v>201.59999999999997</v>
      </c>
      <c r="CL489" s="1329">
        <f t="shared" si="1493"/>
        <v>201.59999999999997</v>
      </c>
      <c r="CM489" s="1329">
        <f t="shared" si="1493"/>
        <v>201.59999999999997</v>
      </c>
      <c r="CN489" s="1329">
        <f t="shared" si="1493"/>
        <v>201.59999999999997</v>
      </c>
      <c r="CO489" s="1328">
        <f t="shared" si="1493"/>
        <v>201.59999999999997</v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287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93"/>
        <v>10173.923999999999</v>
      </c>
      <c r="CF490" s="1329">
        <f t="shared" si="1493"/>
        <v>10173.923999999999</v>
      </c>
      <c r="CG490" s="1329">
        <f t="shared" si="1493"/>
        <v>10173.923999999999</v>
      </c>
      <c r="CH490" s="1329">
        <f t="shared" si="1493"/>
        <v>10173.923999999999</v>
      </c>
      <c r="CI490" s="1330">
        <f t="shared" si="1493"/>
        <v>10173.923999999999</v>
      </c>
      <c r="CJ490" s="1330">
        <f t="shared" si="1493"/>
        <v>10173.923999999999</v>
      </c>
      <c r="CK490" s="1329">
        <f t="shared" si="1493"/>
        <v>10173.923999999999</v>
      </c>
      <c r="CL490" s="1329">
        <f t="shared" si="1493"/>
        <v>10173.923999999999</v>
      </c>
      <c r="CM490" s="1329">
        <f t="shared" si="1493"/>
        <v>10173.923999999999</v>
      </c>
      <c r="CN490" s="1329">
        <f t="shared" si="1493"/>
        <v>10173.923999999999</v>
      </c>
      <c r="CO490" s="1328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228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4.6561856413449558E-2</v>
      </c>
      <c r="BW491" s="625">
        <f>IF(BW489="","",BW489*BW490/BW$46/365/$G$1)</f>
        <v>1.5964065056039849E-2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31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4.561161444582814E-2</v>
      </c>
      <c r="CE491" s="1332">
        <f t="shared" si="1493"/>
        <v>4.561161444582814E-2</v>
      </c>
      <c r="CF491" s="1332">
        <f t="shared" si="1493"/>
        <v>4.561161444582814E-2</v>
      </c>
      <c r="CG491" s="1332">
        <f t="shared" si="1493"/>
        <v>4.561161444582814E-2</v>
      </c>
      <c r="CH491" s="1332">
        <f t="shared" si="1493"/>
        <v>5.3213550186799491E-2</v>
      </c>
      <c r="CI491" s="1333">
        <f t="shared" si="1493"/>
        <v>5.3213550186799491E-2</v>
      </c>
      <c r="CJ491" s="1333">
        <f t="shared" si="1493"/>
        <v>5.3213550186799491E-2</v>
      </c>
      <c r="CK491" s="1332">
        <f t="shared" si="1493"/>
        <v>7.9820325280199236E-2</v>
      </c>
      <c r="CL491" s="1332">
        <f t="shared" si="1493"/>
        <v>7.9820325280199236E-2</v>
      </c>
      <c r="CM491" s="1332">
        <f t="shared" si="1493"/>
        <v>7.9820325280199236E-2</v>
      </c>
      <c r="CN491" s="1332">
        <f t="shared" si="1493"/>
        <v>0.10642710037359898</v>
      </c>
      <c r="CO491" s="1331">
        <f t="shared" si="1493"/>
        <v>0.10642710037359898</v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44" t="s">
        <v>288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8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8.5</v>
      </c>
      <c r="CE492" s="1329">
        <f t="shared" si="1506"/>
        <v>8.5</v>
      </c>
      <c r="CF492" s="1329">
        <f t="shared" si="1506"/>
        <v>8.5</v>
      </c>
      <c r="CG492" s="1329">
        <f t="shared" si="1506"/>
        <v>8.5</v>
      </c>
      <c r="CH492" s="1329">
        <f t="shared" si="1506"/>
        <v>8.5</v>
      </c>
      <c r="CI492" s="1330">
        <f t="shared" si="1506"/>
        <v>8.5</v>
      </c>
      <c r="CJ492" s="1330">
        <f t="shared" si="1506"/>
        <v>8.5</v>
      </c>
      <c r="CK492" s="1329">
        <f t="shared" si="1506"/>
        <v>8.5</v>
      </c>
      <c r="CL492" s="1329">
        <f t="shared" si="1506"/>
        <v>8.5</v>
      </c>
      <c r="CM492" s="1329">
        <f t="shared" si="1506"/>
        <v>8.5</v>
      </c>
      <c r="CN492" s="1329">
        <f t="shared" si="1506"/>
        <v>10</v>
      </c>
      <c r="CO492" s="1328">
        <f t="shared" si="1506"/>
        <v>10.5</v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289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8">
        <f t="shared" si="1506"/>
        <v>1224</v>
      </c>
      <c r="CE493" s="1329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1224</v>
      </c>
      <c r="CF493" s="1329">
        <f t="shared" si="1550"/>
        <v>1224</v>
      </c>
      <c r="CG493" s="1329">
        <f t="shared" si="1550"/>
        <v>1224</v>
      </c>
      <c r="CH493" s="1329">
        <f t="shared" si="1550"/>
        <v>1224</v>
      </c>
      <c r="CI493" s="1330">
        <f t="shared" si="1550"/>
        <v>1224</v>
      </c>
      <c r="CJ493" s="1330">
        <f t="shared" si="1550"/>
        <v>1224</v>
      </c>
      <c r="CK493" s="1329">
        <f t="shared" si="1550"/>
        <v>2448</v>
      </c>
      <c r="CL493" s="1329">
        <f t="shared" si="1550"/>
        <v>2448</v>
      </c>
      <c r="CM493" s="1329">
        <f t="shared" si="1550"/>
        <v>2448</v>
      </c>
      <c r="CN493" s="1329">
        <f t="shared" si="1550"/>
        <v>2880</v>
      </c>
      <c r="CO493" s="1328">
        <f t="shared" si="1550"/>
        <v>3024</v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82" t="s">
        <v>732</v>
      </c>
      <c r="B494" s="634" t="s">
        <v>730</v>
      </c>
      <c r="C494" s="634" t="s">
        <v>730</v>
      </c>
      <c r="D494" s="634" t="s">
        <v>730</v>
      </c>
      <c r="E494" s="634" t="s">
        <v>730</v>
      </c>
      <c r="F494" s="634" t="s">
        <v>730</v>
      </c>
      <c r="G494" s="634" t="s">
        <v>730</v>
      </c>
      <c r="H494" s="634" t="s">
        <v>730</v>
      </c>
      <c r="I494" s="634" t="s">
        <v>730</v>
      </c>
      <c r="J494" s="634" t="s">
        <v>730</v>
      </c>
      <c r="K494" s="634" t="s">
        <v>730</v>
      </c>
      <c r="L494" s="634" t="s">
        <v>730</v>
      </c>
      <c r="M494" s="634" t="s">
        <v>730</v>
      </c>
      <c r="N494" s="634"/>
      <c r="O494" s="634"/>
      <c r="P494" s="634"/>
      <c r="Q494" s="634"/>
      <c r="R494" s="634"/>
      <c r="S494" s="697"/>
      <c r="T494" s="634" t="s">
        <v>730</v>
      </c>
      <c r="U494" s="634" t="s">
        <v>730</v>
      </c>
      <c r="V494" s="634" t="s">
        <v>730</v>
      </c>
      <c r="W494" s="634" t="s">
        <v>730</v>
      </c>
      <c r="X494" s="634" t="s">
        <v>730</v>
      </c>
      <c r="Y494" s="634" t="s">
        <v>730</v>
      </c>
      <c r="Z494" s="634" t="s">
        <v>730</v>
      </c>
      <c r="AA494" s="634" t="s">
        <v>730</v>
      </c>
      <c r="AB494" s="634" t="s">
        <v>730</v>
      </c>
      <c r="AC494" s="634" t="s">
        <v>730</v>
      </c>
      <c r="AD494" s="634" t="s">
        <v>730</v>
      </c>
      <c r="AE494" s="634" t="s">
        <v>730</v>
      </c>
      <c r="AF494" s="634"/>
      <c r="AG494" s="634"/>
      <c r="AH494" s="634"/>
      <c r="AI494" s="634"/>
      <c r="AJ494" s="634"/>
      <c r="AK494" s="697"/>
      <c r="AL494" s="634" t="s">
        <v>730</v>
      </c>
      <c r="AM494" s="634" t="s">
        <v>730</v>
      </c>
      <c r="AN494" s="634" t="s">
        <v>730</v>
      </c>
      <c r="AO494" s="634" t="s">
        <v>730</v>
      </c>
      <c r="AP494" s="634" t="s">
        <v>730</v>
      </c>
      <c r="AQ494" s="634" t="s">
        <v>730</v>
      </c>
      <c r="AR494" s="634" t="s">
        <v>730</v>
      </c>
      <c r="AS494" s="634" t="s">
        <v>730</v>
      </c>
      <c r="AT494" s="634" t="s">
        <v>730</v>
      </c>
      <c r="AU494" s="634" t="s">
        <v>730</v>
      </c>
      <c r="AV494" s="634" t="s">
        <v>730</v>
      </c>
      <c r="AW494" s="634" t="s">
        <v>730</v>
      </c>
      <c r="AX494" s="634"/>
      <c r="AY494" s="634"/>
      <c r="AZ494" s="634"/>
      <c r="BA494" s="634"/>
      <c r="BB494" s="634"/>
      <c r="BC494" s="697"/>
      <c r="BD494" s="634" t="s">
        <v>730</v>
      </c>
      <c r="BE494" s="634" t="s">
        <v>730</v>
      </c>
      <c r="BF494" s="634" t="s">
        <v>730</v>
      </c>
      <c r="BG494" s="634" t="s">
        <v>730</v>
      </c>
      <c r="BH494" s="634" t="s">
        <v>730</v>
      </c>
      <c r="BI494" s="634" t="s">
        <v>730</v>
      </c>
      <c r="BJ494" s="634" t="s">
        <v>730</v>
      </c>
      <c r="BK494" s="634" t="s">
        <v>730</v>
      </c>
      <c r="BL494" s="634" t="s">
        <v>730</v>
      </c>
      <c r="BM494" s="634" t="s">
        <v>730</v>
      </c>
      <c r="BN494" s="634" t="s">
        <v>730</v>
      </c>
      <c r="BO494" s="634" t="s">
        <v>730</v>
      </c>
      <c r="BP494" s="634"/>
      <c r="BQ494" s="634"/>
      <c r="BR494" s="634"/>
      <c r="BS494" s="634"/>
      <c r="BT494" s="634"/>
      <c r="BU494" s="621"/>
      <c r="BV494" s="634" t="s">
        <v>730</v>
      </c>
      <c r="BW494" s="634" t="s">
        <v>730</v>
      </c>
      <c r="BX494" s="634" t="s">
        <v>730</v>
      </c>
      <c r="BY494" s="634" t="s">
        <v>730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35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270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61">
        <f t="shared" si="1372"/>
        <v>0.7</v>
      </c>
      <c r="CA495" s="1561">
        <f t="shared" si="1373"/>
        <v>0.7</v>
      </c>
      <c r="CB495" s="1561">
        <f t="shared" si="1374"/>
        <v>0.7</v>
      </c>
      <c r="CC495" s="133">
        <f t="shared" si="1375"/>
        <v>0.7</v>
      </c>
      <c r="CD495" s="1562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63">
        <f t="shared" si="1551"/>
        <v>0.7</v>
      </c>
      <c r="CF495" s="1563">
        <f t="shared" si="1551"/>
        <v>0.7</v>
      </c>
      <c r="CG495" s="1563">
        <f t="shared" si="1551"/>
        <v>0.7</v>
      </c>
      <c r="CH495" s="1563">
        <f t="shared" si="1551"/>
        <v>0.7</v>
      </c>
      <c r="CI495" s="1564">
        <f t="shared" si="1551"/>
        <v>0.7</v>
      </c>
      <c r="CJ495" s="1564">
        <f t="shared" si="1551"/>
        <v>0.7</v>
      </c>
      <c r="CK495" s="1563">
        <f t="shared" si="1551"/>
        <v>0.7</v>
      </c>
      <c r="CL495" s="1563">
        <f t="shared" si="1551"/>
        <v>0.7</v>
      </c>
      <c r="CM495" s="1563">
        <f t="shared" si="1551"/>
        <v>0.7</v>
      </c>
      <c r="CN495" s="1563">
        <f t="shared" si="1551"/>
        <v>0.7</v>
      </c>
      <c r="CO495" s="1562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285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8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>
        <f t="shared" si="1574"/>
        <v>12</v>
      </c>
      <c r="CG496" s="1329">
        <f t="shared" si="1574"/>
        <v>12</v>
      </c>
      <c r="CH496" s="1329">
        <f t="shared" si="1574"/>
        <v>12</v>
      </c>
      <c r="CI496" s="1330">
        <f t="shared" si="1574"/>
        <v>12</v>
      </c>
      <c r="CJ496" s="1330">
        <f t="shared" si="1574"/>
        <v>12</v>
      </c>
      <c r="CK496" s="1329">
        <f t="shared" si="1574"/>
        <v>12</v>
      </c>
      <c r="CL496" s="1329">
        <f t="shared" si="1574"/>
        <v>12</v>
      </c>
      <c r="CM496" s="1329" t="str">
        <f t="shared" si="1574"/>
        <v/>
      </c>
      <c r="CN496" s="1329" t="str">
        <f t="shared" si="1574"/>
        <v/>
      </c>
      <c r="CO496" s="1328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286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8" t="str">
        <f t="shared" si="1573"/>
        <v/>
      </c>
      <c r="CE497" s="1329" t="str">
        <f t="shared" si="1574"/>
        <v/>
      </c>
      <c r="CF497" s="1329">
        <f t="shared" si="1574"/>
        <v>12</v>
      </c>
      <c r="CG497" s="1329">
        <f t="shared" si="1574"/>
        <v>12</v>
      </c>
      <c r="CH497" s="1329">
        <f t="shared" si="1574"/>
        <v>12</v>
      </c>
      <c r="CI497" s="1330">
        <f t="shared" si="1574"/>
        <v>12</v>
      </c>
      <c r="CJ497" s="1330">
        <f t="shared" si="1574"/>
        <v>12</v>
      </c>
      <c r="CK497" s="1329">
        <f t="shared" si="1574"/>
        <v>12</v>
      </c>
      <c r="CL497" s="1329">
        <f t="shared" si="1574"/>
        <v>12</v>
      </c>
      <c r="CM497" s="1329" t="str">
        <f t="shared" si="1574"/>
        <v/>
      </c>
      <c r="CN497" s="1329" t="str">
        <f t="shared" si="1574"/>
        <v/>
      </c>
      <c r="CO497" s="1328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271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8" t="str">
        <f t="shared" si="1573"/>
        <v/>
      </c>
      <c r="CE498" s="1329" t="str">
        <f t="shared" si="1574"/>
        <v/>
      </c>
      <c r="CF498" s="1329">
        <f t="shared" si="1574"/>
        <v>100.79999999999998</v>
      </c>
      <c r="CG498" s="1329">
        <f t="shared" si="1574"/>
        <v>100.79999999999998</v>
      </c>
      <c r="CH498" s="1329">
        <f t="shared" si="1574"/>
        <v>100.79999999999998</v>
      </c>
      <c r="CI498" s="1330">
        <f t="shared" si="1574"/>
        <v>100.79999999999998</v>
      </c>
      <c r="CJ498" s="1330">
        <f t="shared" si="1574"/>
        <v>100.79999999999998</v>
      </c>
      <c r="CK498" s="1329">
        <f t="shared" si="1574"/>
        <v>100.79999999999998</v>
      </c>
      <c r="CL498" s="1329">
        <f t="shared" si="1574"/>
        <v>100.79999999999998</v>
      </c>
      <c r="CM498" s="1329" t="str">
        <f t="shared" si="1574"/>
        <v/>
      </c>
      <c r="CN498" s="1329" t="str">
        <f t="shared" si="1574"/>
        <v/>
      </c>
      <c r="CO498" s="1328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287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8">
        <f t="shared" si="1573"/>
        <v>11220.624</v>
      </c>
      <c r="CE499" s="1329">
        <f t="shared" si="1574"/>
        <v>11220.624</v>
      </c>
      <c r="CF499" s="1329">
        <f t="shared" si="1574"/>
        <v>11220.624</v>
      </c>
      <c r="CG499" s="1329">
        <f t="shared" si="1574"/>
        <v>11220.624</v>
      </c>
      <c r="CH499" s="1329">
        <f t="shared" si="1574"/>
        <v>11220.624</v>
      </c>
      <c r="CI499" s="1330">
        <f t="shared" si="1574"/>
        <v>11220.624</v>
      </c>
      <c r="CJ499" s="1330">
        <f t="shared" si="1574"/>
        <v>11220.624</v>
      </c>
      <c r="CK499" s="1329">
        <f t="shared" si="1574"/>
        <v>11220.624</v>
      </c>
      <c r="CL499" s="1329">
        <f t="shared" si="1574"/>
        <v>11220.624</v>
      </c>
      <c r="CM499" s="1329">
        <f t="shared" si="1574"/>
        <v>11220.624</v>
      </c>
      <c r="CN499" s="1329">
        <f t="shared" si="1574"/>
        <v>11220.624</v>
      </c>
      <c r="CO499" s="1328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228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D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74"/>
        <v/>
      </c>
      <c r="CF500" s="1332">
        <f t="shared" si="1574"/>
        <v>5.0304167372353673E-2</v>
      </c>
      <c r="CG500" s="1332">
        <f t="shared" si="1574"/>
        <v>5.0304167372353673E-2</v>
      </c>
      <c r="CH500" s="1332">
        <f t="shared" si="1574"/>
        <v>5.0304167372353673E-2</v>
      </c>
      <c r="CI500" s="1333">
        <f t="shared" si="1574"/>
        <v>5.0304167372353673E-2</v>
      </c>
      <c r="CJ500" s="1333">
        <f t="shared" si="1574"/>
        <v>5.8688195267745949E-2</v>
      </c>
      <c r="CK500" s="1332">
        <f t="shared" si="1574"/>
        <v>5.8688195267745949E-2</v>
      </c>
      <c r="CL500" s="1332">
        <f t="shared" si="1574"/>
        <v>5.8688195267745949E-2</v>
      </c>
      <c r="CM500" s="1332" t="str">
        <f t="shared" si="1574"/>
        <v/>
      </c>
      <c r="CN500" s="1332" t="str">
        <f t="shared" si="1574"/>
        <v/>
      </c>
      <c r="CO500" s="1331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44" t="s">
        <v>291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8" t="str">
        <f t="shared" si="1573"/>
        <v/>
      </c>
      <c r="CE501" s="1329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>
        <f t="shared" si="1588"/>
        <v>9</v>
      </c>
      <c r="CG501" s="1329">
        <f t="shared" si="1588"/>
        <v>9</v>
      </c>
      <c r="CH501" s="1329">
        <f t="shared" si="1588"/>
        <v>9</v>
      </c>
      <c r="CI501" s="1330">
        <f t="shared" si="1588"/>
        <v>9</v>
      </c>
      <c r="CJ501" s="1330">
        <f t="shared" si="1588"/>
        <v>9</v>
      </c>
      <c r="CK501" s="1329">
        <f t="shared" si="1588"/>
        <v>9</v>
      </c>
      <c r="CL501" s="1329">
        <f t="shared" si="1588"/>
        <v>9</v>
      </c>
      <c r="CM501" s="1329" t="str">
        <f t="shared" si="1588"/>
        <v/>
      </c>
      <c r="CN501" s="1329" t="str">
        <f t="shared" si="1588"/>
        <v/>
      </c>
      <c r="CO501" s="1328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289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D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8" t="str">
        <f t="shared" si="1573"/>
        <v/>
      </c>
      <c r="CE502" s="1329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>
        <f t="shared" si="1593"/>
        <v>1296</v>
      </c>
      <c r="CG502" s="1329">
        <f t="shared" si="1593"/>
        <v>1296</v>
      </c>
      <c r="CH502" s="1329">
        <f t="shared" si="1593"/>
        <v>1296</v>
      </c>
      <c r="CI502" s="1330">
        <f t="shared" si="1593"/>
        <v>1296</v>
      </c>
      <c r="CJ502" s="1330">
        <f t="shared" si="1593"/>
        <v>1296</v>
      </c>
      <c r="CK502" s="1329">
        <f t="shared" si="1593"/>
        <v>1296</v>
      </c>
      <c r="CL502" s="1329">
        <f t="shared" si="1593"/>
        <v>1296</v>
      </c>
      <c r="CM502" s="1329" t="str">
        <f t="shared" si="1593"/>
        <v/>
      </c>
      <c r="CN502" s="1329" t="str">
        <f t="shared" si="1593"/>
        <v/>
      </c>
      <c r="CO502" s="1328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6" t="s">
        <v>960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8" t="str">
        <f t="shared" si="1573"/>
        <v/>
      </c>
      <c r="CE503" s="1329" t="str">
        <f t="shared" si="1593"/>
        <v/>
      </c>
      <c r="CF503" s="1329" t="str">
        <f t="shared" si="1593"/>
        <v/>
      </c>
      <c r="CG503" s="1329" t="str">
        <f t="shared" si="1593"/>
        <v/>
      </c>
      <c r="CH503" s="1329" t="str">
        <f t="shared" si="1593"/>
        <v/>
      </c>
      <c r="CI503" s="1330" t="str">
        <f t="shared" si="1593"/>
        <v/>
      </c>
      <c r="CJ503" s="1330" t="str">
        <f t="shared" si="1593"/>
        <v/>
      </c>
      <c r="CK503" s="1329" t="str">
        <f t="shared" si="1593"/>
        <v/>
      </c>
      <c r="CL503" s="1329" t="str">
        <f t="shared" si="1593"/>
        <v/>
      </c>
      <c r="CM503" s="1329" t="str">
        <f t="shared" si="1593"/>
        <v/>
      </c>
      <c r="CN503" s="1329" t="str">
        <f t="shared" si="1593"/>
        <v/>
      </c>
      <c r="CO503" s="1328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292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8" t="str">
        <f t="shared" si="1573"/>
        <v/>
      </c>
      <c r="CE504" s="1329" t="str">
        <f t="shared" si="1593"/>
        <v/>
      </c>
      <c r="CF504" s="1329" t="str">
        <f t="shared" si="1593"/>
        <v/>
      </c>
      <c r="CG504" s="1329" t="str">
        <f t="shared" si="1593"/>
        <v/>
      </c>
      <c r="CH504" s="1329" t="str">
        <f t="shared" si="1593"/>
        <v/>
      </c>
      <c r="CI504" s="1330" t="str">
        <f t="shared" si="1593"/>
        <v/>
      </c>
      <c r="CJ504" s="1330" t="str">
        <f t="shared" si="1593"/>
        <v/>
      </c>
      <c r="CK504" s="1329" t="str">
        <f t="shared" si="1593"/>
        <v/>
      </c>
      <c r="CL504" s="1329" t="str">
        <f t="shared" si="1593"/>
        <v/>
      </c>
      <c r="CM504" s="1329" t="str">
        <f t="shared" si="1593"/>
        <v/>
      </c>
      <c r="CN504" s="1329" t="str">
        <f t="shared" si="1593"/>
        <v/>
      </c>
      <c r="CO504" s="1328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287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8">
        <f t="shared" si="1573"/>
        <v>16747.2</v>
      </c>
      <c r="CE505" s="1329">
        <f t="shared" si="1593"/>
        <v>16747.2</v>
      </c>
      <c r="CF505" s="1329">
        <f t="shared" si="1593"/>
        <v>16747.2</v>
      </c>
      <c r="CG505" s="1329">
        <f t="shared" si="1593"/>
        <v>16747.2</v>
      </c>
      <c r="CH505" s="1329">
        <f t="shared" si="1593"/>
        <v>16747.2</v>
      </c>
      <c r="CI505" s="1330">
        <f t="shared" si="1593"/>
        <v>16747.2</v>
      </c>
      <c r="CJ505" s="1330">
        <f t="shared" si="1593"/>
        <v>16747.2</v>
      </c>
      <c r="CK505" s="1329">
        <f t="shared" si="1593"/>
        <v>16747.2</v>
      </c>
      <c r="CL505" s="1329">
        <f t="shared" si="1593"/>
        <v>16747.2</v>
      </c>
      <c r="CM505" s="1329">
        <f t="shared" si="1593"/>
        <v>16747.2</v>
      </c>
      <c r="CN505" s="1329">
        <f t="shared" si="1593"/>
        <v>16747.2</v>
      </c>
      <c r="CO505" s="1328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228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93"/>
        <v/>
      </c>
      <c r="CF506" s="1332" t="str">
        <f t="shared" si="1593"/>
        <v/>
      </c>
      <c r="CG506" s="1332" t="str">
        <f t="shared" si="1593"/>
        <v/>
      </c>
      <c r="CH506" s="1332" t="str">
        <f t="shared" si="1593"/>
        <v/>
      </c>
      <c r="CI506" s="1333" t="str">
        <f t="shared" si="1593"/>
        <v/>
      </c>
      <c r="CJ506" s="1333" t="str">
        <f t="shared" si="1593"/>
        <v/>
      </c>
      <c r="CK506" s="1332" t="str">
        <f t="shared" si="1593"/>
        <v/>
      </c>
      <c r="CL506" s="1332" t="str">
        <f t="shared" si="1593"/>
        <v/>
      </c>
      <c r="CM506" s="1332" t="str">
        <f t="shared" si="1593"/>
        <v/>
      </c>
      <c r="CN506" s="1332" t="str">
        <f t="shared" si="1593"/>
        <v/>
      </c>
      <c r="CO506" s="1331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5" t="s">
        <v>291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8" t="str">
        <f t="shared" si="1573"/>
        <v/>
      </c>
      <c r="CE507" s="1329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607"/>
        <v/>
      </c>
      <c r="CG507" s="1329" t="str">
        <f t="shared" si="1607"/>
        <v/>
      </c>
      <c r="CH507" s="1329" t="str">
        <f t="shared" si="1607"/>
        <v/>
      </c>
      <c r="CI507" s="1330" t="str">
        <f t="shared" si="1607"/>
        <v/>
      </c>
      <c r="CJ507" s="1330" t="str">
        <f t="shared" si="1607"/>
        <v/>
      </c>
      <c r="CK507" s="1329" t="str">
        <f t="shared" si="1607"/>
        <v/>
      </c>
      <c r="CL507" s="1329" t="str">
        <f t="shared" si="1607"/>
        <v/>
      </c>
      <c r="CM507" s="1329" t="str">
        <f t="shared" si="1607"/>
        <v/>
      </c>
      <c r="CN507" s="1329" t="str">
        <f t="shared" si="1607"/>
        <v/>
      </c>
      <c r="CO507" s="1328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289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8" t="str">
        <f t="shared" si="1573"/>
        <v/>
      </c>
      <c r="CE508" s="1329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612"/>
        <v/>
      </c>
      <c r="CG508" s="1329" t="str">
        <f t="shared" si="1612"/>
        <v/>
      </c>
      <c r="CH508" s="1329" t="str">
        <f t="shared" si="1612"/>
        <v/>
      </c>
      <c r="CI508" s="1330" t="str">
        <f t="shared" si="1612"/>
        <v/>
      </c>
      <c r="CJ508" s="1330" t="str">
        <f t="shared" si="1612"/>
        <v/>
      </c>
      <c r="CK508" s="1329" t="str">
        <f t="shared" si="1612"/>
        <v/>
      </c>
      <c r="CL508" s="1329" t="str">
        <f t="shared" si="1612"/>
        <v/>
      </c>
      <c r="CM508" s="1329" t="str">
        <f t="shared" si="1612"/>
        <v/>
      </c>
      <c r="CN508" s="1329" t="str">
        <f t="shared" si="1612"/>
        <v/>
      </c>
      <c r="CO508" s="1328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6" t="s">
        <v>959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8">
        <f t="shared" si="1573"/>
        <v>10</v>
      </c>
      <c r="CE509" s="1329">
        <f t="shared" si="1612"/>
        <v>10</v>
      </c>
      <c r="CF509" s="1329">
        <f t="shared" si="1612"/>
        <v>10</v>
      </c>
      <c r="CG509" s="1329">
        <f t="shared" si="1612"/>
        <v>10</v>
      </c>
      <c r="CH509" s="1329">
        <f t="shared" si="1612"/>
        <v>10</v>
      </c>
      <c r="CI509" s="1330">
        <f t="shared" si="1612"/>
        <v>10</v>
      </c>
      <c r="CJ509" s="1330">
        <f t="shared" si="1612"/>
        <v>10</v>
      </c>
      <c r="CK509" s="1329">
        <f t="shared" si="1612"/>
        <v>10</v>
      </c>
      <c r="CL509" s="1329">
        <f t="shared" si="1612"/>
        <v>10</v>
      </c>
      <c r="CM509" s="1329">
        <f t="shared" si="1612"/>
        <v>10</v>
      </c>
      <c r="CN509" s="1329">
        <f t="shared" si="1612"/>
        <v>10</v>
      </c>
      <c r="CO509" s="1328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292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8">
        <f t="shared" si="1573"/>
        <v>12</v>
      </c>
      <c r="CE510" s="1329">
        <f t="shared" si="1612"/>
        <v>12</v>
      </c>
      <c r="CF510" s="1329">
        <f t="shared" si="1612"/>
        <v>12</v>
      </c>
      <c r="CG510" s="1329">
        <f t="shared" si="1612"/>
        <v>12</v>
      </c>
      <c r="CH510" s="1329">
        <f t="shared" si="1612"/>
        <v>12</v>
      </c>
      <c r="CI510" s="1330">
        <f t="shared" si="1612"/>
        <v>12</v>
      </c>
      <c r="CJ510" s="1330">
        <f t="shared" si="1612"/>
        <v>12</v>
      </c>
      <c r="CK510" s="1329">
        <f t="shared" si="1612"/>
        <v>12</v>
      </c>
      <c r="CL510" s="1329">
        <f t="shared" si="1612"/>
        <v>12</v>
      </c>
      <c r="CM510" s="1329">
        <f t="shared" si="1612"/>
        <v>12</v>
      </c>
      <c r="CN510" s="1329">
        <f t="shared" si="1612"/>
        <v>12</v>
      </c>
      <c r="CO510" s="1328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287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8">
        <f t="shared" si="1573"/>
        <v>16956.54</v>
      </c>
      <c r="CE511" s="1329">
        <f t="shared" si="1612"/>
        <v>16956.54</v>
      </c>
      <c r="CF511" s="1329">
        <f t="shared" si="1612"/>
        <v>16956.54</v>
      </c>
      <c r="CG511" s="1329">
        <f t="shared" si="1612"/>
        <v>16956.54</v>
      </c>
      <c r="CH511" s="1329">
        <f t="shared" si="1612"/>
        <v>16956.54</v>
      </c>
      <c r="CI511" s="1330">
        <f t="shared" si="1612"/>
        <v>16956.54</v>
      </c>
      <c r="CJ511" s="1330">
        <f t="shared" si="1612"/>
        <v>16956.54</v>
      </c>
      <c r="CK511" s="1329">
        <f t="shared" si="1612"/>
        <v>16956.54</v>
      </c>
      <c r="CL511" s="1329">
        <f t="shared" si="1612"/>
        <v>16956.54</v>
      </c>
      <c r="CM511" s="1329">
        <f t="shared" si="1612"/>
        <v>16956.54</v>
      </c>
      <c r="CN511" s="1329">
        <f t="shared" si="1612"/>
        <v>16956.54</v>
      </c>
      <c r="CO511" s="1328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228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6.3349464508094644E-2</v>
      </c>
      <c r="BW512" s="625">
        <f>IF(BW509="","",BW509*BW510*BW511/BW$46/365/$G$1)</f>
        <v>6.3349464508094644E-2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31">
        <f t="shared" si="1573"/>
        <v>7.9186830635118305E-2</v>
      </c>
      <c r="CE512" s="1332">
        <f t="shared" si="1612"/>
        <v>7.9186830635118305E-2</v>
      </c>
      <c r="CF512" s="1332">
        <f t="shared" si="1612"/>
        <v>7.9186830635118305E-2</v>
      </c>
      <c r="CG512" s="1332">
        <f t="shared" si="1612"/>
        <v>9.0499235011563775E-2</v>
      </c>
      <c r="CH512" s="1332">
        <f t="shared" si="1612"/>
        <v>9.0499235011563775E-2</v>
      </c>
      <c r="CI512" s="1333">
        <f t="shared" si="1612"/>
        <v>9.0499235011563775E-2</v>
      </c>
      <c r="CJ512" s="1333">
        <f t="shared" si="1612"/>
        <v>9.0499235011563775E-2</v>
      </c>
      <c r="CK512" s="1332">
        <f t="shared" si="1612"/>
        <v>0.1055824408468244</v>
      </c>
      <c r="CL512" s="1332">
        <f t="shared" si="1612"/>
        <v>0.1055824408468244</v>
      </c>
      <c r="CM512" s="1332">
        <f t="shared" si="1612"/>
        <v>0.1055824408468244</v>
      </c>
      <c r="CN512" s="1332">
        <f t="shared" si="1612"/>
        <v>0.1055824408468244</v>
      </c>
      <c r="CO512" s="1331">
        <f t="shared" si="1612"/>
        <v>0.1055824408468244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5" t="s">
        <v>291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8">
        <f t="shared" si="1573"/>
        <v>4.5</v>
      </c>
      <c r="CE513" s="1329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4.5</v>
      </c>
      <c r="CF513" s="1329">
        <f t="shared" si="1621"/>
        <v>4.5</v>
      </c>
      <c r="CG513" s="1329">
        <f t="shared" si="1621"/>
        <v>4.5</v>
      </c>
      <c r="CH513" s="1329">
        <f t="shared" si="1621"/>
        <v>5.5</v>
      </c>
      <c r="CI513" s="1330">
        <f t="shared" si="1621"/>
        <v>5.5</v>
      </c>
      <c r="CJ513" s="1330">
        <f t="shared" si="1621"/>
        <v>5.5</v>
      </c>
      <c r="CK513" s="1329">
        <f t="shared" si="1621"/>
        <v>5.5</v>
      </c>
      <c r="CL513" s="1329">
        <f t="shared" si="1621"/>
        <v>6</v>
      </c>
      <c r="CM513" s="1329">
        <f t="shared" si="1621"/>
        <v>6.5</v>
      </c>
      <c r="CN513" s="1329">
        <f t="shared" si="1621"/>
        <v>7.5</v>
      </c>
      <c r="CO513" s="1328">
        <f t="shared" si="1621"/>
        <v>7.5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289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8">
        <f t="shared" si="1573"/>
        <v>540</v>
      </c>
      <c r="CE514" s="1329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329">
        <f t="shared" si="1626"/>
        <v>540</v>
      </c>
      <c r="CG514" s="1329">
        <f t="shared" si="1626"/>
        <v>540</v>
      </c>
      <c r="CH514" s="1329">
        <f t="shared" si="1626"/>
        <v>660</v>
      </c>
      <c r="CI514" s="1330">
        <f t="shared" si="1626"/>
        <v>660</v>
      </c>
      <c r="CJ514" s="1330">
        <f t="shared" si="1626"/>
        <v>660</v>
      </c>
      <c r="CK514" s="1329">
        <f t="shared" si="1626"/>
        <v>660</v>
      </c>
      <c r="CL514" s="1329">
        <f t="shared" si="1626"/>
        <v>720</v>
      </c>
      <c r="CM514" s="1329">
        <f t="shared" si="1626"/>
        <v>780</v>
      </c>
      <c r="CN514" s="1329">
        <f t="shared" si="1626"/>
        <v>900</v>
      </c>
      <c r="CO514" s="1328">
        <f t="shared" si="1626"/>
        <v>900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10" t="s">
        <v>293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8">
        <f t="shared" si="1573"/>
        <v>5</v>
      </c>
      <c r="CE515" s="1329">
        <f t="shared" si="1626"/>
        <v>5</v>
      </c>
      <c r="CF515" s="1329">
        <f t="shared" si="1626"/>
        <v>5</v>
      </c>
      <c r="CG515" s="1329">
        <f t="shared" si="1626"/>
        <v>5</v>
      </c>
      <c r="CH515" s="1329">
        <f t="shared" si="1626"/>
        <v>5</v>
      </c>
      <c r="CI515" s="1330">
        <f t="shared" si="1626"/>
        <v>5</v>
      </c>
      <c r="CJ515" s="1330">
        <f t="shared" si="1626"/>
        <v>5</v>
      </c>
      <c r="CK515" s="1329">
        <f t="shared" si="1626"/>
        <v>5</v>
      </c>
      <c r="CL515" s="1329">
        <f t="shared" si="1626"/>
        <v>5</v>
      </c>
      <c r="CM515" s="1329">
        <f t="shared" si="1626"/>
        <v>5</v>
      </c>
      <c r="CN515" s="1329">
        <f t="shared" si="1626"/>
        <v>5</v>
      </c>
      <c r="CO515" s="1328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292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8">
        <f t="shared" si="1573"/>
        <v>12</v>
      </c>
      <c r="CE516" s="1329">
        <f t="shared" si="1626"/>
        <v>12</v>
      </c>
      <c r="CF516" s="1329">
        <f t="shared" si="1626"/>
        <v>12</v>
      </c>
      <c r="CG516" s="1329">
        <f t="shared" si="1626"/>
        <v>12</v>
      </c>
      <c r="CH516" s="1329">
        <f t="shared" si="1626"/>
        <v>12</v>
      </c>
      <c r="CI516" s="1330">
        <f t="shared" si="1626"/>
        <v>12</v>
      </c>
      <c r="CJ516" s="1330">
        <f t="shared" si="1626"/>
        <v>12</v>
      </c>
      <c r="CK516" s="1329">
        <f t="shared" si="1626"/>
        <v>12</v>
      </c>
      <c r="CL516" s="1329">
        <f t="shared" si="1626"/>
        <v>12</v>
      </c>
      <c r="CM516" s="1329">
        <f t="shared" si="1626"/>
        <v>12</v>
      </c>
      <c r="CN516" s="1329">
        <f t="shared" si="1626"/>
        <v>12</v>
      </c>
      <c r="CO516" s="1328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287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8">
        <f t="shared" si="1573"/>
        <v>37681.199999999997</v>
      </c>
      <c r="CE517" s="1329">
        <f t="shared" si="1626"/>
        <v>37681.199999999997</v>
      </c>
      <c r="CF517" s="1329">
        <f t="shared" si="1626"/>
        <v>37681.199999999997</v>
      </c>
      <c r="CG517" s="1329">
        <f t="shared" si="1626"/>
        <v>37681.199999999997</v>
      </c>
      <c r="CH517" s="1329">
        <f t="shared" si="1626"/>
        <v>37681.199999999997</v>
      </c>
      <c r="CI517" s="1330">
        <f t="shared" si="1626"/>
        <v>37681.199999999997</v>
      </c>
      <c r="CJ517" s="1330">
        <f t="shared" si="1626"/>
        <v>37681.199999999997</v>
      </c>
      <c r="CK517" s="1329">
        <f t="shared" si="1626"/>
        <v>37681.199999999997</v>
      </c>
      <c r="CL517" s="1329">
        <f t="shared" si="1626"/>
        <v>37681.199999999997</v>
      </c>
      <c r="CM517" s="1329">
        <f t="shared" si="1626"/>
        <v>37681.199999999997</v>
      </c>
      <c r="CN517" s="1329">
        <f t="shared" si="1626"/>
        <v>37681.199999999997</v>
      </c>
      <c r="CO517" s="1328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228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7.0388293897882925E-2</v>
      </c>
      <c r="BW518" s="625">
        <f>IF(BW515="","",BW515*BW516*BW517/BW$46/365/$G$1)</f>
        <v>7.0388293897882939E-2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8.7985367372353671E-2</v>
      </c>
      <c r="CE518" s="1332">
        <f t="shared" si="1626"/>
        <v>8.7985367372353671E-2</v>
      </c>
      <c r="CF518" s="1332">
        <f t="shared" si="1626"/>
        <v>8.7985367372353671E-2</v>
      </c>
      <c r="CG518" s="1332">
        <f t="shared" si="1626"/>
        <v>0.10055470556840419</v>
      </c>
      <c r="CH518" s="1332">
        <f t="shared" si="1626"/>
        <v>0.10055470556840419</v>
      </c>
      <c r="CI518" s="1333">
        <f t="shared" si="1626"/>
        <v>0.10055470556840419</v>
      </c>
      <c r="CJ518" s="1333">
        <f t="shared" si="1626"/>
        <v>0.10055470556840419</v>
      </c>
      <c r="CK518" s="1332">
        <f t="shared" si="1626"/>
        <v>0.11731382316313822</v>
      </c>
      <c r="CL518" s="1332">
        <f t="shared" si="1626"/>
        <v>0.11731382316313822</v>
      </c>
      <c r="CM518" s="1332">
        <f t="shared" si="1626"/>
        <v>0.11731382316313822</v>
      </c>
      <c r="CN518" s="1332">
        <f t="shared" si="1626"/>
        <v>0.11731382316313822</v>
      </c>
      <c r="CO518" s="1331">
        <f t="shared" si="1626"/>
        <v>0.11731382316313822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5" t="s">
        <v>291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8">
        <f t="shared" si="1573"/>
        <v>8</v>
      </c>
      <c r="CE519" s="1329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8.4</v>
      </c>
      <c r="CF519" s="1329">
        <f t="shared" si="1635"/>
        <v>9</v>
      </c>
      <c r="CG519" s="1329">
        <f t="shared" si="1635"/>
        <v>9</v>
      </c>
      <c r="CH519" s="1329">
        <f t="shared" si="1635"/>
        <v>9.4</v>
      </c>
      <c r="CI519" s="1330">
        <f t="shared" si="1635"/>
        <v>10</v>
      </c>
      <c r="CJ519" s="1330">
        <f t="shared" si="1635"/>
        <v>10</v>
      </c>
      <c r="CK519" s="1329">
        <f t="shared" si="1635"/>
        <v>10</v>
      </c>
      <c r="CL519" s="1329">
        <f t="shared" si="1635"/>
        <v>11</v>
      </c>
      <c r="CM519" s="1329">
        <f t="shared" si="1635"/>
        <v>11</v>
      </c>
      <c r="CN519" s="1329">
        <f t="shared" si="1635"/>
        <v>11</v>
      </c>
      <c r="CO519" s="1328">
        <f t="shared" si="1635"/>
        <v>12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289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8">
        <f t="shared" si="1573"/>
        <v>480</v>
      </c>
      <c r="CE520" s="1329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504</v>
      </c>
      <c r="CF520" s="1329">
        <f t="shared" si="1640"/>
        <v>540</v>
      </c>
      <c r="CG520" s="1329">
        <f t="shared" si="1640"/>
        <v>540</v>
      </c>
      <c r="CH520" s="1329">
        <f t="shared" si="1640"/>
        <v>564</v>
      </c>
      <c r="CI520" s="1330">
        <f t="shared" si="1640"/>
        <v>600</v>
      </c>
      <c r="CJ520" s="1330">
        <f t="shared" si="1640"/>
        <v>600</v>
      </c>
      <c r="CK520" s="1329">
        <f t="shared" si="1640"/>
        <v>600</v>
      </c>
      <c r="CL520" s="1329">
        <f t="shared" si="1640"/>
        <v>660</v>
      </c>
      <c r="CM520" s="1329">
        <f t="shared" si="1640"/>
        <v>660</v>
      </c>
      <c r="CN520" s="1329">
        <f t="shared" si="1640"/>
        <v>660</v>
      </c>
      <c r="CO520" s="1328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10" t="s">
        <v>294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8">
        <f t="shared" si="1573"/>
        <v>2</v>
      </c>
      <c r="CE521" s="1329">
        <f t="shared" si="1640"/>
        <v>4</v>
      </c>
      <c r="CF521" s="1329">
        <f t="shared" si="1640"/>
        <v>4</v>
      </c>
      <c r="CG521" s="1329">
        <f t="shared" si="1640"/>
        <v>4</v>
      </c>
      <c r="CH521" s="1329">
        <f t="shared" si="1640"/>
        <v>6</v>
      </c>
      <c r="CI521" s="1330">
        <f t="shared" si="1640"/>
        <v>6</v>
      </c>
      <c r="CJ521" s="1330">
        <f t="shared" si="1640"/>
        <v>6</v>
      </c>
      <c r="CK521" s="1329">
        <f t="shared" si="1640"/>
        <v>6</v>
      </c>
      <c r="CL521" s="1329">
        <f t="shared" si="1640"/>
        <v>6</v>
      </c>
      <c r="CM521" s="1329">
        <f t="shared" si="1640"/>
        <v>6</v>
      </c>
      <c r="CN521" s="1329">
        <f t="shared" si="1640"/>
        <v>6</v>
      </c>
      <c r="CO521" s="1328">
        <f t="shared" si="1640"/>
        <v>6</v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292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8">
        <f t="shared" si="1573"/>
        <v>9</v>
      </c>
      <c r="CE522" s="1329">
        <f t="shared" si="1640"/>
        <v>9</v>
      </c>
      <c r="CF522" s="1329">
        <f t="shared" si="1640"/>
        <v>9</v>
      </c>
      <c r="CG522" s="1329">
        <f t="shared" si="1640"/>
        <v>9</v>
      </c>
      <c r="CH522" s="1329">
        <f t="shared" si="1640"/>
        <v>9</v>
      </c>
      <c r="CI522" s="1330">
        <f t="shared" si="1640"/>
        <v>9</v>
      </c>
      <c r="CJ522" s="1330">
        <f t="shared" si="1640"/>
        <v>9</v>
      </c>
      <c r="CK522" s="1329">
        <f t="shared" si="1640"/>
        <v>11</v>
      </c>
      <c r="CL522" s="1329">
        <f t="shared" si="1640"/>
        <v>12</v>
      </c>
      <c r="CM522" s="1329">
        <f t="shared" si="1640"/>
        <v>12</v>
      </c>
      <c r="CN522" s="1329">
        <f t="shared" si="1640"/>
        <v>12</v>
      </c>
      <c r="CO522" s="1328">
        <f t="shared" si="1640"/>
        <v>12</v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295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8">
        <f t="shared" si="1573"/>
        <v>2679.5519999999997</v>
      </c>
      <c r="CE523" s="1329">
        <f t="shared" si="1573"/>
        <v>2679.5519999999997</v>
      </c>
      <c r="CF523" s="1329">
        <f t="shared" si="1573"/>
        <v>2679.5519999999997</v>
      </c>
      <c r="CG523" s="1329">
        <f t="shared" si="1573"/>
        <v>2679.5519999999997</v>
      </c>
      <c r="CH523" s="1329">
        <f t="shared" si="1573"/>
        <v>2679.5519999999997</v>
      </c>
      <c r="CI523" s="1330">
        <f t="shared" si="1573"/>
        <v>2679.5519999999997</v>
      </c>
      <c r="CJ523" s="1330">
        <f t="shared" si="1573"/>
        <v>2679.5519999999997</v>
      </c>
      <c r="CK523" s="1329">
        <f t="shared" si="1573"/>
        <v>2679.5519999999997</v>
      </c>
      <c r="CL523" s="1329">
        <f t="shared" si="1573"/>
        <v>2679.5519999999997</v>
      </c>
      <c r="CM523" s="1329">
        <f t="shared" si="1573"/>
        <v>2679.5519999999997</v>
      </c>
      <c r="CN523" s="1329">
        <f t="shared" si="1573"/>
        <v>2679.5519999999997</v>
      </c>
      <c r="CO523" s="1328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228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4.5882739726027391E-3</v>
      </c>
      <c r="BW524" s="625">
        <f>IF(BW521="","",BW521*BW522*BW523/BW$46/365/$G$1)</f>
        <v>4.004311830635118E-3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8">
        <f t="shared" si="1573"/>
        <v>2.8602227361679416E-3</v>
      </c>
      <c r="CE524" s="1329">
        <f t="shared" si="1573"/>
        <v>5.6310635118306347E-3</v>
      </c>
      <c r="CF524" s="1329">
        <f t="shared" si="1573"/>
        <v>5.6310635118306347E-3</v>
      </c>
      <c r="CG524" s="1329">
        <f t="shared" si="1573"/>
        <v>6.4355011563778678E-3</v>
      </c>
      <c r="CH524" s="1329">
        <f t="shared" si="1573"/>
        <v>6.4355011563778678E-3</v>
      </c>
      <c r="CI524" s="1330">
        <f t="shared" si="1573"/>
        <v>6.4355011563778678E-3</v>
      </c>
      <c r="CJ524" s="1330">
        <f t="shared" si="1573"/>
        <v>6.6738530510585302E-3</v>
      </c>
      <c r="CK524" s="1329">
        <f t="shared" si="1573"/>
        <v>6.6738530510585302E-3</v>
      </c>
      <c r="CL524" s="1329">
        <f t="shared" si="1573"/>
        <v>6.6738530510585302E-3</v>
      </c>
      <c r="CM524" s="1329">
        <f t="shared" si="1573"/>
        <v>6.8824109589041083E-3</v>
      </c>
      <c r="CN524" s="1329">
        <f t="shared" si="1573"/>
        <v>7.5080846824408451E-3</v>
      </c>
      <c r="CO524" s="1328">
        <f t="shared" si="1573"/>
        <v>7.5080846824408451E-3</v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5" t="s">
        <v>291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8">
        <f t="shared" si="1573"/>
        <v>5</v>
      </c>
      <c r="CE525" s="1329">
        <f t="shared" si="1573"/>
        <v>5.5</v>
      </c>
      <c r="CF525" s="1329">
        <f t="shared" si="1573"/>
        <v>5.83</v>
      </c>
      <c r="CG525" s="1329">
        <f t="shared" si="1573"/>
        <v>5.83</v>
      </c>
      <c r="CH525" s="1329">
        <f t="shared" si="1573"/>
        <v>6</v>
      </c>
      <c r="CI525" s="1330">
        <f t="shared" si="1573"/>
        <v>7</v>
      </c>
      <c r="CJ525" s="1330">
        <f t="shared" si="1573"/>
        <v>7</v>
      </c>
      <c r="CK525" s="1329">
        <f t="shared" si="1573"/>
        <v>7.5</v>
      </c>
      <c r="CL525" s="1329">
        <f t="shared" si="1573"/>
        <v>7.5</v>
      </c>
      <c r="CM525" s="1329">
        <f t="shared" si="1573"/>
        <v>8</v>
      </c>
      <c r="CN525" s="1329">
        <f t="shared" si="1573"/>
        <v>10</v>
      </c>
      <c r="CO525" s="1328">
        <f t="shared" si="1573"/>
        <v>15</v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289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8">
        <f t="shared" si="1573"/>
        <v>240</v>
      </c>
      <c r="CE526" s="1329">
        <f t="shared" si="1573"/>
        <v>297</v>
      </c>
      <c r="CF526" s="1329">
        <f t="shared" si="1573"/>
        <v>314.82</v>
      </c>
      <c r="CG526" s="1329">
        <f t="shared" si="1573"/>
        <v>314.82</v>
      </c>
      <c r="CH526" s="1329">
        <f t="shared" si="1573"/>
        <v>324</v>
      </c>
      <c r="CI526" s="1330">
        <f t="shared" si="1573"/>
        <v>360</v>
      </c>
      <c r="CJ526" s="1330">
        <f t="shared" si="1573"/>
        <v>360</v>
      </c>
      <c r="CK526" s="1329">
        <f t="shared" si="1573"/>
        <v>378</v>
      </c>
      <c r="CL526" s="1329">
        <f t="shared" si="1573"/>
        <v>378</v>
      </c>
      <c r="CM526" s="1329">
        <f t="shared" si="1573"/>
        <v>432</v>
      </c>
      <c r="CN526" s="1329">
        <f t="shared" si="1573"/>
        <v>480</v>
      </c>
      <c r="CO526" s="1328">
        <f t="shared" si="1573"/>
        <v>495</v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10" t="s">
        <v>733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271</v>
      </c>
      <c r="BW527" s="312" t="s">
        <v>271</v>
      </c>
      <c r="BX527" s="312" t="s">
        <v>271</v>
      </c>
      <c r="BY527" s="312" t="s">
        <v>271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296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8">
        <f t="shared" si="1573"/>
        <v>43.2</v>
      </c>
      <c r="CE528" s="1329">
        <f t="shared" si="1640"/>
        <v>43.2</v>
      </c>
      <c r="CF528" s="1329">
        <f t="shared" si="1640"/>
        <v>43.2</v>
      </c>
      <c r="CG528" s="1329">
        <f t="shared" si="1640"/>
        <v>43.2</v>
      </c>
      <c r="CH528" s="1329">
        <f t="shared" si="1640"/>
        <v>43.2</v>
      </c>
      <c r="CI528" s="1330">
        <f t="shared" si="1640"/>
        <v>43.2</v>
      </c>
      <c r="CJ528" s="1330">
        <f t="shared" si="1640"/>
        <v>43.2</v>
      </c>
      <c r="CK528" s="1329">
        <f t="shared" si="1640"/>
        <v>43.2</v>
      </c>
      <c r="CL528" s="1329">
        <f t="shared" si="1640"/>
        <v>43.2</v>
      </c>
      <c r="CM528" s="1329">
        <f t="shared" si="1640"/>
        <v>43.2</v>
      </c>
      <c r="CN528" s="1329">
        <f t="shared" si="1640"/>
        <v>43.2</v>
      </c>
      <c r="CO528" s="1328">
        <f t="shared" si="1640"/>
        <v>43.2</v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287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8">
        <f t="shared" si="1573"/>
        <v>6615.1439999999993</v>
      </c>
      <c r="CE529" s="1329">
        <f t="shared" si="1640"/>
        <v>6615.1439999999993</v>
      </c>
      <c r="CF529" s="1329">
        <f t="shared" si="1640"/>
        <v>6615.1439999999993</v>
      </c>
      <c r="CG529" s="1329">
        <f t="shared" si="1640"/>
        <v>6615.1439999999993</v>
      </c>
      <c r="CH529" s="1329">
        <f t="shared" si="1640"/>
        <v>6615.1439999999993</v>
      </c>
      <c r="CI529" s="1330">
        <f t="shared" si="1640"/>
        <v>6615.1439999999993</v>
      </c>
      <c r="CJ529" s="1330">
        <f t="shared" si="1640"/>
        <v>6615.1439999999993</v>
      </c>
      <c r="CK529" s="1329">
        <f t="shared" si="1640"/>
        <v>6615.1439999999993</v>
      </c>
      <c r="CL529" s="1329">
        <f t="shared" si="1640"/>
        <v>6615.1439999999993</v>
      </c>
      <c r="CM529" s="1329">
        <f t="shared" si="1640"/>
        <v>6615.1439999999993</v>
      </c>
      <c r="CN529" s="1329">
        <f t="shared" si="1640"/>
        <v>6615.1439999999993</v>
      </c>
      <c r="CO529" s="1328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228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8.2380373599003718E-3</v>
      </c>
      <c r="BW530" s="754">
        <f t="shared" ref="BW530" si="1696">IF(BW528="","",BW528*BW529/BW$46/365/$G$1)</f>
        <v>6.5904298879202981E-3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31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1.1121350435865504E-2</v>
      </c>
      <c r="CE530" s="1332">
        <f t="shared" si="1640"/>
        <v>1.1121350435865504E-2</v>
      </c>
      <c r="CF530" s="1332">
        <f t="shared" si="1640"/>
        <v>1.1121350435865504E-2</v>
      </c>
      <c r="CG530" s="1332">
        <f t="shared" si="1640"/>
        <v>1.271011478384629E-2</v>
      </c>
      <c r="CH530" s="1332">
        <f t="shared" si="1640"/>
        <v>1.271011478384629E-2</v>
      </c>
      <c r="CI530" s="1333">
        <f t="shared" si="1640"/>
        <v>1.271011478384629E-2</v>
      </c>
      <c r="CJ530" s="1333">
        <f t="shared" si="1640"/>
        <v>1.271011478384629E-2</v>
      </c>
      <c r="CK530" s="1332">
        <f t="shared" si="1640"/>
        <v>1.4828467247820673E-2</v>
      </c>
      <c r="CL530" s="1332">
        <f t="shared" si="1640"/>
        <v>1.4828467247820673E-2</v>
      </c>
      <c r="CM530" s="1332">
        <f t="shared" si="1640"/>
        <v>1.4828467247820673E-2</v>
      </c>
      <c r="CN530" s="1332">
        <f t="shared" si="1640"/>
        <v>1.4828467247820673E-2</v>
      </c>
      <c r="CO530" s="1331">
        <f t="shared" si="1640"/>
        <v>1.4828467247820673E-2</v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5" t="s">
        <v>291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8">
        <f t="shared" si="1573"/>
        <v>9.7200000000000006</v>
      </c>
      <c r="CE531" s="1329">
        <f t="shared" si="1640"/>
        <v>9.7200000000000006</v>
      </c>
      <c r="CF531" s="1329">
        <f t="shared" si="1640"/>
        <v>9.7200000000000006</v>
      </c>
      <c r="CG531" s="1329">
        <f t="shared" si="1640"/>
        <v>9.7200000000000006</v>
      </c>
      <c r="CH531" s="1329">
        <f t="shared" si="1640"/>
        <v>9.7200000000000006</v>
      </c>
      <c r="CI531" s="1330">
        <f t="shared" si="1640"/>
        <v>9.7200000000000006</v>
      </c>
      <c r="CJ531" s="1330">
        <f t="shared" si="1640"/>
        <v>9.7200000000000006</v>
      </c>
      <c r="CK531" s="1329">
        <f t="shared" si="1640"/>
        <v>9.7200000000000006</v>
      </c>
      <c r="CL531" s="1329">
        <f t="shared" si="1640"/>
        <v>9.7200000000000006</v>
      </c>
      <c r="CM531" s="1329">
        <f t="shared" si="1640"/>
        <v>9.7200000000000006</v>
      </c>
      <c r="CN531" s="1329">
        <f t="shared" si="1640"/>
        <v>9.7200000000000006</v>
      </c>
      <c r="CO531" s="1328">
        <f t="shared" si="1640"/>
        <v>11.11</v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289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8">
        <f t="shared" si="1573"/>
        <v>419.90400000000005</v>
      </c>
      <c r="CE532" s="1329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419.90400000000005</v>
      </c>
      <c r="CF532" s="1329">
        <f t="shared" si="1737"/>
        <v>419.90400000000005</v>
      </c>
      <c r="CG532" s="1329">
        <f t="shared" si="1737"/>
        <v>419.90400000000005</v>
      </c>
      <c r="CH532" s="1329">
        <f t="shared" si="1737"/>
        <v>419.90400000000005</v>
      </c>
      <c r="CI532" s="1330">
        <f t="shared" si="1737"/>
        <v>419.90400000000005</v>
      </c>
      <c r="CJ532" s="1330">
        <f t="shared" si="1737"/>
        <v>419.90400000000005</v>
      </c>
      <c r="CK532" s="1329">
        <f t="shared" si="1737"/>
        <v>419.90400000000005</v>
      </c>
      <c r="CL532" s="1329">
        <f t="shared" si="1737"/>
        <v>419.90400000000005</v>
      </c>
      <c r="CM532" s="1329">
        <f t="shared" si="1737"/>
        <v>419.90400000000005</v>
      </c>
      <c r="CN532" s="1329">
        <f t="shared" si="1737"/>
        <v>419.90400000000005</v>
      </c>
      <c r="CO532" s="1328">
        <f t="shared" si="1737"/>
        <v>479.952</v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10" t="s">
        <v>748</v>
      </c>
      <c r="B533" s="634" t="s">
        <v>271</v>
      </c>
      <c r="C533" s="634" t="s">
        <v>271</v>
      </c>
      <c r="D533" s="634" t="s">
        <v>271</v>
      </c>
      <c r="E533" s="634" t="s">
        <v>271</v>
      </c>
      <c r="F533" s="634" t="s">
        <v>271</v>
      </c>
      <c r="G533" s="634" t="s">
        <v>271</v>
      </c>
      <c r="H533" s="634" t="s">
        <v>271</v>
      </c>
      <c r="I533" s="634" t="s">
        <v>271</v>
      </c>
      <c r="J533" s="634" t="s">
        <v>271</v>
      </c>
      <c r="K533" s="634" t="s">
        <v>271</v>
      </c>
      <c r="L533" s="634" t="s">
        <v>271</v>
      </c>
      <c r="M533" s="634" t="s">
        <v>271</v>
      </c>
      <c r="N533" s="634"/>
      <c r="O533" s="634"/>
      <c r="P533" s="634"/>
      <c r="Q533" s="634"/>
      <c r="R533" s="634"/>
      <c r="S533" s="705"/>
      <c r="T533" s="634" t="s">
        <v>271</v>
      </c>
      <c r="U533" s="634" t="s">
        <v>271</v>
      </c>
      <c r="V533" s="634" t="s">
        <v>271</v>
      </c>
      <c r="W533" s="634" t="s">
        <v>271</v>
      </c>
      <c r="X533" s="634" t="s">
        <v>271</v>
      </c>
      <c r="Y533" s="634" t="s">
        <v>271</v>
      </c>
      <c r="Z533" s="634" t="s">
        <v>271</v>
      </c>
      <c r="AA533" s="634" t="s">
        <v>271</v>
      </c>
      <c r="AB533" s="634" t="s">
        <v>271</v>
      </c>
      <c r="AC533" s="634" t="s">
        <v>271</v>
      </c>
      <c r="AD533" s="634" t="s">
        <v>271</v>
      </c>
      <c r="AE533" s="634" t="s">
        <v>271</v>
      </c>
      <c r="AF533" s="634"/>
      <c r="AG533" s="634"/>
      <c r="AH533" s="634"/>
      <c r="AI533" s="634"/>
      <c r="AJ533" s="634"/>
      <c r="AK533" s="705"/>
      <c r="AL533" s="634" t="s">
        <v>271</v>
      </c>
      <c r="AM533" s="634" t="s">
        <v>271</v>
      </c>
      <c r="AN533" s="634" t="s">
        <v>271</v>
      </c>
      <c r="AO533" s="634" t="s">
        <v>271</v>
      </c>
      <c r="AP533" s="634" t="s">
        <v>271</v>
      </c>
      <c r="AQ533" s="634" t="s">
        <v>271</v>
      </c>
      <c r="AR533" s="634" t="s">
        <v>271</v>
      </c>
      <c r="AS533" s="634" t="s">
        <v>271</v>
      </c>
      <c r="AT533" s="634" t="s">
        <v>271</v>
      </c>
      <c r="AU533" s="634" t="s">
        <v>271</v>
      </c>
      <c r="AV533" s="634" t="s">
        <v>271</v>
      </c>
      <c r="AW533" s="634" t="s">
        <v>271</v>
      </c>
      <c r="AX533" s="634"/>
      <c r="AY533" s="634"/>
      <c r="AZ533" s="634"/>
      <c r="BA533" s="634"/>
      <c r="BB533" s="634"/>
      <c r="BC533" s="705"/>
      <c r="BD533" s="634" t="s">
        <v>271</v>
      </c>
      <c r="BE533" s="634" t="s">
        <v>271</v>
      </c>
      <c r="BF533" s="634" t="s">
        <v>271</v>
      </c>
      <c r="BG533" s="634" t="s">
        <v>271</v>
      </c>
      <c r="BH533" s="634" t="s">
        <v>271</v>
      </c>
      <c r="BI533" s="634" t="s">
        <v>271</v>
      </c>
      <c r="BJ533" s="634" t="s">
        <v>271</v>
      </c>
      <c r="BK533" s="634" t="s">
        <v>271</v>
      </c>
      <c r="BL533" s="634" t="s">
        <v>271</v>
      </c>
      <c r="BM533" s="634" t="s">
        <v>271</v>
      </c>
      <c r="BN533" s="634" t="s">
        <v>271</v>
      </c>
      <c r="BO533" s="634" t="s">
        <v>271</v>
      </c>
      <c r="BP533" s="634"/>
      <c r="BQ533" s="634"/>
      <c r="BR533" s="634"/>
      <c r="BS533" s="634"/>
      <c r="BT533" s="634"/>
      <c r="BU533" s="705"/>
      <c r="BV533" s="634" t="s">
        <v>271</v>
      </c>
      <c r="BW533" s="634" t="s">
        <v>271</v>
      </c>
      <c r="BX533" s="634" t="s">
        <v>271</v>
      </c>
      <c r="BY533" s="634" t="s">
        <v>271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296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8" t="str">
        <f t="shared" si="1573"/>
        <v/>
      </c>
      <c r="CE534" s="1329" t="str">
        <f t="shared" si="1737"/>
        <v/>
      </c>
      <c r="CF534" s="1329" t="str">
        <f t="shared" si="1737"/>
        <v/>
      </c>
      <c r="CG534" s="1329" t="str">
        <f t="shared" si="1737"/>
        <v/>
      </c>
      <c r="CH534" s="1329" t="str">
        <f t="shared" si="1737"/>
        <v/>
      </c>
      <c r="CI534" s="1330" t="str">
        <f t="shared" si="1737"/>
        <v/>
      </c>
      <c r="CJ534" s="1330" t="str">
        <f t="shared" si="1737"/>
        <v/>
      </c>
      <c r="CK534" s="1329" t="str">
        <f t="shared" si="1737"/>
        <v/>
      </c>
      <c r="CL534" s="1329" t="str">
        <f t="shared" si="1737"/>
        <v/>
      </c>
      <c r="CM534" s="1329" t="str">
        <f t="shared" si="1737"/>
        <v/>
      </c>
      <c r="CN534" s="1329" t="str">
        <f t="shared" si="1737"/>
        <v/>
      </c>
      <c r="CO534" s="1328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287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8">
        <f t="shared" si="1573"/>
        <v>9001.619999999999</v>
      </c>
      <c r="CE535" s="1329">
        <f t="shared" si="1737"/>
        <v>9001.619999999999</v>
      </c>
      <c r="CF535" s="1329">
        <f t="shared" si="1737"/>
        <v>9001.619999999999</v>
      </c>
      <c r="CG535" s="1329">
        <f t="shared" si="1737"/>
        <v>9001.619999999999</v>
      </c>
      <c r="CH535" s="1329">
        <f t="shared" si="1737"/>
        <v>9001.619999999999</v>
      </c>
      <c r="CI535" s="1330">
        <f t="shared" si="1737"/>
        <v>9001.619999999999</v>
      </c>
      <c r="CJ535" s="1330">
        <f t="shared" si="1737"/>
        <v>9001.619999999999</v>
      </c>
      <c r="CK535" s="1329">
        <f t="shared" si="1737"/>
        <v>9001.619999999999</v>
      </c>
      <c r="CL535" s="1329">
        <f t="shared" si="1737"/>
        <v>9001.619999999999</v>
      </c>
      <c r="CM535" s="1329">
        <f t="shared" si="1737"/>
        <v>9001.619999999999</v>
      </c>
      <c r="CN535" s="1329">
        <f t="shared" si="1737"/>
        <v>9001.619999999999</v>
      </c>
      <c r="CO535" s="1328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228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1.8916853985056038E-2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3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2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2" t="str">
        <f t="shared" si="1794"/>
        <v/>
      </c>
      <c r="CG536" s="1332" t="str">
        <f t="shared" si="1794"/>
        <v/>
      </c>
      <c r="CH536" s="1332" t="str">
        <f t="shared" si="1794"/>
        <v/>
      </c>
      <c r="CI536" s="1333" t="str">
        <f t="shared" si="1794"/>
        <v/>
      </c>
      <c r="CJ536" s="1333" t="str">
        <f t="shared" si="1794"/>
        <v/>
      </c>
      <c r="CK536" s="1332" t="str">
        <f t="shared" si="1794"/>
        <v/>
      </c>
      <c r="CL536" s="1332" t="str">
        <f t="shared" si="1794"/>
        <v/>
      </c>
      <c r="CM536" s="1332" t="str">
        <f t="shared" si="1794"/>
        <v/>
      </c>
      <c r="CN536" s="1332" t="str">
        <f t="shared" si="1794"/>
        <v/>
      </c>
      <c r="CO536" s="1331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5" t="s">
        <v>291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8" t="str">
        <f t="shared" si="1573"/>
        <v/>
      </c>
      <c r="CE537" s="1329" t="str">
        <f t="shared" si="1737"/>
        <v/>
      </c>
      <c r="CF537" s="1329" t="str">
        <f t="shared" si="1737"/>
        <v/>
      </c>
      <c r="CG537" s="1329" t="str">
        <f t="shared" si="1737"/>
        <v/>
      </c>
      <c r="CH537" s="1329" t="str">
        <f t="shared" si="1737"/>
        <v/>
      </c>
      <c r="CI537" s="1330" t="str">
        <f t="shared" si="1737"/>
        <v/>
      </c>
      <c r="CJ537" s="1330" t="str">
        <f t="shared" si="1737"/>
        <v/>
      </c>
      <c r="CK537" s="1329" t="str">
        <f t="shared" si="1737"/>
        <v/>
      </c>
      <c r="CL537" s="1329" t="str">
        <f t="shared" si="1737"/>
        <v/>
      </c>
      <c r="CM537" s="1329" t="str">
        <f t="shared" si="1737"/>
        <v/>
      </c>
      <c r="CN537" s="1329" t="str">
        <f t="shared" si="1737"/>
        <v/>
      </c>
      <c r="CO537" s="1328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289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8" t="str">
        <f t="shared" si="1573"/>
        <v/>
      </c>
      <c r="CE538" s="1329" t="str">
        <f t="shared" si="1737"/>
        <v/>
      </c>
      <c r="CF538" s="1329" t="str">
        <f t="shared" si="1737"/>
        <v/>
      </c>
      <c r="CG538" s="1329" t="str">
        <f t="shared" si="1737"/>
        <v/>
      </c>
      <c r="CH538" s="1329" t="str">
        <f t="shared" si="1737"/>
        <v/>
      </c>
      <c r="CI538" s="1330" t="str">
        <f t="shared" si="1737"/>
        <v/>
      </c>
      <c r="CJ538" s="1330" t="str">
        <f t="shared" si="1737"/>
        <v/>
      </c>
      <c r="CK538" s="1329" t="str">
        <f t="shared" si="1737"/>
        <v/>
      </c>
      <c r="CL538" s="1329" t="str">
        <f t="shared" si="1737"/>
        <v/>
      </c>
      <c r="CM538" s="1329" t="str">
        <f t="shared" si="1737"/>
        <v/>
      </c>
      <c r="CN538" s="1329" t="str">
        <f t="shared" si="1737"/>
        <v/>
      </c>
      <c r="CO538" s="1328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10" t="s">
        <v>734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8">
        <f t="shared" si="1573"/>
        <v>5</v>
      </c>
      <c r="CE539" s="1329">
        <f t="shared" si="1573"/>
        <v>5</v>
      </c>
      <c r="CF539" s="1329">
        <f t="shared" si="1573"/>
        <v>5</v>
      </c>
      <c r="CG539" s="1329">
        <f t="shared" si="1573"/>
        <v>5</v>
      </c>
      <c r="CH539" s="1329">
        <f t="shared" si="1573"/>
        <v>5</v>
      </c>
      <c r="CI539" s="1330">
        <f t="shared" si="1573"/>
        <v>5</v>
      </c>
      <c r="CJ539" s="1330">
        <f t="shared" si="1573"/>
        <v>5</v>
      </c>
      <c r="CK539" s="1329">
        <f t="shared" si="1573"/>
        <v>5</v>
      </c>
      <c r="CL539" s="1329">
        <f t="shared" si="1573"/>
        <v>5</v>
      </c>
      <c r="CM539" s="1329">
        <f t="shared" si="1573"/>
        <v>5</v>
      </c>
      <c r="CN539" s="1329">
        <f t="shared" si="1573"/>
        <v>5</v>
      </c>
      <c r="CO539" s="1328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292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8">
        <f t="shared" si="1573"/>
        <v>6</v>
      </c>
      <c r="CE540" s="1329">
        <f t="shared" si="1737"/>
        <v>6</v>
      </c>
      <c r="CF540" s="1329">
        <f t="shared" si="1737"/>
        <v>6</v>
      </c>
      <c r="CG540" s="1329">
        <f t="shared" si="1737"/>
        <v>6</v>
      </c>
      <c r="CH540" s="1329">
        <f t="shared" si="1737"/>
        <v>7</v>
      </c>
      <c r="CI540" s="1330">
        <f t="shared" si="1737"/>
        <v>8</v>
      </c>
      <c r="CJ540" s="1330">
        <f t="shared" si="1737"/>
        <v>8</v>
      </c>
      <c r="CK540" s="1329">
        <f t="shared" si="1737"/>
        <v>8</v>
      </c>
      <c r="CL540" s="1329">
        <f t="shared" si="1737"/>
        <v>9</v>
      </c>
      <c r="CM540" s="1329">
        <f t="shared" si="1737"/>
        <v>10</v>
      </c>
      <c r="CN540" s="1329">
        <f t="shared" si="1737"/>
        <v>11</v>
      </c>
      <c r="CO540" s="1328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287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8">
        <f t="shared" si="1573"/>
        <v>9838.98</v>
      </c>
      <c r="CE541" s="1329">
        <f t="shared" si="1737"/>
        <v>9838.98</v>
      </c>
      <c r="CF541" s="1329">
        <f t="shared" si="1737"/>
        <v>9838.98</v>
      </c>
      <c r="CG541" s="1329">
        <f t="shared" si="1737"/>
        <v>9838.98</v>
      </c>
      <c r="CH541" s="1329">
        <f t="shared" si="1737"/>
        <v>9838.98</v>
      </c>
      <c r="CI541" s="1330">
        <f t="shared" si="1737"/>
        <v>9838.98</v>
      </c>
      <c r="CJ541" s="1330">
        <f t="shared" si="1737"/>
        <v>9838.98</v>
      </c>
      <c r="CK541" s="1329">
        <f t="shared" si="1737"/>
        <v>9838.98</v>
      </c>
      <c r="CL541" s="1329">
        <f t="shared" si="1737"/>
        <v>9838.98</v>
      </c>
      <c r="CM541" s="1329">
        <f t="shared" si="1737"/>
        <v>9838.98</v>
      </c>
      <c r="CN541" s="1329">
        <f t="shared" si="1737"/>
        <v>9838.98</v>
      </c>
      <c r="CO541" s="1328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228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3.6758331257783312E-3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31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1.1486978518057283E-2</v>
      </c>
      <c r="CE542" s="1332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1.3127975449208323E-2</v>
      </c>
      <c r="CF542" s="1332">
        <f t="shared" si="1851"/>
        <v>1.3127975449208323E-2</v>
      </c>
      <c r="CG542" s="1332">
        <f t="shared" si="1851"/>
        <v>1.5315971357409711E-2</v>
      </c>
      <c r="CH542" s="1332">
        <f t="shared" si="1851"/>
        <v>1.5315971357409711E-2</v>
      </c>
      <c r="CI542" s="1333">
        <f t="shared" si="1851"/>
        <v>1.5315971357409711E-2</v>
      </c>
      <c r="CJ542" s="1333">
        <f t="shared" si="1851"/>
        <v>1.7868633250311333E-2</v>
      </c>
      <c r="CK542" s="1332">
        <f t="shared" si="1851"/>
        <v>2.0421295143212951E-2</v>
      </c>
      <c r="CL542" s="1332">
        <f t="shared" si="1851"/>
        <v>2.1879959082013876E-2</v>
      </c>
      <c r="CM542" s="1332">
        <f t="shared" si="1851"/>
        <v>2.2973957036114566E-2</v>
      </c>
      <c r="CN542" s="1332">
        <f t="shared" si="1851"/>
        <v>2.4067954990215263E-2</v>
      </c>
      <c r="CO542" s="1331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5" t="s">
        <v>291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8">
        <f t="shared" si="1573"/>
        <v>45</v>
      </c>
      <c r="CE543" s="1329">
        <f t="shared" si="1737"/>
        <v>50</v>
      </c>
      <c r="CF543" s="1329">
        <f t="shared" si="1737"/>
        <v>50</v>
      </c>
      <c r="CG543" s="1329">
        <f t="shared" si="1737"/>
        <v>55</v>
      </c>
      <c r="CH543" s="1329">
        <f t="shared" si="1737"/>
        <v>55</v>
      </c>
      <c r="CI543" s="1330">
        <f t="shared" si="1737"/>
        <v>55</v>
      </c>
      <c r="CJ543" s="1330">
        <f t="shared" si="1737"/>
        <v>55</v>
      </c>
      <c r="CK543" s="1329">
        <f t="shared" si="1737"/>
        <v>55</v>
      </c>
      <c r="CL543" s="1329">
        <f t="shared" si="1737"/>
        <v>60</v>
      </c>
      <c r="CM543" s="1329">
        <f t="shared" si="1737"/>
        <v>60</v>
      </c>
      <c r="CN543" s="1329">
        <f t="shared" si="1737"/>
        <v>66</v>
      </c>
      <c r="CO543" s="1328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289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8">
        <f t="shared" si="1573"/>
        <v>1650</v>
      </c>
      <c r="CE544" s="1329">
        <f t="shared" si="1737"/>
        <v>1650</v>
      </c>
      <c r="CF544" s="1329">
        <f t="shared" si="1737"/>
        <v>1800</v>
      </c>
      <c r="CG544" s="1329">
        <f t="shared" si="1737"/>
        <v>1925</v>
      </c>
      <c r="CH544" s="1329">
        <f t="shared" si="1737"/>
        <v>1980</v>
      </c>
      <c r="CI544" s="1330">
        <f t="shared" si="1737"/>
        <v>2000</v>
      </c>
      <c r="CJ544" s="1330">
        <f t="shared" si="1737"/>
        <v>2025</v>
      </c>
      <c r="CK544" s="1329">
        <f t="shared" si="1737"/>
        <v>2200</v>
      </c>
      <c r="CL544" s="1329">
        <f t="shared" si="1737"/>
        <v>2200</v>
      </c>
      <c r="CM544" s="1329">
        <f t="shared" si="1737"/>
        <v>2500</v>
      </c>
      <c r="CN544" s="1329">
        <f t="shared" si="1737"/>
        <v>3300</v>
      </c>
      <c r="CO544" s="1328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10" t="s">
        <v>735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296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8" t="str">
        <f t="shared" si="1573"/>
        <v/>
      </c>
      <c r="CE546" s="1329" t="str">
        <f t="shared" si="1737"/>
        <v/>
      </c>
      <c r="CF546" s="1329" t="str">
        <f t="shared" si="1737"/>
        <v/>
      </c>
      <c r="CG546" s="1329" t="str">
        <f t="shared" si="1737"/>
        <v/>
      </c>
      <c r="CH546" s="1329">
        <f t="shared" si="1737"/>
        <v>36</v>
      </c>
      <c r="CI546" s="1330">
        <f t="shared" si="1737"/>
        <v>48</v>
      </c>
      <c r="CJ546" s="1330">
        <f t="shared" si="1737"/>
        <v>60</v>
      </c>
      <c r="CK546" s="1329" t="str">
        <f t="shared" si="1737"/>
        <v/>
      </c>
      <c r="CL546" s="1329" t="str">
        <f t="shared" si="1737"/>
        <v/>
      </c>
      <c r="CM546" s="1329" t="str">
        <f t="shared" si="1737"/>
        <v/>
      </c>
      <c r="CN546" s="1329" t="str">
        <f t="shared" si="1737"/>
        <v/>
      </c>
      <c r="CO546" s="1328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287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8">
        <f t="shared" si="1573"/>
        <v>11760</v>
      </c>
      <c r="CE547" s="1329">
        <f t="shared" si="1737"/>
        <v>11760</v>
      </c>
      <c r="CF547" s="1329">
        <f t="shared" si="1737"/>
        <v>11760</v>
      </c>
      <c r="CG547" s="1329">
        <f t="shared" si="1737"/>
        <v>11760</v>
      </c>
      <c r="CH547" s="1329">
        <f t="shared" si="1737"/>
        <v>11760</v>
      </c>
      <c r="CI547" s="1330">
        <f t="shared" si="1737"/>
        <v>11760</v>
      </c>
      <c r="CJ547" s="1330">
        <f t="shared" si="1737"/>
        <v>11760</v>
      </c>
      <c r="CK547" s="1329">
        <f t="shared" si="1737"/>
        <v>11760</v>
      </c>
      <c r="CL547" s="1329">
        <f t="shared" si="1737"/>
        <v>11760</v>
      </c>
      <c r="CM547" s="1329">
        <f t="shared" si="1737"/>
        <v>11760</v>
      </c>
      <c r="CN547" s="1329">
        <f t="shared" si="1737"/>
        <v>11760</v>
      </c>
      <c r="CO547" s="1328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228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905"/>
        <v/>
      </c>
      <c r="CG548" s="1332" t="str">
        <f t="shared" si="1905"/>
        <v/>
      </c>
      <c r="CH548" s="1332">
        <f t="shared" si="1905"/>
        <v>1.6475716064757159E-2</v>
      </c>
      <c r="CI548" s="1333">
        <f t="shared" si="1905"/>
        <v>2.9290161892901619E-2</v>
      </c>
      <c r="CJ548" s="1333">
        <f t="shared" si="1905"/>
        <v>3.6612702366127022E-2</v>
      </c>
      <c r="CK548" s="1332" t="str">
        <f t="shared" si="1905"/>
        <v/>
      </c>
      <c r="CL548" s="1332" t="str">
        <f t="shared" si="1905"/>
        <v/>
      </c>
      <c r="CM548" s="1332" t="str">
        <f t="shared" si="1905"/>
        <v/>
      </c>
      <c r="CN548" s="1332" t="str">
        <f t="shared" si="1905"/>
        <v/>
      </c>
      <c r="CO548" s="1331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5" t="s">
        <v>291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8" t="str">
        <f t="shared" si="1573"/>
        <v/>
      </c>
      <c r="CE549" s="1329" t="str">
        <f t="shared" si="1856"/>
        <v/>
      </c>
      <c r="CF549" s="1329" t="str">
        <f t="shared" si="1856"/>
        <v/>
      </c>
      <c r="CG549" s="1329" t="str">
        <f t="shared" si="1856"/>
        <v/>
      </c>
      <c r="CH549" s="1329">
        <f t="shared" si="1856"/>
        <v>35</v>
      </c>
      <c r="CI549" s="1330">
        <f t="shared" si="1856"/>
        <v>40</v>
      </c>
      <c r="CJ549" s="1330">
        <f t="shared" si="1856"/>
        <v>40</v>
      </c>
      <c r="CK549" s="1329" t="str">
        <f t="shared" si="1856"/>
        <v/>
      </c>
      <c r="CL549" s="1329" t="str">
        <f t="shared" si="1856"/>
        <v/>
      </c>
      <c r="CM549" s="1329" t="str">
        <f t="shared" si="1856"/>
        <v/>
      </c>
      <c r="CN549" s="1329" t="str">
        <f t="shared" si="1856"/>
        <v/>
      </c>
      <c r="CO549" s="1328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289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8" t="str">
        <f t="shared" si="1573"/>
        <v/>
      </c>
      <c r="CE550" s="1329" t="str">
        <f t="shared" si="1856"/>
        <v/>
      </c>
      <c r="CF550" s="1329" t="str">
        <f t="shared" si="1856"/>
        <v/>
      </c>
      <c r="CG550" s="1329" t="str">
        <f t="shared" si="1856"/>
        <v/>
      </c>
      <c r="CH550" s="1329">
        <f t="shared" si="1856"/>
        <v>1440</v>
      </c>
      <c r="CI550" s="1330">
        <f t="shared" si="1856"/>
        <v>1920</v>
      </c>
      <c r="CJ550" s="1330">
        <f t="shared" si="1856"/>
        <v>2100</v>
      </c>
      <c r="CK550" s="1329" t="str">
        <f t="shared" si="1856"/>
        <v/>
      </c>
      <c r="CL550" s="1329" t="str">
        <f t="shared" si="1856"/>
        <v/>
      </c>
      <c r="CM550" s="1329" t="str">
        <f t="shared" si="1856"/>
        <v/>
      </c>
      <c r="CN550" s="1329" t="str">
        <f t="shared" si="1856"/>
        <v/>
      </c>
      <c r="CO550" s="1328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10" t="s">
        <v>736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271</v>
      </c>
      <c r="BW551" s="312" t="s">
        <v>271</v>
      </c>
      <c r="BX551" s="312" t="s">
        <v>271</v>
      </c>
      <c r="BY551" s="312" t="s">
        <v>271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296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741</v>
      </c>
      <c r="G552" s="634" t="s">
        <v>741</v>
      </c>
      <c r="H552" s="634">
        <v>60</v>
      </c>
      <c r="I552" s="634" t="s">
        <v>741</v>
      </c>
      <c r="J552" s="634" t="s">
        <v>741</v>
      </c>
      <c r="K552" s="634">
        <v>64.8</v>
      </c>
      <c r="L552" s="634">
        <v>64.8</v>
      </c>
      <c r="M552" s="634" t="s">
        <v>741</v>
      </c>
      <c r="N552" s="634"/>
      <c r="O552" s="634"/>
      <c r="P552" s="634"/>
      <c r="Q552" s="634"/>
      <c r="R552" s="634"/>
      <c r="S552" s="697"/>
      <c r="T552" s="634" t="s">
        <v>741</v>
      </c>
      <c r="U552" s="634" t="s">
        <v>741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741</v>
      </c>
      <c r="AA552" s="634" t="s">
        <v>741</v>
      </c>
      <c r="AB552" s="634" t="s">
        <v>741</v>
      </c>
      <c r="AC552" s="634" t="s">
        <v>741</v>
      </c>
      <c r="AD552" s="634" t="s">
        <v>741</v>
      </c>
      <c r="AE552" s="634" t="s">
        <v>741</v>
      </c>
      <c r="AF552" s="634"/>
      <c r="AG552" s="636"/>
      <c r="AH552" s="636"/>
      <c r="AI552" s="636"/>
      <c r="AJ552" s="636"/>
      <c r="AK552" s="697"/>
      <c r="AL552" s="634" t="s">
        <v>741</v>
      </c>
      <c r="AM552" s="634" t="s">
        <v>741</v>
      </c>
      <c r="AN552" s="634" t="s">
        <v>741</v>
      </c>
      <c r="AO552" s="634" t="s">
        <v>741</v>
      </c>
      <c r="AP552" s="634" t="s">
        <v>741</v>
      </c>
      <c r="AQ552" s="634" t="s">
        <v>741</v>
      </c>
      <c r="AR552" s="634" t="s">
        <v>741</v>
      </c>
      <c r="AS552" s="634" t="s">
        <v>741</v>
      </c>
      <c r="AT552" s="634" t="s">
        <v>741</v>
      </c>
      <c r="AU552" s="634" t="s">
        <v>741</v>
      </c>
      <c r="AV552" s="634" t="s">
        <v>741</v>
      </c>
      <c r="AW552" s="634" t="s">
        <v>741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741</v>
      </c>
      <c r="BF552" s="634">
        <v>38.4</v>
      </c>
      <c r="BG552" s="634" t="s">
        <v>741</v>
      </c>
      <c r="BH552" s="634" t="s">
        <v>741</v>
      </c>
      <c r="BI552" s="634" t="s">
        <v>741</v>
      </c>
      <c r="BJ552" s="634">
        <v>38.4</v>
      </c>
      <c r="BK552" s="634" t="s">
        <v>741</v>
      </c>
      <c r="BL552" s="634">
        <v>38.4</v>
      </c>
      <c r="BM552" s="634" t="s">
        <v>741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8" t="str">
        <f t="shared" si="1573"/>
        <v/>
      </c>
      <c r="CE552" s="1329" t="str">
        <f t="shared" si="1856"/>
        <v/>
      </c>
      <c r="CF552" s="1329" t="str">
        <f t="shared" si="1856"/>
        <v/>
      </c>
      <c r="CG552" s="1329" t="str">
        <f t="shared" si="1856"/>
        <v/>
      </c>
      <c r="CH552" s="1329" t="str">
        <f t="shared" si="1856"/>
        <v/>
      </c>
      <c r="CI552" s="1330" t="str">
        <f t="shared" si="1856"/>
        <v/>
      </c>
      <c r="CJ552" s="1330" t="str">
        <f t="shared" si="1856"/>
        <v/>
      </c>
      <c r="CK552" s="1329" t="str">
        <f t="shared" si="1856"/>
        <v/>
      </c>
      <c r="CL552" s="1329" t="str">
        <f t="shared" si="1856"/>
        <v/>
      </c>
      <c r="CM552" s="1329" t="str">
        <f t="shared" si="1856"/>
        <v/>
      </c>
      <c r="CN552" s="1329" t="str">
        <f t="shared" si="1856"/>
        <v/>
      </c>
      <c r="CO552" s="1328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287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8">
        <f t="shared" si="1573"/>
        <v>4396.1399999999994</v>
      </c>
      <c r="CE553" s="1329">
        <f t="shared" si="1856"/>
        <v>4396.1399999999994</v>
      </c>
      <c r="CF553" s="1329">
        <f t="shared" si="1856"/>
        <v>4396.1399999999994</v>
      </c>
      <c r="CG553" s="1329">
        <f t="shared" si="1856"/>
        <v>4396.1399999999994</v>
      </c>
      <c r="CH553" s="1329">
        <f t="shared" si="1856"/>
        <v>4396.1399999999994</v>
      </c>
      <c r="CI553" s="1330">
        <f t="shared" si="1856"/>
        <v>4396.1399999999994</v>
      </c>
      <c r="CJ553" s="1330">
        <f t="shared" si="1856"/>
        <v>4396.1399999999994</v>
      </c>
      <c r="CK553" s="1329">
        <f t="shared" si="1856"/>
        <v>4396.1399999999994</v>
      </c>
      <c r="CL553" s="1329">
        <f t="shared" si="1856"/>
        <v>4396.1399999999994</v>
      </c>
      <c r="CM553" s="1329">
        <f t="shared" si="1856"/>
        <v>4396.1399999999994</v>
      </c>
      <c r="CN553" s="1329">
        <f t="shared" si="1856"/>
        <v>4396.1399999999994</v>
      </c>
      <c r="CO553" s="1328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228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1.1120372820672478E-2</v>
      </c>
      <c r="BW554" s="754">
        <f t="shared" ref="BW554" si="2003">IF(BW552="","",BW552*BW553/BW$46/365/$G$1)</f>
        <v>7.9382353673723531E-3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56"/>
        <v/>
      </c>
      <c r="CF554" s="1332" t="str">
        <f t="shared" si="1856"/>
        <v/>
      </c>
      <c r="CG554" s="1332" t="str">
        <f t="shared" si="1856"/>
        <v/>
      </c>
      <c r="CH554" s="1332" t="str">
        <f t="shared" si="1856"/>
        <v/>
      </c>
      <c r="CI554" s="1333" t="str">
        <f t="shared" si="1856"/>
        <v/>
      </c>
      <c r="CJ554" s="1333" t="str">
        <f t="shared" si="1856"/>
        <v/>
      </c>
      <c r="CK554" s="1332" t="str">
        <f t="shared" si="1856"/>
        <v/>
      </c>
      <c r="CL554" s="1332" t="str">
        <f t="shared" si="1856"/>
        <v/>
      </c>
      <c r="CM554" s="1332" t="str">
        <f t="shared" si="1856"/>
        <v/>
      </c>
      <c r="CN554" s="1332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5" t="s">
        <v>291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8" t="str">
        <f t="shared" si="1573"/>
        <v/>
      </c>
      <c r="CE555" s="1329" t="str">
        <f t="shared" si="1856"/>
        <v/>
      </c>
      <c r="CF555" s="1329" t="str">
        <f t="shared" si="1856"/>
        <v/>
      </c>
      <c r="CG555" s="1329" t="str">
        <f t="shared" si="1856"/>
        <v/>
      </c>
      <c r="CH555" s="1329" t="str">
        <f t="shared" si="1856"/>
        <v/>
      </c>
      <c r="CI555" s="1330" t="str">
        <f t="shared" si="1856"/>
        <v/>
      </c>
      <c r="CJ555" s="1330" t="str">
        <f t="shared" si="1856"/>
        <v/>
      </c>
      <c r="CK555" s="1329" t="str">
        <f t="shared" si="1856"/>
        <v/>
      </c>
      <c r="CL555" s="1329" t="str">
        <f t="shared" si="1856"/>
        <v/>
      </c>
      <c r="CM555" s="1329" t="str">
        <f t="shared" si="1856"/>
        <v/>
      </c>
      <c r="CN555" s="1329" t="str">
        <f t="shared" si="1856"/>
        <v/>
      </c>
      <c r="CO555" s="1328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289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8" t="str">
        <f t="shared" si="1573"/>
        <v/>
      </c>
      <c r="CE556" s="1329" t="str">
        <f t="shared" si="1856"/>
        <v/>
      </c>
      <c r="CF556" s="1329" t="str">
        <f t="shared" si="1856"/>
        <v/>
      </c>
      <c r="CG556" s="1329" t="str">
        <f t="shared" si="1856"/>
        <v/>
      </c>
      <c r="CH556" s="1329" t="str">
        <f t="shared" si="1856"/>
        <v/>
      </c>
      <c r="CI556" s="1330" t="str">
        <f t="shared" si="1856"/>
        <v/>
      </c>
      <c r="CJ556" s="1330" t="str">
        <f t="shared" si="1856"/>
        <v/>
      </c>
      <c r="CK556" s="1329" t="str">
        <f t="shared" si="1856"/>
        <v/>
      </c>
      <c r="CL556" s="1329" t="str">
        <f t="shared" si="1856"/>
        <v/>
      </c>
      <c r="CM556" s="1329" t="str">
        <f t="shared" si="1856"/>
        <v/>
      </c>
      <c r="CN556" s="1329" t="str">
        <f t="shared" si="1856"/>
        <v/>
      </c>
      <c r="CO556" s="1328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10" t="s">
        <v>737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296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8">
        <f t="shared" si="1573"/>
        <v>20</v>
      </c>
      <c r="CE558" s="1329">
        <f t="shared" si="1856"/>
        <v>20</v>
      </c>
      <c r="CF558" s="1329">
        <f t="shared" si="1856"/>
        <v>24</v>
      </c>
      <c r="CG558" s="1329">
        <f t="shared" si="1856"/>
        <v>27</v>
      </c>
      <c r="CH558" s="1329">
        <f t="shared" si="1856"/>
        <v>30</v>
      </c>
      <c r="CI558" s="1330">
        <f t="shared" si="1856"/>
        <v>30</v>
      </c>
      <c r="CJ558" s="1330">
        <f t="shared" si="1856"/>
        <v>30</v>
      </c>
      <c r="CK558" s="1329">
        <f t="shared" si="1856"/>
        <v>36</v>
      </c>
      <c r="CL558" s="1329">
        <f t="shared" si="1856"/>
        <v>40</v>
      </c>
      <c r="CM558" s="1329">
        <f t="shared" si="1856"/>
        <v>48</v>
      </c>
      <c r="CN558" s="1329">
        <f t="shared" si="1856"/>
        <v>51</v>
      </c>
      <c r="CO558" s="1328">
        <f t="shared" si="1856"/>
        <v>72</v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287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8">
        <f t="shared" si="1573"/>
        <v>837.36</v>
      </c>
      <c r="CE559" s="1329">
        <f t="shared" si="1856"/>
        <v>837.36</v>
      </c>
      <c r="CF559" s="1329">
        <f t="shared" si="1856"/>
        <v>837.36</v>
      </c>
      <c r="CG559" s="1329">
        <f t="shared" si="1856"/>
        <v>837.36</v>
      </c>
      <c r="CH559" s="1329">
        <f t="shared" si="1856"/>
        <v>837.36</v>
      </c>
      <c r="CI559" s="1330">
        <f t="shared" si="1856"/>
        <v>837.36</v>
      </c>
      <c r="CJ559" s="1330">
        <f t="shared" si="1856"/>
        <v>837.36</v>
      </c>
      <c r="CK559" s="1329">
        <f t="shared" si="1856"/>
        <v>837.36</v>
      </c>
      <c r="CL559" s="1329">
        <f t="shared" si="1856"/>
        <v>837.36</v>
      </c>
      <c r="CM559" s="1329">
        <f t="shared" si="1856"/>
        <v>837.36</v>
      </c>
      <c r="CN559" s="1329">
        <f t="shared" si="1856"/>
        <v>837.36</v>
      </c>
      <c r="CO559" s="1328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228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1.9552303860523039E-3</v>
      </c>
      <c r="BW560" s="754">
        <f t="shared" ref="BW560" si="2106">IF(BW558="","",BW558*BW559/BW$46/365/$G$1)</f>
        <v>7.8209215442092154E-4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31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7.4484967087706821E-4</v>
      </c>
      <c r="CE560" s="1332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8.6899128268991298E-4</v>
      </c>
      <c r="CF560" s="1332">
        <f t="shared" si="2109"/>
        <v>8.9381960505248177E-4</v>
      </c>
      <c r="CG560" s="1332">
        <f t="shared" si="2109"/>
        <v>9.7761519302615196E-4</v>
      </c>
      <c r="CH560" s="1332">
        <f t="shared" si="2109"/>
        <v>1.1172745063156022E-3</v>
      </c>
      <c r="CI560" s="1333">
        <f t="shared" si="2109"/>
        <v>1.1731382316313825E-3</v>
      </c>
      <c r="CJ560" s="1333">
        <f t="shared" si="2109"/>
        <v>1.3034869240348694E-3</v>
      </c>
      <c r="CK560" s="1332">
        <f t="shared" si="2109"/>
        <v>1.3407294075787224E-3</v>
      </c>
      <c r="CL560" s="1332">
        <f t="shared" si="2109"/>
        <v>1.5641843088418431E-3</v>
      </c>
      <c r="CM560" s="1332">
        <f t="shared" si="2109"/>
        <v>1.6619458281444583E-3</v>
      </c>
      <c r="CN560" s="1332">
        <f t="shared" si="2109"/>
        <v>1.737982565379826E-3</v>
      </c>
      <c r="CO560" s="1331">
        <f t="shared" si="2109"/>
        <v>3.1283686176836862E-3</v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5" t="s">
        <v>291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8">
        <f t="shared" si="1573"/>
        <v>6</v>
      </c>
      <c r="CE561" s="1329">
        <f t="shared" si="1856"/>
        <v>7</v>
      </c>
      <c r="CF561" s="1329">
        <f t="shared" si="1856"/>
        <v>7.5</v>
      </c>
      <c r="CG561" s="1329">
        <f t="shared" si="1856"/>
        <v>7.5</v>
      </c>
      <c r="CH561" s="1329">
        <f t="shared" si="1856"/>
        <v>7.5</v>
      </c>
      <c r="CI561" s="1330">
        <f t="shared" si="1856"/>
        <v>8</v>
      </c>
      <c r="CJ561" s="1330">
        <f t="shared" si="1856"/>
        <v>8</v>
      </c>
      <c r="CK561" s="1329">
        <f t="shared" si="1856"/>
        <v>8.33</v>
      </c>
      <c r="CL561" s="1329">
        <f t="shared" si="1856"/>
        <v>8.33</v>
      </c>
      <c r="CM561" s="1329">
        <f t="shared" si="1856"/>
        <v>8.33</v>
      </c>
      <c r="CN561" s="1329">
        <f t="shared" si="1856"/>
        <v>9</v>
      </c>
      <c r="CO561" s="1328">
        <f t="shared" si="1856"/>
        <v>10</v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289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8">
        <f t="shared" si="1573"/>
        <v>140</v>
      </c>
      <c r="CE562" s="1329">
        <f t="shared" si="1856"/>
        <v>160</v>
      </c>
      <c r="CF562" s="1329">
        <f t="shared" si="1856"/>
        <v>199.92000000000002</v>
      </c>
      <c r="CG562" s="1329">
        <f t="shared" si="1856"/>
        <v>224.91</v>
      </c>
      <c r="CH562" s="1329">
        <f t="shared" si="1856"/>
        <v>225</v>
      </c>
      <c r="CI562" s="1330">
        <f t="shared" si="1856"/>
        <v>225</v>
      </c>
      <c r="CJ562" s="1330">
        <f t="shared" si="1856"/>
        <v>240</v>
      </c>
      <c r="CK562" s="1329">
        <f t="shared" si="1856"/>
        <v>270</v>
      </c>
      <c r="CL562" s="1329">
        <f t="shared" si="1856"/>
        <v>306</v>
      </c>
      <c r="CM562" s="1329">
        <f t="shared" si="1856"/>
        <v>360</v>
      </c>
      <c r="CN562" s="1329">
        <f t="shared" si="1856"/>
        <v>480</v>
      </c>
      <c r="CO562" s="1328">
        <f t="shared" si="1856"/>
        <v>599.76</v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10" t="s">
        <v>738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296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20</v>
      </c>
      <c r="CE564" s="83">
        <f t="shared" si="2158"/>
        <v>20</v>
      </c>
      <c r="CF564" s="83">
        <f t="shared" si="2158"/>
        <v>20</v>
      </c>
      <c r="CG564" s="83">
        <f t="shared" si="2158"/>
        <v>20</v>
      </c>
      <c r="CH564" s="83">
        <f t="shared" si="2158"/>
        <v>24</v>
      </c>
      <c r="CI564" s="148">
        <f t="shared" si="2158"/>
        <v>24</v>
      </c>
      <c r="CJ564" s="148">
        <f t="shared" si="2158"/>
        <v>30</v>
      </c>
      <c r="CK564" s="83">
        <f t="shared" si="2158"/>
        <v>30</v>
      </c>
      <c r="CL564" s="83">
        <f t="shared" si="2158"/>
        <v>30</v>
      </c>
      <c r="CM564" s="83">
        <f t="shared" si="2158"/>
        <v>56</v>
      </c>
      <c r="CN564" s="83">
        <f t="shared" si="2158"/>
        <v>60</v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287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228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4.6925529265255291E-3</v>
      </c>
      <c r="BW566" s="754">
        <f t="shared" ref="BW566" si="2214">IF(BW564="","",BW564*BW565/BW$46/365/$G$1)</f>
        <v>3.19093599003736E-3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31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1.7876392101049635E-3</v>
      </c>
      <c r="CE566" s="1332">
        <f t="shared" si="2158"/>
        <v>1.7876392101049635E-3</v>
      </c>
      <c r="CF566" s="1332">
        <f t="shared" si="2158"/>
        <v>1.8770211706102117E-3</v>
      </c>
      <c r="CG566" s="1332">
        <f t="shared" si="2158"/>
        <v>2.0855790784557906E-3</v>
      </c>
      <c r="CH566" s="1332">
        <f t="shared" si="2158"/>
        <v>2.0855790784557906E-3</v>
      </c>
      <c r="CI566" s="1333">
        <f t="shared" si="2158"/>
        <v>2.3462764632627645E-3</v>
      </c>
      <c r="CJ566" s="1333">
        <f t="shared" si="2158"/>
        <v>2.5026948941469489E-3</v>
      </c>
      <c r="CK566" s="1332">
        <f t="shared" si="2158"/>
        <v>2.6814588151574449E-3</v>
      </c>
      <c r="CL566" s="1332">
        <f t="shared" si="2158"/>
        <v>2.6814588151574449E-3</v>
      </c>
      <c r="CM566" s="1332">
        <f t="shared" si="2158"/>
        <v>4.3797160647571602E-3</v>
      </c>
      <c r="CN566" s="1332">
        <f t="shared" si="2158"/>
        <v>6.2567372353673724E-3</v>
      </c>
      <c r="CO566" s="1331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5" t="s">
        <v>291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>
        <f t="shared" si="2158"/>
        <v>4.5</v>
      </c>
      <c r="CE567" s="83">
        <f t="shared" si="2158"/>
        <v>5</v>
      </c>
      <c r="CF567" s="83">
        <f t="shared" si="2158"/>
        <v>5</v>
      </c>
      <c r="CG567" s="83">
        <f t="shared" si="2158"/>
        <v>6</v>
      </c>
      <c r="CH567" s="83">
        <f t="shared" si="2158"/>
        <v>6</v>
      </c>
      <c r="CI567" s="148">
        <f t="shared" si="2158"/>
        <v>6</v>
      </c>
      <c r="CJ567" s="148">
        <f t="shared" si="2158"/>
        <v>6</v>
      </c>
      <c r="CK567" s="83">
        <f t="shared" si="2158"/>
        <v>7</v>
      </c>
      <c r="CL567" s="83">
        <f t="shared" si="2158"/>
        <v>7</v>
      </c>
      <c r="CM567" s="83">
        <f t="shared" si="2158"/>
        <v>7</v>
      </c>
      <c r="CN567" s="83">
        <f t="shared" si="2158"/>
        <v>7.5</v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289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>
        <f t="shared" si="2158"/>
        <v>100</v>
      </c>
      <c r="CE568" s="83">
        <f t="shared" si="2158"/>
        <v>120</v>
      </c>
      <c r="CF568" s="83">
        <f t="shared" si="2158"/>
        <v>135</v>
      </c>
      <c r="CG568" s="83">
        <f t="shared" si="2158"/>
        <v>140</v>
      </c>
      <c r="CH568" s="83">
        <f t="shared" si="2158"/>
        <v>144</v>
      </c>
      <c r="CI568" s="148">
        <f t="shared" si="2158"/>
        <v>150</v>
      </c>
      <c r="CJ568" s="148">
        <f t="shared" si="2158"/>
        <v>168</v>
      </c>
      <c r="CK568" s="83">
        <f t="shared" si="2158"/>
        <v>180</v>
      </c>
      <c r="CL568" s="83">
        <f t="shared" si="2158"/>
        <v>210</v>
      </c>
      <c r="CM568" s="83">
        <f t="shared" si="2158"/>
        <v>300</v>
      </c>
      <c r="CN568" s="83">
        <f t="shared" si="2158"/>
        <v>336</v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10" t="s">
        <v>739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296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>IF(DG570&lt;3,"",(SUM(B570:R570)-MIN(B570:R570)-MAX(B570:R570))/(DG570-2))</f>
        <v/>
      </c>
      <c r="CA570" s="879" t="str">
        <f>IF(DH570&lt;3,"",(SUM(T570:AJ570)-MIN(T570:AJ570)-MAX(T570:AJ570))/(DH570-2))</f>
        <v/>
      </c>
      <c r="CB570" s="879">
        <f>IF(DI570&lt;3,"",(SUM(AL570:BB570)-MIN(AL570:BB570)-MAX(AL570:BB570))/(DI570-2))</f>
        <v>38.4</v>
      </c>
      <c r="CC570" s="880">
        <f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>
        <f t="shared" si="2158"/>
        <v>36</v>
      </c>
      <c r="CG570" s="83">
        <f t="shared" si="2158"/>
        <v>36</v>
      </c>
      <c r="CH570" s="83">
        <f t="shared" si="2158"/>
        <v>36</v>
      </c>
      <c r="CI570" s="148">
        <f t="shared" si="2158"/>
        <v>36</v>
      </c>
      <c r="CJ570" s="148">
        <f t="shared" si="2158"/>
        <v>36</v>
      </c>
      <c r="CK570" s="83">
        <f t="shared" si="2158"/>
        <v>48</v>
      </c>
      <c r="CL570" s="83">
        <f t="shared" si="2158"/>
        <v>48</v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287</v>
      </c>
      <c r="B571" s="752">
        <f>1160*$K$1</f>
        <v>4856.6880000000001</v>
      </c>
      <c r="C571" s="752">
        <f t="shared" ref="C571:M571" si="2265">1160*$K$1</f>
        <v>4856.6880000000001</v>
      </c>
      <c r="D571" s="752">
        <f t="shared" si="2265"/>
        <v>4856.6880000000001</v>
      </c>
      <c r="E571" s="752">
        <f t="shared" si="2265"/>
        <v>4856.6880000000001</v>
      </c>
      <c r="F571" s="752">
        <f t="shared" si="2265"/>
        <v>4856.6880000000001</v>
      </c>
      <c r="G571" s="752">
        <f t="shared" si="2265"/>
        <v>4856.6880000000001</v>
      </c>
      <c r="H571" s="752">
        <f t="shared" si="2265"/>
        <v>4856.6880000000001</v>
      </c>
      <c r="I571" s="752">
        <f t="shared" si="2265"/>
        <v>4856.6880000000001</v>
      </c>
      <c r="J571" s="752">
        <f t="shared" si="2265"/>
        <v>4856.6880000000001</v>
      </c>
      <c r="K571" s="752">
        <f t="shared" si="2265"/>
        <v>4856.6880000000001</v>
      </c>
      <c r="L571" s="752">
        <f t="shared" si="2265"/>
        <v>4856.6880000000001</v>
      </c>
      <c r="M571" s="752">
        <f t="shared" si="2265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66">1160*$K$1</f>
        <v>4856.6880000000001</v>
      </c>
      <c r="V571" s="752">
        <f t="shared" si="2266"/>
        <v>4856.6880000000001</v>
      </c>
      <c r="W571" s="752">
        <f t="shared" si="2266"/>
        <v>4856.6880000000001</v>
      </c>
      <c r="X571" s="752">
        <f t="shared" si="2266"/>
        <v>4856.6880000000001</v>
      </c>
      <c r="Y571" s="752">
        <f t="shared" si="2266"/>
        <v>4856.6880000000001</v>
      </c>
      <c r="Z571" s="752">
        <f t="shared" si="2266"/>
        <v>4856.6880000000001</v>
      </c>
      <c r="AA571" s="752">
        <f t="shared" si="2266"/>
        <v>4856.6880000000001</v>
      </c>
      <c r="AB571" s="752">
        <f t="shared" si="2266"/>
        <v>4856.6880000000001</v>
      </c>
      <c r="AC571" s="752">
        <f t="shared" si="2266"/>
        <v>4856.6880000000001</v>
      </c>
      <c r="AD571" s="752">
        <f t="shared" si="2266"/>
        <v>4856.6880000000001</v>
      </c>
      <c r="AE571" s="752">
        <f t="shared" si="2266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67">1160*$K$1</f>
        <v>4856.6880000000001</v>
      </c>
      <c r="AN571" s="752">
        <f t="shared" si="2267"/>
        <v>4856.6880000000001</v>
      </c>
      <c r="AO571" s="752">
        <f t="shared" si="2267"/>
        <v>4856.6880000000001</v>
      </c>
      <c r="AP571" s="752">
        <f t="shared" si="2267"/>
        <v>4856.6880000000001</v>
      </c>
      <c r="AQ571" s="752">
        <f t="shared" si="2267"/>
        <v>4856.6880000000001</v>
      </c>
      <c r="AR571" s="752">
        <f t="shared" si="2267"/>
        <v>4856.6880000000001</v>
      </c>
      <c r="AS571" s="752">
        <f t="shared" si="2267"/>
        <v>4856.6880000000001</v>
      </c>
      <c r="AT571" s="752">
        <f t="shared" si="2267"/>
        <v>4856.6880000000001</v>
      </c>
      <c r="AU571" s="752">
        <f t="shared" si="2267"/>
        <v>4856.6880000000001</v>
      </c>
      <c r="AV571" s="752">
        <f t="shared" si="2267"/>
        <v>4856.6880000000001</v>
      </c>
      <c r="AW571" s="752">
        <f t="shared" si="2267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68">1160*$K$1</f>
        <v>4856.6880000000001</v>
      </c>
      <c r="BF571" s="752">
        <f t="shared" si="2268"/>
        <v>4856.6880000000001</v>
      </c>
      <c r="BG571" s="752">
        <f t="shared" si="2268"/>
        <v>4856.6880000000001</v>
      </c>
      <c r="BH571" s="752">
        <f t="shared" si="2268"/>
        <v>4856.6880000000001</v>
      </c>
      <c r="BI571" s="752">
        <f t="shared" si="2268"/>
        <v>4856.6880000000001</v>
      </c>
      <c r="BJ571" s="752">
        <f t="shared" si="2268"/>
        <v>4856.6880000000001</v>
      </c>
      <c r="BK571" s="752">
        <f t="shared" si="2268"/>
        <v>4856.6880000000001</v>
      </c>
      <c r="BL571" s="752">
        <f t="shared" si="2268"/>
        <v>4856.6880000000001</v>
      </c>
      <c r="BM571" s="752">
        <f t="shared" si="2268"/>
        <v>4856.6880000000001</v>
      </c>
      <c r="BN571" s="752">
        <f t="shared" si="2268"/>
        <v>4856.6880000000001</v>
      </c>
      <c r="BO571" s="752">
        <f t="shared" si="2268"/>
        <v>4856.6880000000001</v>
      </c>
      <c r="BP571" s="752"/>
      <c r="BQ571" s="752"/>
      <c r="BR571" s="752"/>
      <c r="BS571" s="752"/>
      <c r="BT571" s="752"/>
      <c r="BU571" s="746"/>
      <c r="BV571" s="752">
        <f t="shared" si="2268"/>
        <v>4856.6880000000001</v>
      </c>
      <c r="BW571" s="752">
        <f t="shared" si="2268"/>
        <v>4856.6880000000001</v>
      </c>
      <c r="BX571" s="752">
        <f t="shared" si="2268"/>
        <v>4856.6880000000001</v>
      </c>
      <c r="BY571" s="752">
        <f t="shared" si="2268"/>
        <v>4856.6880000000001</v>
      </c>
      <c r="BZ571" s="879">
        <f>IF(DG571&lt;3,"",(SUM(B571:R571)-MIN(B571:R571)-MAX(B571:R571))/(DG571-2))</f>
        <v>4856.688000000001</v>
      </c>
      <c r="CA571" s="879">
        <f>IF(DH571&lt;3,"",(SUM(T571:AJ571)-MIN(T571:AJ571)-MAX(T571:AJ571))/(DH571-2))</f>
        <v>4856.688000000001</v>
      </c>
      <c r="CB571" s="879">
        <f>IF(DI571&lt;3,"",(SUM(AL571:BB571)-MIN(AL571:BB571)-MAX(AL571:BB571))/(DI571-2))</f>
        <v>4856.688000000001</v>
      </c>
      <c r="CC571" s="880">
        <f>IF(DJ571&lt;3,"",(SUM(BD571:BT571)-MIN(BD571:BT571)-MAX(BD571:BT571))/(DJ571-2))</f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228</v>
      </c>
      <c r="B572" s="754" t="str">
        <f>IF(B570="","",B570*B571/B$46/365/$G$1)</f>
        <v/>
      </c>
      <c r="C572" s="754" t="str">
        <f t="shared" ref="C572" si="2269">IF(C570="","",C570*C571/C$46/365/$G$1)</f>
        <v/>
      </c>
      <c r="D572" s="754" t="str">
        <f t="shared" ref="D572" si="2270">IF(D570="","",D570*D571/D$46/365/$G$1)</f>
        <v/>
      </c>
      <c r="E572" s="754" t="str">
        <f t="shared" ref="E572" si="2271">IF(E570="","",E570*E571/E$46/365/$G$1)</f>
        <v/>
      </c>
      <c r="F572" s="754" t="str">
        <f t="shared" ref="F572" si="2272">IF(F570="","",F570*F571/F$46/365/$G$1)</f>
        <v/>
      </c>
      <c r="G572" s="754" t="str">
        <f t="shared" ref="G572" si="2273">IF(G570="","",G570*G571/G$46/365/$G$1)</f>
        <v/>
      </c>
      <c r="H572" s="754" t="str">
        <f t="shared" ref="H572" si="2274">IF(H570="","",H570*H571/H$46/365/$G$1)</f>
        <v/>
      </c>
      <c r="I572" s="754" t="str">
        <f t="shared" ref="I572" si="2275">IF(I570="","",I570*I571/I$46/365/$G$1)</f>
        <v/>
      </c>
      <c r="J572" s="754" t="str">
        <f t="shared" ref="J572" si="2276">IF(J570="","",J570*J571/J$46/365/$G$1)</f>
        <v/>
      </c>
      <c r="K572" s="754" t="str">
        <f t="shared" ref="K572" si="2277">IF(K570="","",K570*K571/K$46/365/$G$1)</f>
        <v/>
      </c>
      <c r="L572" s="754" t="str">
        <f t="shared" ref="L572" si="2278">IF(L570="","",L570*L571/L$46/365/$G$1)</f>
        <v/>
      </c>
      <c r="M572" s="754" t="str">
        <f t="shared" ref="M572" si="2279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0">IF(U570="","",U570*U571/U$46/365/$G$1)</f>
        <v/>
      </c>
      <c r="V572" s="754" t="str">
        <f t="shared" ref="V572" si="2281">IF(V570="","",V570*V571/V$46/365/$G$1)</f>
        <v/>
      </c>
      <c r="W572" s="754" t="str">
        <f t="shared" ref="W572" si="2282">IF(W570="","",W570*W571/W$46/365/$G$1)</f>
        <v/>
      </c>
      <c r="X572" s="754" t="str">
        <f t="shared" ref="X572" si="2283">IF(X570="","",X570*X571/X$46/365/$G$1)</f>
        <v/>
      </c>
      <c r="Y572" s="754" t="str">
        <f t="shared" ref="Y572" si="2284">IF(Y570="","",Y570*Y571/Y$46/365/$G$1)</f>
        <v/>
      </c>
      <c r="Z572" s="754" t="str">
        <f t="shared" ref="Z572" si="2285">IF(Z570="","",Z570*Z571/Z$46/365/$G$1)</f>
        <v/>
      </c>
      <c r="AA572" s="754" t="str">
        <f t="shared" ref="AA572" si="2286">IF(AA570="","",AA570*AA571/AA$46/365/$G$1)</f>
        <v/>
      </c>
      <c r="AB572" s="754" t="str">
        <f t="shared" ref="AB572" si="2287">IF(AB570="","",AB570*AB571/AB$46/365/$G$1)</f>
        <v/>
      </c>
      <c r="AC572" s="754" t="str">
        <f t="shared" ref="AC572" si="2288">IF(AC570="","",AC570*AC571/AC$46/365/$G$1)</f>
        <v/>
      </c>
      <c r="AD572" s="754" t="str">
        <f t="shared" ref="AD572" si="2289">IF(AD570="","",AD570*AD571/AD$46/365/$G$1)</f>
        <v/>
      </c>
      <c r="AE572" s="754" t="str">
        <f t="shared" ref="AE572" si="2290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1">IF(AM570="","",AM570*AM571/AM$46/365/$G$1)</f>
        <v>9.072268991282691E-3</v>
      </c>
      <c r="AN572" s="754" t="str">
        <f t="shared" ref="AN572" si="2292">IF(AN570="","",AN570*AN571/AN$46/365/$G$1)</f>
        <v/>
      </c>
      <c r="AO572" s="754">
        <f t="shared" ref="AO572" si="2293">IF(AO570="","",AO570*AO571/AO$46/365/$G$1)</f>
        <v>1.0368307418608788E-2</v>
      </c>
      <c r="AP572" s="754" t="str">
        <f t="shared" ref="AP572" si="2294">IF(AP570="","",AP570*AP571/AP$46/365/$G$1)</f>
        <v/>
      </c>
      <c r="AQ572" s="754">
        <f t="shared" ref="AQ572" si="2295">IF(AQ570="","",AQ570*AQ571/AQ$46/365/$G$1)</f>
        <v>6.8042017434620178E-3</v>
      </c>
      <c r="AR572" s="754" t="str">
        <f t="shared" ref="AR572" si="2296">IF(AR570="","",AR570*AR571/AR$46/365/$G$1)</f>
        <v/>
      </c>
      <c r="AS572" s="754">
        <f t="shared" ref="AS572" si="2297">IF(AS570="","",AS570*AS571/AS$46/365/$G$1)</f>
        <v>7.7762305639565927E-3</v>
      </c>
      <c r="AT572" s="754" t="str">
        <f t="shared" ref="AT572" si="2298">IF(AT570="","",AT570*AT571/AT$46/365/$G$1)</f>
        <v/>
      </c>
      <c r="AU572" s="754">
        <f t="shared" ref="AU572" si="2299">IF(AU570="","",AU570*AU571/AU$46/365/$G$1)</f>
        <v>9.072268991282691E-3</v>
      </c>
      <c r="AV572" s="754">
        <f t="shared" ref="AV572" si="2300">IF(AV570="","",AV570*AV571/AV$46/365/$G$1)</f>
        <v>9.072268991282691E-3</v>
      </c>
      <c r="AW572" s="754">
        <f t="shared" ref="AW572" si="2301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2">IF(BE570="","",BE570*BE571/BE$46/365/$G$1)</f>
        <v>9.072268991282691E-3</v>
      </c>
      <c r="BF572" s="754">
        <f t="shared" ref="BF572" si="2303">IF(BF570="","",BF570*BF571/BF$46/365/$G$1)</f>
        <v>1.008029887920299E-2</v>
      </c>
      <c r="BG572" s="754" t="str">
        <f t="shared" ref="BG572" si="2304">IF(BG570="","",BG570*BG571/BG$46/365/$G$1)</f>
        <v/>
      </c>
      <c r="BH572" s="754">
        <f t="shared" ref="BH572" si="2305">IF(BH570="","",BH570*BH571/BH$46/365/$G$1)</f>
        <v>1.008029887920299E-2</v>
      </c>
      <c r="BI572" s="754" t="str">
        <f t="shared" ref="BI572" si="2306">IF(BI570="","",BI570*BI571/BI$46/365/$G$1)</f>
        <v/>
      </c>
      <c r="BJ572" s="754">
        <f t="shared" ref="BJ572" si="2307">IF(BJ570="","",BJ570*BJ571/BJ$46/365/$G$1)</f>
        <v>1.2096358655043587E-2</v>
      </c>
      <c r="BK572" s="754">
        <f t="shared" ref="BK572" si="2308">IF(BK570="","",BK570*BK571/BK$46/365/$G$1)</f>
        <v>1.008029887920299E-2</v>
      </c>
      <c r="BL572" s="754">
        <f t="shared" ref="BL572" si="2309">IF(BL570="","",BL570*BL571/BL$46/365/$G$1)</f>
        <v>7.2578151930261514E-3</v>
      </c>
      <c r="BM572" s="754">
        <f t="shared" ref="BM572" si="2310">IF(BM570="","",BM570*BM571/BM$46/365/$G$1)</f>
        <v>9.072268991282691E-3</v>
      </c>
      <c r="BN572" s="754">
        <f t="shared" ref="BN572" si="2311">IF(BN570="","",BN570*BN571/BN$46/365/$G$1)</f>
        <v>9.072268991282691E-3</v>
      </c>
      <c r="BO572" s="754">
        <f t="shared" ref="BO572" si="2312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3">IF(BV570="","",BV570*BV571/BV$46/365/$G$1)</f>
        <v/>
      </c>
      <c r="BW572" s="754" t="str">
        <f t="shared" ref="BW572" si="2314">IF(BW570="","",BW570*BW571/BW$46/365/$G$1)</f>
        <v/>
      </c>
      <c r="BX572" s="754">
        <f t="shared" ref="BX572" si="2315">IF(BX570="","",BX570*BX571/BX$46/365/$G$1)</f>
        <v>8.4242497776196405E-3</v>
      </c>
      <c r="BY572" s="754">
        <f t="shared" ref="BY572" si="2316">IF(BY570="","",BY570*BY571/BY$46/365/$G$1)</f>
        <v>8.9042640099626404E-3</v>
      </c>
      <c r="BZ572" s="615" t="str">
        <f>IF(DG572&lt;3,"",(SUM(B572:R572)-MIN(B572:R572)-MAX(B572:R572))/(DG572-2))</f>
        <v/>
      </c>
      <c r="CA572" s="615" t="str">
        <f>IF(DH572&lt;3,"",(SUM(T572:AJ572)-MIN(T572:AJ572)-MAX(T572:AJ572))/(DH572-2))</f>
        <v/>
      </c>
      <c r="CB572" s="615">
        <f>IF(DI572&lt;3,"",(SUM(AL572:BB572)-MIN(AL572:BB572)-MAX(AL572:BB572))/(DI572-2))</f>
        <v>8.5538536203522524E-3</v>
      </c>
      <c r="CC572" s="615">
        <f>IF(DJ572&lt;3,"",(SUM(BD572:BT572)-MIN(BD572:BT572)-MAX(BD572:BT572))/(DJ572-2))</f>
        <v>9.4502801992528019E-3</v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58"/>
        <v/>
      </c>
      <c r="CF572" s="1332">
        <f t="shared" si="2158"/>
        <v>6.8042017434620178E-3</v>
      </c>
      <c r="CG572" s="1332">
        <f t="shared" si="2158"/>
        <v>7.7762305639565927E-3</v>
      </c>
      <c r="CH572" s="1332">
        <f t="shared" si="2158"/>
        <v>7.7762305639565927E-3</v>
      </c>
      <c r="CI572" s="1333">
        <f t="shared" si="2158"/>
        <v>9.072268991282691E-3</v>
      </c>
      <c r="CJ572" s="1333">
        <f t="shared" si="2158"/>
        <v>9.072268991282691E-3</v>
      </c>
      <c r="CK572" s="1332">
        <f t="shared" si="2158"/>
        <v>9.072268991282691E-3</v>
      </c>
      <c r="CL572" s="1332">
        <f t="shared" si="2158"/>
        <v>1.0368307418608788E-2</v>
      </c>
      <c r="CM572" s="1332" t="str">
        <f t="shared" si="2158"/>
        <v/>
      </c>
      <c r="CN572" s="1332" t="str">
        <f t="shared" si="2158"/>
        <v/>
      </c>
      <c r="CO572" s="1331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5" t="s">
        <v>291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>IF(DG573&lt;3,"",(SUM(B573:R573)-MIN(B573:R573)-MAX(B573:R573))/(DG573-2))</f>
        <v/>
      </c>
      <c r="CA573" s="879" t="str">
        <f>IF(DH573&lt;3,"",(SUM(T573:AJ573)-MIN(T573:AJ573)-MAX(T573:AJ573))/(DH573-2))</f>
        <v/>
      </c>
      <c r="CB573" s="879">
        <f>IF(DI573&lt;3,"",(SUM(AL573:BB573)-MIN(AL573:BB573)-MAX(AL573:BB573))/(DI573-2))</f>
        <v>7.3</v>
      </c>
      <c r="CC573" s="880">
        <f>IF(DJ573&lt;3,"",(SUM(BD573:BT573)-MIN(BD573:BT573)-MAX(BD573:BT573))/(DJ573-2))</f>
        <v>8.96875</v>
      </c>
      <c r="CD573" s="512" t="str">
        <f t="shared" ref="CD573:CO585" si="231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17"/>
        <v/>
      </c>
      <c r="CF573" s="83">
        <f t="shared" si="2317"/>
        <v>6</v>
      </c>
      <c r="CG573" s="83">
        <f t="shared" si="2317"/>
        <v>7</v>
      </c>
      <c r="CH573" s="83">
        <f t="shared" si="2317"/>
        <v>7</v>
      </c>
      <c r="CI573" s="1309">
        <f t="shared" si="2317"/>
        <v>7</v>
      </c>
      <c r="CJ573" s="148">
        <f t="shared" si="2317"/>
        <v>7.5</v>
      </c>
      <c r="CK573" s="83">
        <f t="shared" si="2317"/>
        <v>8</v>
      </c>
      <c r="CL573" s="83">
        <f t="shared" si="2317"/>
        <v>8</v>
      </c>
      <c r="CM573" s="83" t="str">
        <f t="shared" si="2317"/>
        <v/>
      </c>
      <c r="CN573" s="83" t="str">
        <f t="shared" si="2317"/>
        <v/>
      </c>
      <c r="CO573" s="512" t="str">
        <f t="shared" si="2317"/>
        <v/>
      </c>
      <c r="CP573" s="541" t="str">
        <f t="shared" ref="CP573:DE585" si="2318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18"/>
        <v/>
      </c>
      <c r="CR573" s="543" t="str">
        <f t="shared" si="2318"/>
        <v/>
      </c>
      <c r="CS573" s="543" t="str">
        <f t="shared" si="2318"/>
        <v/>
      </c>
      <c r="CT573" s="543">
        <f t="shared" si="2318"/>
        <v>8</v>
      </c>
      <c r="CU573" s="543">
        <f t="shared" si="2318"/>
        <v>8.5</v>
      </c>
      <c r="CV573" s="543">
        <f t="shared" si="2318"/>
        <v>8.5</v>
      </c>
      <c r="CW573" s="544">
        <f t="shared" si="2318"/>
        <v>8.75</v>
      </c>
      <c r="CX573" s="544">
        <f t="shared" si="2318"/>
        <v>9</v>
      </c>
      <c r="CY573" s="544">
        <f t="shared" si="2318"/>
        <v>9</v>
      </c>
      <c r="CZ573" s="543">
        <f t="shared" si="2318"/>
        <v>9</v>
      </c>
      <c r="DA573" s="543">
        <f t="shared" si="2318"/>
        <v>9</v>
      </c>
      <c r="DB573" s="543">
        <f t="shared" si="2318"/>
        <v>10</v>
      </c>
      <c r="DC573" s="543">
        <f t="shared" si="2318"/>
        <v>10</v>
      </c>
      <c r="DD573" s="543" t="str">
        <f t="shared" si="2318"/>
        <v/>
      </c>
      <c r="DE573" s="542" t="str">
        <f t="shared" si="2318"/>
        <v/>
      </c>
      <c r="DF573" s="541" t="str">
        <f t="shared" ref="DF573:DF596" si="2319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289</v>
      </c>
      <c r="B574" s="751" t="str">
        <f>IF(B573="","",B570*B573)</f>
        <v/>
      </c>
      <c r="C574" s="751" t="str">
        <f t="shared" ref="C574" si="2320">IF(C573="","",C570*C573)</f>
        <v/>
      </c>
      <c r="D574" s="751" t="str">
        <f t="shared" ref="D574" si="2321">IF(D573="","",D570*D573)</f>
        <v/>
      </c>
      <c r="E574" s="751" t="str">
        <f t="shared" ref="E574" si="2322">IF(E573="","",E570*E573)</f>
        <v/>
      </c>
      <c r="F574" s="751" t="str">
        <f t="shared" ref="F574" si="2323">IF(F573="","",F570*F573)</f>
        <v/>
      </c>
      <c r="G574" s="751" t="str">
        <f t="shared" ref="G574" si="2324">IF(G573="","",G570*G573)</f>
        <v/>
      </c>
      <c r="H574" s="751" t="str">
        <f t="shared" ref="H574" si="2325">IF(H573="","",H570*H573)</f>
        <v/>
      </c>
      <c r="I574" s="751" t="str">
        <f t="shared" ref="I574" si="2326">IF(I573="","",I570*I573)</f>
        <v/>
      </c>
      <c r="J574" s="751" t="str">
        <f t="shared" ref="J574" si="2327">IF(J573="","",J570*J573)</f>
        <v/>
      </c>
      <c r="K574" s="751" t="str">
        <f t="shared" ref="K574" si="2328">IF(K573="","",K570*K573)</f>
        <v/>
      </c>
      <c r="L574" s="751" t="str">
        <f t="shared" ref="L574" si="2329">IF(L573="","",L570*L573)</f>
        <v/>
      </c>
      <c r="M574" s="751" t="str">
        <f t="shared" ref="M574" si="2330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1">IF(U573="","",U570*U573)</f>
        <v/>
      </c>
      <c r="V574" s="751" t="str">
        <f t="shared" ref="V574" si="2332">IF(V573="","",V570*V573)</f>
        <v/>
      </c>
      <c r="W574" s="751" t="str">
        <f t="shared" ref="W574" si="2333">IF(W573="","",W570*W573)</f>
        <v/>
      </c>
      <c r="X574" s="751" t="str">
        <f t="shared" ref="X574" si="2334">IF(X573="","",X570*X573)</f>
        <v/>
      </c>
      <c r="Y574" s="751" t="str">
        <f t="shared" ref="Y574" si="2335">IF(Y573="","",Y570*Y573)</f>
        <v/>
      </c>
      <c r="Z574" s="751" t="str">
        <f t="shared" ref="Z574" si="2336">IF(Z573="","",Z570*Z573)</f>
        <v/>
      </c>
      <c r="AA574" s="751" t="str">
        <f t="shared" ref="AA574" si="2337">IF(AA573="","",AA570*AA573)</f>
        <v/>
      </c>
      <c r="AB574" s="751" t="str">
        <f t="shared" ref="AB574" si="2338">IF(AB573="","",AB570*AB573)</f>
        <v/>
      </c>
      <c r="AC574" s="751" t="str">
        <f t="shared" ref="AC574" si="2339">IF(AC573="","",AC570*AC573)</f>
        <v/>
      </c>
      <c r="AD574" s="751" t="str">
        <f t="shared" ref="AD574" si="2340">IF(AD573="","",AD570*AD573)</f>
        <v/>
      </c>
      <c r="AE574" s="751" t="str">
        <f t="shared" ref="AE574" si="2341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2">IF(AM573="","",AM570*AM573)</f>
        <v>288</v>
      </c>
      <c r="AN574" s="751" t="str">
        <f t="shared" ref="AN574" si="2343">IF(AN573="","",AN570*AN573)</f>
        <v/>
      </c>
      <c r="AO574" s="751">
        <f t="shared" ref="AO574" si="2344">IF(AO573="","",AO570*AO573)</f>
        <v>336</v>
      </c>
      <c r="AP574" s="751" t="str">
        <f t="shared" ref="AP574" si="2345">IF(AP573="","",AP570*AP573)</f>
        <v/>
      </c>
      <c r="AQ574" s="751">
        <f t="shared" ref="AQ574" si="2346">IF(AQ573="","",AQ570*AQ573)</f>
        <v>288</v>
      </c>
      <c r="AR574" s="751" t="str">
        <f t="shared" ref="AR574" si="2347">IF(AR573="","",AR570*AR573)</f>
        <v/>
      </c>
      <c r="AS574" s="751">
        <f t="shared" ref="AS574" si="2348">IF(AS573="","",AS570*AS573)</f>
        <v>288</v>
      </c>
      <c r="AT574" s="751" t="str">
        <f t="shared" ref="AT574" si="2349">IF(AT573="","",AT570*AT573)</f>
        <v/>
      </c>
      <c r="AU574" s="751">
        <f t="shared" ref="AU574" si="2350">IF(AU573="","",AU570*AU573)</f>
        <v>270</v>
      </c>
      <c r="AV574" s="751">
        <f t="shared" ref="AV574" si="2351">IF(AV573="","",AV570*AV573)</f>
        <v>252</v>
      </c>
      <c r="AW574" s="751">
        <f t="shared" ref="AW574" si="2352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3">IF(BE573="","",BE570*BE573)</f>
        <v>432</v>
      </c>
      <c r="BF574" s="751">
        <f t="shared" ref="BF574" si="2354">IF(BF573="","",BF570*BF573)</f>
        <v>480</v>
      </c>
      <c r="BG574" s="751" t="str">
        <f t="shared" ref="BG574" si="2355">IF(BG573="","",BG570*BG573)</f>
        <v/>
      </c>
      <c r="BH574" s="751">
        <f t="shared" ref="BH574" si="2356">IF(BH573="","",BH570*BH573)</f>
        <v>540</v>
      </c>
      <c r="BI574" s="751" t="str">
        <f t="shared" ref="BI574" si="2357">IF(BI573="","",BI570*BI573)</f>
        <v/>
      </c>
      <c r="BJ574" s="751">
        <f t="shared" ref="BJ574" si="2358">IF(BJ573="","",BJ570*BJ573)</f>
        <v>432</v>
      </c>
      <c r="BK574" s="751">
        <f t="shared" ref="BK574" si="2359">IF(BK573="","",BK570*BK573)</f>
        <v>600</v>
      </c>
      <c r="BL574" s="751">
        <f t="shared" ref="BL574" si="2360">IF(BL573="","",BL570*BL573)</f>
        <v>408</v>
      </c>
      <c r="BM574" s="751">
        <f t="shared" ref="BM574" si="2361">IF(BM573="","",BM570*BM573)</f>
        <v>408</v>
      </c>
      <c r="BN574" s="751">
        <f t="shared" ref="BN574" si="2362">IF(BN573="","",BN570*BN573)</f>
        <v>432</v>
      </c>
      <c r="BO574" s="751">
        <f t="shared" ref="BO574" si="2363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4">IF(BV573="","",BV570*BV573)</f>
        <v/>
      </c>
      <c r="BW574" s="751" t="str">
        <f t="shared" ref="BW574" si="2365">IF(BW573="","",BW570*BW573)</f>
        <v/>
      </c>
      <c r="BX574" s="751">
        <f t="shared" ref="BX574" si="2366">IF(BX573="","",BX570*BX573)</f>
        <v>273</v>
      </c>
      <c r="BY574" s="751">
        <f t="shared" ref="BY574" si="2367">IF(BY573="","",BY570*BY573)</f>
        <v>477</v>
      </c>
      <c r="BZ574" s="879" t="str">
        <f>IF(DG574&lt;3,"",(SUM(B574:R574)-MIN(B574:R574)-MAX(B574:R574))/(DG574-2))</f>
        <v/>
      </c>
      <c r="CA574" s="879" t="str">
        <f>IF(DH574&lt;3,"",(SUM(T574:AJ574)-MIN(T574:AJ574)-MAX(T574:AJ574))/(DH574-2))</f>
        <v/>
      </c>
      <c r="CB574" s="879">
        <f>IF(DI574&lt;3,"",(SUM(AL574:BB574)-MIN(AL574:BB574)-MAX(AL574:BB574))/(DI574-2))</f>
        <v>277.2</v>
      </c>
      <c r="CC574" s="880">
        <f>IF(DJ574&lt;3,"",(SUM(BD574:BT574)-MIN(BD574:BT574)-MAX(BD574:BT574))/(DJ574-2))</f>
        <v>468</v>
      </c>
      <c r="CD574" s="512" t="str">
        <f t="shared" si="2317"/>
        <v/>
      </c>
      <c r="CE574" s="83" t="str">
        <f t="shared" si="2317"/>
        <v/>
      </c>
      <c r="CF574" s="83">
        <f t="shared" si="2317"/>
        <v>252</v>
      </c>
      <c r="CG574" s="83">
        <f t="shared" si="2317"/>
        <v>252</v>
      </c>
      <c r="CH574" s="83">
        <f t="shared" si="2317"/>
        <v>270</v>
      </c>
      <c r="CI574" s="148">
        <f t="shared" si="2317"/>
        <v>288</v>
      </c>
      <c r="CJ574" s="148">
        <f t="shared" si="2317"/>
        <v>288</v>
      </c>
      <c r="CK574" s="83">
        <f t="shared" si="2317"/>
        <v>288</v>
      </c>
      <c r="CL574" s="83">
        <f t="shared" si="2317"/>
        <v>336</v>
      </c>
      <c r="CM574" s="83" t="str">
        <f t="shared" si="2317"/>
        <v/>
      </c>
      <c r="CN574" s="83" t="str">
        <f t="shared" si="2317"/>
        <v/>
      </c>
      <c r="CO574" s="512" t="str">
        <f t="shared" si="2317"/>
        <v/>
      </c>
      <c r="CP574" s="541" t="str">
        <f t="shared" si="2318"/>
        <v/>
      </c>
      <c r="CQ574" s="542" t="str">
        <f t="shared" si="2318"/>
        <v/>
      </c>
      <c r="CR574" s="543" t="str">
        <f t="shared" si="2318"/>
        <v/>
      </c>
      <c r="CS574" s="543" t="str">
        <f t="shared" si="2318"/>
        <v/>
      </c>
      <c r="CT574" s="543">
        <f t="shared" si="2318"/>
        <v>408</v>
      </c>
      <c r="CU574" s="543">
        <f t="shared" si="2318"/>
        <v>408</v>
      </c>
      <c r="CV574" s="543">
        <f t="shared" si="2318"/>
        <v>420</v>
      </c>
      <c r="CW574" s="544">
        <f t="shared" si="2318"/>
        <v>432</v>
      </c>
      <c r="CX574" s="544">
        <f t="shared" si="2318"/>
        <v>432</v>
      </c>
      <c r="CY574" s="544">
        <f t="shared" si="2318"/>
        <v>432</v>
      </c>
      <c r="CZ574" s="543">
        <f t="shared" si="2318"/>
        <v>480</v>
      </c>
      <c r="DA574" s="543">
        <f t="shared" si="2318"/>
        <v>540</v>
      </c>
      <c r="DB574" s="543">
        <f t="shared" si="2318"/>
        <v>600</v>
      </c>
      <c r="DC574" s="543">
        <f t="shared" si="2318"/>
        <v>600</v>
      </c>
      <c r="DD574" s="543" t="str">
        <f t="shared" si="2318"/>
        <v/>
      </c>
      <c r="DE574" s="542" t="str">
        <f t="shared" si="2318"/>
        <v/>
      </c>
      <c r="DF574" s="541" t="str">
        <f t="shared" si="2319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10" t="s">
        <v>740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>IF(DG575&lt;3,"",(SUM(B575:R575)-MIN(B575:R575)-MAX(B575:R575))/(DG575-2))</f>
        <v>1</v>
      </c>
      <c r="CA575" s="879" t="str">
        <f>IF(DH575&lt;3,"",(SUM(T575:AJ575)-MIN(T575:AJ575)-MAX(T575:AJ575))/(DH575-2))</f>
        <v/>
      </c>
      <c r="CB575" s="879">
        <f>IF(DI575&lt;3,"",(SUM(AL575:BB575)-MIN(AL575:BB575)-MAX(AL575:BB575))/(DI575-2))</f>
        <v>1</v>
      </c>
      <c r="CC575" s="880">
        <f>IF(DJ575&lt;3,"",(SUM(BD575:BT575)-MIN(BD575:BT575)-MAX(BD575:BT575))/(DJ575-2))</f>
        <v>1.4166666666666667</v>
      </c>
      <c r="CD575" s="512">
        <f t="shared" si="2317"/>
        <v>1</v>
      </c>
      <c r="CE575" s="83">
        <f t="shared" si="2317"/>
        <v>1</v>
      </c>
      <c r="CF575" s="83">
        <f t="shared" si="2317"/>
        <v>1</v>
      </c>
      <c r="CG575" s="83">
        <f t="shared" si="2317"/>
        <v>1</v>
      </c>
      <c r="CH575" s="83">
        <f t="shared" si="2317"/>
        <v>1</v>
      </c>
      <c r="CI575" s="148">
        <f t="shared" si="2317"/>
        <v>1</v>
      </c>
      <c r="CJ575" s="148">
        <f t="shared" si="2317"/>
        <v>1</v>
      </c>
      <c r="CK575" s="83">
        <f t="shared" si="2317"/>
        <v>1</v>
      </c>
      <c r="CL575" s="83">
        <f t="shared" si="2317"/>
        <v>1</v>
      </c>
      <c r="CM575" s="83">
        <f t="shared" si="2317"/>
        <v>1</v>
      </c>
      <c r="CN575" s="83">
        <f t="shared" si="2317"/>
        <v>1</v>
      </c>
      <c r="CO575" s="512" t="str">
        <f t="shared" si="2317"/>
        <v/>
      </c>
      <c r="CP575" s="541" t="str">
        <f t="shared" si="2318"/>
        <v/>
      </c>
      <c r="CQ575" s="542" t="str">
        <f t="shared" si="2318"/>
        <v/>
      </c>
      <c r="CR575" s="543" t="str">
        <f t="shared" si="2318"/>
        <v/>
      </c>
      <c r="CS575" s="543" t="str">
        <f t="shared" si="2318"/>
        <v/>
      </c>
      <c r="CT575" s="543" t="str">
        <f t="shared" si="2318"/>
        <v/>
      </c>
      <c r="CU575" s="543">
        <f t="shared" si="2318"/>
        <v>1</v>
      </c>
      <c r="CV575" s="543">
        <f t="shared" si="2318"/>
        <v>1</v>
      </c>
      <c r="CW575" s="544">
        <f t="shared" si="2318"/>
        <v>1.5</v>
      </c>
      <c r="CX575" s="544">
        <f t="shared" si="2318"/>
        <v>1.5</v>
      </c>
      <c r="CY575" s="544">
        <f t="shared" si="2318"/>
        <v>1.5</v>
      </c>
      <c r="CZ575" s="543">
        <f t="shared" si="2318"/>
        <v>1.5</v>
      </c>
      <c r="DA575" s="543">
        <f t="shared" si="2318"/>
        <v>1.5</v>
      </c>
      <c r="DB575" s="543">
        <f t="shared" si="2318"/>
        <v>1.5</v>
      </c>
      <c r="DC575" s="543" t="str">
        <f t="shared" si="2318"/>
        <v/>
      </c>
      <c r="DD575" s="543" t="str">
        <f t="shared" si="2318"/>
        <v/>
      </c>
      <c r="DE575" s="542" t="str">
        <f t="shared" si="2318"/>
        <v/>
      </c>
      <c r="DF575" s="541" t="str">
        <f t="shared" si="2319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292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>IF(DG576&lt;3,"",(SUM(B576:R576)-MIN(B576:R576)-MAX(B576:R576))/(DG576-2))</f>
        <v>6.75</v>
      </c>
      <c r="CA576" s="879" t="str">
        <f>IF(DH576&lt;3,"",(SUM(T576:AJ576)-MIN(T576:AJ576)-MAX(T576:AJ576))/(DH576-2))</f>
        <v/>
      </c>
      <c r="CB576" s="879">
        <f>IF(DI576&lt;3,"",(SUM(AL576:BB576)-MIN(AL576:BB576)-MAX(AL576:BB576))/(DI576-2))</f>
        <v>7.333333333333333</v>
      </c>
      <c r="CC576" s="880">
        <f>IF(DJ576&lt;3,"",(SUM(BD576:BT576)-MIN(BD576:BT576)-MAX(BD576:BT576))/(DJ576-2))</f>
        <v>7.833333333333333</v>
      </c>
      <c r="CD576" s="512">
        <f t="shared" si="2317"/>
        <v>5</v>
      </c>
      <c r="CE576" s="83">
        <f t="shared" si="2317"/>
        <v>6</v>
      </c>
      <c r="CF576" s="83">
        <f t="shared" si="2317"/>
        <v>6</v>
      </c>
      <c r="CG576" s="83">
        <f t="shared" si="2317"/>
        <v>6</v>
      </c>
      <c r="CH576" s="83">
        <f t="shared" si="2317"/>
        <v>6</v>
      </c>
      <c r="CI576" s="148">
        <f t="shared" si="2317"/>
        <v>6</v>
      </c>
      <c r="CJ576" s="148">
        <f t="shared" si="2317"/>
        <v>7</v>
      </c>
      <c r="CK576" s="83">
        <f t="shared" si="2317"/>
        <v>8</v>
      </c>
      <c r="CL576" s="83">
        <f t="shared" si="2317"/>
        <v>9</v>
      </c>
      <c r="CM576" s="83">
        <f t="shared" si="2317"/>
        <v>12</v>
      </c>
      <c r="CN576" s="83">
        <f t="shared" si="2317"/>
        <v>12</v>
      </c>
      <c r="CO576" s="512" t="str">
        <f t="shared" si="2317"/>
        <v/>
      </c>
      <c r="CP576" s="541" t="str">
        <f t="shared" si="2318"/>
        <v/>
      </c>
      <c r="CQ576" s="542" t="str">
        <f t="shared" si="2318"/>
        <v/>
      </c>
      <c r="CR576" s="543" t="str">
        <f t="shared" si="2318"/>
        <v/>
      </c>
      <c r="CS576" s="543" t="str">
        <f t="shared" si="2318"/>
        <v/>
      </c>
      <c r="CT576" s="543" t="str">
        <f t="shared" si="2318"/>
        <v/>
      </c>
      <c r="CU576" s="543">
        <f t="shared" si="2318"/>
        <v>6</v>
      </c>
      <c r="CV576" s="543">
        <f t="shared" si="2318"/>
        <v>6</v>
      </c>
      <c r="CW576" s="544">
        <f t="shared" si="2318"/>
        <v>6</v>
      </c>
      <c r="CX576" s="544">
        <f t="shared" si="2318"/>
        <v>6</v>
      </c>
      <c r="CY576" s="544">
        <f t="shared" si="2318"/>
        <v>8</v>
      </c>
      <c r="CZ576" s="543">
        <f t="shared" si="2318"/>
        <v>9</v>
      </c>
      <c r="DA576" s="543">
        <f t="shared" si="2318"/>
        <v>12</v>
      </c>
      <c r="DB576" s="543">
        <f t="shared" si="2318"/>
        <v>12</v>
      </c>
      <c r="DC576" s="543" t="str">
        <f t="shared" si="2318"/>
        <v/>
      </c>
      <c r="DD576" s="543" t="str">
        <f t="shared" si="2318"/>
        <v/>
      </c>
      <c r="DE576" s="542" t="str">
        <f t="shared" si="2318"/>
        <v/>
      </c>
      <c r="DF576" s="541" t="str">
        <f t="shared" si="2319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287</v>
      </c>
      <c r="B577" s="752">
        <f>230*$K$1</f>
        <v>962.96399999999994</v>
      </c>
      <c r="C577" s="752">
        <f t="shared" ref="C577:M577" si="2368">230*$K$1</f>
        <v>962.96399999999994</v>
      </c>
      <c r="D577" s="752">
        <f t="shared" si="2368"/>
        <v>962.96399999999994</v>
      </c>
      <c r="E577" s="752">
        <f t="shared" si="2368"/>
        <v>962.96399999999994</v>
      </c>
      <c r="F577" s="752">
        <f t="shared" si="2368"/>
        <v>962.96399999999994</v>
      </c>
      <c r="G577" s="752">
        <f t="shared" si="2368"/>
        <v>962.96399999999994</v>
      </c>
      <c r="H577" s="752">
        <f t="shared" si="2368"/>
        <v>962.96399999999994</v>
      </c>
      <c r="I577" s="752">
        <f t="shared" si="2368"/>
        <v>962.96399999999994</v>
      </c>
      <c r="J577" s="752">
        <f t="shared" si="2368"/>
        <v>962.96399999999994</v>
      </c>
      <c r="K577" s="752">
        <f t="shared" si="2368"/>
        <v>962.96399999999994</v>
      </c>
      <c r="L577" s="752">
        <f t="shared" si="2368"/>
        <v>962.96399999999994</v>
      </c>
      <c r="M577" s="752">
        <f t="shared" si="2368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69">230*$K$1</f>
        <v>962.96399999999994</v>
      </c>
      <c r="V577" s="752">
        <f t="shared" si="2369"/>
        <v>962.96399999999994</v>
      </c>
      <c r="W577" s="752">
        <f t="shared" si="2369"/>
        <v>962.96399999999994</v>
      </c>
      <c r="X577" s="752">
        <f t="shared" si="2369"/>
        <v>962.96399999999994</v>
      </c>
      <c r="Y577" s="752">
        <f t="shared" si="2369"/>
        <v>962.96399999999994</v>
      </c>
      <c r="Z577" s="752">
        <f t="shared" si="2369"/>
        <v>962.96399999999994</v>
      </c>
      <c r="AA577" s="752">
        <f t="shared" si="2369"/>
        <v>962.96399999999994</v>
      </c>
      <c r="AB577" s="752">
        <f t="shared" si="2369"/>
        <v>962.96399999999994</v>
      </c>
      <c r="AC577" s="752">
        <f t="shared" si="2369"/>
        <v>962.96399999999994</v>
      </c>
      <c r="AD577" s="752">
        <f t="shared" si="2369"/>
        <v>962.96399999999994</v>
      </c>
      <c r="AE577" s="752">
        <f t="shared" si="2369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0">230*$K$1</f>
        <v>962.96399999999994</v>
      </c>
      <c r="AN577" s="752">
        <f t="shared" si="2370"/>
        <v>962.96399999999994</v>
      </c>
      <c r="AO577" s="752">
        <f t="shared" si="2370"/>
        <v>962.96399999999994</v>
      </c>
      <c r="AP577" s="752">
        <f t="shared" si="2370"/>
        <v>962.96399999999994</v>
      </c>
      <c r="AQ577" s="752">
        <f t="shared" si="2370"/>
        <v>962.96399999999994</v>
      </c>
      <c r="AR577" s="752">
        <f t="shared" si="2370"/>
        <v>962.96399999999994</v>
      </c>
      <c r="AS577" s="752">
        <f t="shared" si="2370"/>
        <v>962.96399999999994</v>
      </c>
      <c r="AT577" s="752">
        <f t="shared" si="2370"/>
        <v>962.96399999999994</v>
      </c>
      <c r="AU577" s="752">
        <f t="shared" si="2370"/>
        <v>962.96399999999994</v>
      </c>
      <c r="AV577" s="752">
        <f t="shared" si="2370"/>
        <v>962.96399999999994</v>
      </c>
      <c r="AW577" s="752">
        <f t="shared" si="2370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1">230*$K$1</f>
        <v>962.96399999999994</v>
      </c>
      <c r="BF577" s="752">
        <f t="shared" si="2371"/>
        <v>962.96399999999994</v>
      </c>
      <c r="BG577" s="752">
        <f t="shared" si="2371"/>
        <v>962.96399999999994</v>
      </c>
      <c r="BH577" s="752">
        <f t="shared" si="2371"/>
        <v>962.96399999999994</v>
      </c>
      <c r="BI577" s="752">
        <f t="shared" si="2371"/>
        <v>962.96399999999994</v>
      </c>
      <c r="BJ577" s="752">
        <f t="shared" si="2371"/>
        <v>962.96399999999994</v>
      </c>
      <c r="BK577" s="752">
        <f t="shared" si="2371"/>
        <v>962.96399999999994</v>
      </c>
      <c r="BL577" s="752">
        <f t="shared" si="2371"/>
        <v>962.96399999999994</v>
      </c>
      <c r="BM577" s="752">
        <f t="shared" si="2371"/>
        <v>962.96399999999994</v>
      </c>
      <c r="BN577" s="752">
        <f t="shared" si="2371"/>
        <v>962.96399999999994</v>
      </c>
      <c r="BO577" s="752">
        <f t="shared" si="2371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1"/>
        <v>962.96399999999994</v>
      </c>
      <c r="BW577" s="752">
        <f t="shared" si="2371"/>
        <v>962.96399999999994</v>
      </c>
      <c r="BX577" s="752">
        <f t="shared" si="2371"/>
        <v>962.96399999999994</v>
      </c>
      <c r="BY577" s="752">
        <f t="shared" si="2371"/>
        <v>962.96399999999994</v>
      </c>
      <c r="BZ577" s="879">
        <f>IF(DG577&lt;3,"",(SUM(B577:R577)-MIN(B577:R577)-MAX(B577:R577))/(DG577-2))</f>
        <v>962.96399999999994</v>
      </c>
      <c r="CA577" s="879">
        <f>IF(DH577&lt;3,"",(SUM(T577:AJ577)-MIN(T577:AJ577)-MAX(T577:AJ577))/(DH577-2))</f>
        <v>962.96399999999994</v>
      </c>
      <c r="CB577" s="879">
        <f>IF(DI577&lt;3,"",(SUM(AL577:BB577)-MIN(AL577:BB577)-MAX(AL577:BB577))/(DI577-2))</f>
        <v>962.96399999999994</v>
      </c>
      <c r="CC577" s="880">
        <f>IF(DJ577&lt;3,"",(SUM(BD577:BT577)-MIN(BD577:BT577)-MAX(BD577:BT577))/(DJ577-2))</f>
        <v>962.96399999999994</v>
      </c>
      <c r="CD577" s="512">
        <f t="shared" si="2317"/>
        <v>962.96399999999994</v>
      </c>
      <c r="CE577" s="83">
        <f t="shared" si="2317"/>
        <v>962.96399999999994</v>
      </c>
      <c r="CF577" s="83">
        <f t="shared" si="2317"/>
        <v>962.96399999999994</v>
      </c>
      <c r="CG577" s="83">
        <f t="shared" si="2317"/>
        <v>962.96399999999994</v>
      </c>
      <c r="CH577" s="83">
        <f t="shared" si="2317"/>
        <v>962.96399999999994</v>
      </c>
      <c r="CI577" s="148">
        <f t="shared" si="2317"/>
        <v>962.96399999999994</v>
      </c>
      <c r="CJ577" s="148">
        <f t="shared" si="2317"/>
        <v>962.96399999999994</v>
      </c>
      <c r="CK577" s="83">
        <f t="shared" si="2317"/>
        <v>962.96399999999994</v>
      </c>
      <c r="CL577" s="83">
        <f t="shared" si="2317"/>
        <v>962.96399999999994</v>
      </c>
      <c r="CM577" s="83">
        <f t="shared" si="2317"/>
        <v>962.96399999999994</v>
      </c>
      <c r="CN577" s="83">
        <f t="shared" si="2317"/>
        <v>962.96399999999994</v>
      </c>
      <c r="CO577" s="512">
        <f t="shared" si="2317"/>
        <v>962.96399999999994</v>
      </c>
      <c r="CP577" s="541" t="str">
        <f t="shared" si="2318"/>
        <v/>
      </c>
      <c r="CQ577" s="542" t="str">
        <f t="shared" si="2318"/>
        <v/>
      </c>
      <c r="CR577" s="543" t="str">
        <f t="shared" si="2318"/>
        <v/>
      </c>
      <c r="CS577" s="543">
        <f t="shared" si="2318"/>
        <v>962.96399999999994</v>
      </c>
      <c r="CT577" s="543">
        <f t="shared" si="2318"/>
        <v>962.96399999999994</v>
      </c>
      <c r="CU577" s="543">
        <f t="shared" si="2318"/>
        <v>962.96399999999994</v>
      </c>
      <c r="CV577" s="543">
        <f t="shared" si="2318"/>
        <v>962.96399999999994</v>
      </c>
      <c r="CW577" s="544">
        <f t="shared" si="2318"/>
        <v>962.96399999999994</v>
      </c>
      <c r="CX577" s="544">
        <f t="shared" si="2318"/>
        <v>962.96399999999994</v>
      </c>
      <c r="CY577" s="544">
        <f t="shared" si="2318"/>
        <v>962.96399999999994</v>
      </c>
      <c r="CZ577" s="543">
        <f t="shared" si="2318"/>
        <v>962.96399999999994</v>
      </c>
      <c r="DA577" s="543">
        <f t="shared" si="2318"/>
        <v>962.96399999999994</v>
      </c>
      <c r="DB577" s="543">
        <f t="shared" si="2318"/>
        <v>962.96399999999994</v>
      </c>
      <c r="DC577" s="543">
        <f t="shared" si="2318"/>
        <v>962.96399999999994</v>
      </c>
      <c r="DD577" s="543">
        <f t="shared" si="2318"/>
        <v>962.96399999999994</v>
      </c>
      <c r="DE577" s="542" t="str">
        <f t="shared" si="2318"/>
        <v/>
      </c>
      <c r="DF577" s="541" t="str">
        <f t="shared" si="2319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228</v>
      </c>
      <c r="B578" s="754">
        <f t="shared" ref="B578" si="2372">IF(B576="","",B575*B576*B577/B$46/365/$G$1)</f>
        <v>2.2485149439601494E-4</v>
      </c>
      <c r="C578" s="754">
        <f t="shared" ref="C578" si="2373">IF(C576="","",C575*C576*C577/C$46/365/$G$1)</f>
        <v>2.2485149439601494E-4</v>
      </c>
      <c r="D578" s="754">
        <f t="shared" ref="D578" si="2374">IF(D576="","",D575*D576*D577/D$46/365/$G$1)</f>
        <v>2.9980199252801993E-4</v>
      </c>
      <c r="E578" s="754">
        <f t="shared" ref="E578" si="2375">IF(E576="","",E575*E576*E577/E$46/365/$G$1)</f>
        <v>3.4263084860345131E-4</v>
      </c>
      <c r="F578" s="754" t="str">
        <f t="shared" ref="F578" si="2376">IF(F576="","",F575*F576*F577/F$46/365/$G$1)</f>
        <v/>
      </c>
      <c r="G578" s="754">
        <f t="shared" ref="G578" si="2377">IF(G576="","",G575*G576*G577/G$46/365/$G$1)</f>
        <v>1.7988119551681192E-4</v>
      </c>
      <c r="H578" s="754">
        <f t="shared" ref="H578" si="2378">IF(H576="","",H575*H576*H577/H$46/365/$G$1)</f>
        <v>3.3727724159402238E-4</v>
      </c>
      <c r="I578" s="754">
        <f t="shared" ref="I578" si="2379">IF(I576="","",I575*I576*I577/I$46/365/$G$1)</f>
        <v>2.5697313645258845E-4</v>
      </c>
      <c r="J578" s="754">
        <f t="shared" ref="J578" si="2380">IF(J576="","",J575*J576*J577/J$46/365/$G$1)</f>
        <v>2.9980199252801993E-4</v>
      </c>
      <c r="K578" s="754">
        <f t="shared" ref="K578" si="2381">IF(K576="","",K575*K576*K577/K$46/365/$G$1)</f>
        <v>2.5697313645258845E-4</v>
      </c>
      <c r="L578" s="754" t="str">
        <f t="shared" ref="L578" si="2382">IF(L576="","",L575*L576*L577/L$46/365/$G$1)</f>
        <v/>
      </c>
      <c r="M578" s="754">
        <f t="shared" ref="M578" si="2383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4">IF(T576="","",T575*T576*T577/T$46/365/$G$1)</f>
        <v/>
      </c>
      <c r="U578" s="754" t="str">
        <f t="shared" ref="U578" si="2385">IF(U576="","",U575*U576*U577/U$46/365/$G$1)</f>
        <v/>
      </c>
      <c r="V578" s="754">
        <f t="shared" ref="V578" si="2386">IF(V576="","",V575*V576*V577/V$46/365/$G$1)</f>
        <v>5.1394627290517691E-4</v>
      </c>
      <c r="W578" s="754" t="str">
        <f t="shared" ref="W578" si="2387">IF(W576="","",W575*W576*W577/W$46/365/$G$1)</f>
        <v/>
      </c>
      <c r="X578" s="754" t="str">
        <f t="shared" ref="X578" si="2388">IF(X576="","",X575*X576*X577/X$46/365/$G$1)</f>
        <v/>
      </c>
      <c r="Y578" s="754" t="str">
        <f t="shared" ref="Y578" si="2389">IF(Y576="","",Y575*Y576*Y577/Y$46/365/$G$1)</f>
        <v/>
      </c>
      <c r="Z578" s="754" t="str">
        <f t="shared" ref="Z578" si="2390">IF(Z576="","",Z575*Z576*Z577/Z$46/365/$G$1)</f>
        <v/>
      </c>
      <c r="AA578" s="754" t="str">
        <f t="shared" ref="AA578" si="2391">IF(AA576="","",AA575*AA576*AA577/AA$46/365/$G$1)</f>
        <v/>
      </c>
      <c r="AB578" s="754" t="str">
        <f t="shared" ref="AB578" si="2392">IF(AB576="","",AB575*AB576*AB577/AB$46/365/$G$1)</f>
        <v/>
      </c>
      <c r="AC578" s="754" t="str">
        <f t="shared" ref="AC578" si="2393">IF(AC576="","",AC575*AC576*AC577/AC$46/365/$G$1)</f>
        <v/>
      </c>
      <c r="AD578" s="754" t="str">
        <f t="shared" ref="AD578" si="2394">IF(AD576="","",AD575*AD576*AD577/AD$46/365/$G$1)</f>
        <v/>
      </c>
      <c r="AE578" s="754" t="str">
        <f t="shared" ref="AE578" si="2395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396">IF(AL576="","",AL575*AL576*AL577/AL$46/365/$G$1)</f>
        <v>2.6232674346201738E-4</v>
      </c>
      <c r="AM578" s="754">
        <f t="shared" ref="AM578" si="2397">IF(AM576="","",AM575*AM576*AM577/AM$46/365/$G$1)</f>
        <v>1.8737624533001244E-4</v>
      </c>
      <c r="AN578" s="754" t="str">
        <f t="shared" ref="AN578" si="2398">IF(AN576="","",AN575*AN576*AN577/AN$46/365/$G$1)</f>
        <v/>
      </c>
      <c r="AO578" s="754">
        <f t="shared" ref="AO578" si="2399">IF(AO576="","",AO575*AO576*AO577/AO$46/365/$G$1)</f>
        <v>2.5697313645258845E-4</v>
      </c>
      <c r="AP578" s="754">
        <f t="shared" ref="AP578" si="2400">IF(AP576="","",AP575*AP576*AP577/AP$46/365/$G$1)</f>
        <v>2.9980199252801993E-4</v>
      </c>
      <c r="AQ578" s="754">
        <f t="shared" ref="AQ578" si="2401">IF(AQ576="","",AQ575*AQ576*AQ577/AQ$46/365/$G$1)</f>
        <v>2.2485149439601494E-4</v>
      </c>
      <c r="AR578" s="754">
        <f t="shared" ref="AR578" si="2402">IF(AR576="","",AR575*AR576*AR577/AR$46/365/$G$1)</f>
        <v>5.9960398505603987E-4</v>
      </c>
      <c r="AS578" s="754">
        <f t="shared" ref="AS578" si="2403">IF(AS576="","",AS575*AS576*AS577/AS$46/365/$G$1)</f>
        <v>2.5697313645258845E-4</v>
      </c>
      <c r="AT578" s="754">
        <f t="shared" ref="AT578" si="2404">IF(AT576="","",AT575*AT576*AT577/AT$46/365/$G$1)</f>
        <v>2.5697313645258845E-4</v>
      </c>
      <c r="AU578" s="754">
        <f t="shared" ref="AU578" si="2405">IF(AU576="","",AU575*AU576*AU577/AU$46/365/$G$1)</f>
        <v>4.4970298879202987E-4</v>
      </c>
      <c r="AV578" s="754">
        <f t="shared" ref="AV578" si="2406">IF(AV576="","",AV575*AV576*AV577/AV$46/365/$G$1)</f>
        <v>3.9973599003735995E-4</v>
      </c>
      <c r="AW578" s="754">
        <f t="shared" ref="AW578" si="2407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08">IF(BD576="","",BD575*BD576*BD577/BD$46/365/$G$1)</f>
        <v/>
      </c>
      <c r="BE578" s="754" t="str">
        <f t="shared" ref="BE578" si="2409">IF(BE576="","",BE575*BE576*BE577/BE$46/365/$G$1)</f>
        <v/>
      </c>
      <c r="BF578" s="754">
        <f t="shared" ref="BF578" si="2410">IF(BF576="","",BF575*BF576*BF577/BF$46/365/$G$1)</f>
        <v>1.9986799501867997E-4</v>
      </c>
      <c r="BG578" s="754" t="str">
        <f t="shared" ref="BG578" si="2411">IF(BG576="","",BG575*BG576*BG577/BG$46/365/$G$1)</f>
        <v/>
      </c>
      <c r="BH578" s="754">
        <f t="shared" ref="BH578" si="2412">IF(BH576="","",BH575*BH576*BH577/BH$46/365/$G$1)</f>
        <v>1.9986799501867997E-4</v>
      </c>
      <c r="BI578" s="754" t="str">
        <f t="shared" ref="BI578" si="2413">IF(BI576="","",BI575*BI576*BI577/BI$46/365/$G$1)</f>
        <v/>
      </c>
      <c r="BJ578" s="754">
        <f t="shared" ref="BJ578" si="2414">IF(BJ576="","",BJ575*BJ576*BJ577/BJ$46/365/$G$1)</f>
        <v>8.9940597758405975E-4</v>
      </c>
      <c r="BK578" s="754">
        <f t="shared" ref="BK578" si="2415">IF(BK576="","",BK575*BK576*BK577/BK$46/365/$G$1)</f>
        <v>4.4970298879202987E-4</v>
      </c>
      <c r="BL578" s="754">
        <f t="shared" ref="BL578" si="2416">IF(BL576="","",BL575*BL576*BL577/BL$46/365/$G$1)</f>
        <v>2.6982179327521792E-4</v>
      </c>
      <c r="BM578" s="754">
        <f t="shared" ref="BM578" si="2417">IF(BM576="","",BM575*BM576*BM577/BM$46/365/$G$1)</f>
        <v>4.4970298879202987E-4</v>
      </c>
      <c r="BN578" s="754">
        <f t="shared" ref="BN578" si="2418">IF(BN576="","",BN575*BN576*BN577/BN$46/365/$G$1)</f>
        <v>6.7455448318804476E-4</v>
      </c>
      <c r="BO578" s="754">
        <f t="shared" ref="BO578" si="2419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0">IF(BV576="","",BV575*BV576*BV577/BV$46/365/$G$1)</f>
        <v>2.6232674346201738E-4</v>
      </c>
      <c r="BW578" s="754">
        <f t="shared" si="2420"/>
        <v>2.0986139476961393E-4</v>
      </c>
      <c r="BX578" s="754">
        <f t="shared" si="2420"/>
        <v>3.4263084860345131E-4</v>
      </c>
      <c r="BY578" s="754">
        <f>IF(BY576="","",BY575*BY576*BY577/BY$46/365/$G$1)</f>
        <v>3.9973599003735995E-4</v>
      </c>
      <c r="BZ578" s="615">
        <f>IF(DG578&lt;3,"",(SUM(B578:R578)-MIN(B578:R578)-MAX(B578:R578))/(DG578-2))</f>
        <v>2.6567274784291054E-4</v>
      </c>
      <c r="CA578" s="615" t="str">
        <f>IF(DH578&lt;3,"",(SUM(T578:AJ578)-MIN(T578:AJ578)-MAX(T578:AJ578))/(DH578-2))</f>
        <v/>
      </c>
      <c r="CB578" s="615">
        <f>IF(DI578&lt;3,"",(SUM(AL578:BB578)-MIN(AL578:BB578)-MAX(AL578:BB578))/(DI578-2))</f>
        <v>3.2458721016426494E-4</v>
      </c>
      <c r="CC578" s="615">
        <f>IF(DJ578&lt;3,"",(SUM(BD578:BT578)-MIN(BD578:BT578)-MAX(BD578:BT578))/(DJ578-2))</f>
        <v>3.8557867372353673E-4</v>
      </c>
      <c r="CD578" s="1331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>1.8737624533001244E-4</v>
      </c>
      <c r="CE578" s="1332">
        <f t="shared" si="2317"/>
        <v>2.2485149439601494E-4</v>
      </c>
      <c r="CF578" s="1332">
        <f t="shared" si="2317"/>
        <v>2.5697313645258845E-4</v>
      </c>
      <c r="CG578" s="1332">
        <f t="shared" si="2317"/>
        <v>2.5697313645258845E-4</v>
      </c>
      <c r="CH578" s="1332">
        <f t="shared" si="2317"/>
        <v>2.5697313645258845E-4</v>
      </c>
      <c r="CI578" s="1333">
        <f t="shared" si="2317"/>
        <v>2.6232674346201738E-4</v>
      </c>
      <c r="CJ578" s="1333">
        <f t="shared" si="2317"/>
        <v>2.9980199252801993E-4</v>
      </c>
      <c r="CK578" s="1332">
        <f t="shared" si="2317"/>
        <v>3.9973599003735995E-4</v>
      </c>
      <c r="CL578" s="1332">
        <f t="shared" si="2317"/>
        <v>4.4970298879202987E-4</v>
      </c>
      <c r="CM578" s="1332">
        <f t="shared" si="2317"/>
        <v>5.1394627290517691E-4</v>
      </c>
      <c r="CN578" s="1332">
        <f t="shared" si="2317"/>
        <v>5.9960398505603987E-4</v>
      </c>
      <c r="CO578" s="1331" t="str">
        <f t="shared" si="2317"/>
        <v/>
      </c>
      <c r="CP578" s="529" t="str">
        <f t="shared" si="2318"/>
        <v/>
      </c>
      <c r="CQ578" s="530" t="str">
        <f t="shared" si="2318"/>
        <v/>
      </c>
      <c r="CR578" s="531" t="str">
        <f t="shared" si="2318"/>
        <v/>
      </c>
      <c r="CS578" s="531" t="str">
        <f t="shared" si="2318"/>
        <v/>
      </c>
      <c r="CT578" s="531" t="str">
        <f t="shared" si="2318"/>
        <v/>
      </c>
      <c r="CU578" s="531">
        <f t="shared" si="2318"/>
        <v>1.9986799501867997E-4</v>
      </c>
      <c r="CV578" s="531">
        <f t="shared" si="2318"/>
        <v>1.9986799501867997E-4</v>
      </c>
      <c r="CW578" s="532">
        <f t="shared" si="2318"/>
        <v>2.6982179327521792E-4</v>
      </c>
      <c r="CX578" s="532">
        <f t="shared" si="2318"/>
        <v>2.6982179327521792E-4</v>
      </c>
      <c r="CY578" s="532">
        <f t="shared" si="2318"/>
        <v>4.4970298879202987E-4</v>
      </c>
      <c r="CZ578" s="531">
        <f t="shared" si="2318"/>
        <v>4.4970298879202987E-4</v>
      </c>
      <c r="DA578" s="531">
        <f t="shared" si="2318"/>
        <v>6.7455448318804476E-4</v>
      </c>
      <c r="DB578" s="531">
        <f t="shared" si="2318"/>
        <v>8.9940597758405975E-4</v>
      </c>
      <c r="DC578" s="531" t="str">
        <f t="shared" si="2318"/>
        <v/>
      </c>
      <c r="DD578" s="531" t="str">
        <f t="shared" si="2318"/>
        <v/>
      </c>
      <c r="DE578" s="530" t="str">
        <f t="shared" si="2318"/>
        <v/>
      </c>
      <c r="DF578" s="529" t="str">
        <f t="shared" si="2319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5" t="s">
        <v>742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>IF(DG579&lt;3,"",(SUM(B579:R579)-MIN(B579:R579)-MAX(B579:R579))/(DG579-2))</f>
        <v>7.5</v>
      </c>
      <c r="CA579" s="879" t="str">
        <f>IF(DH579&lt;3,"",(SUM(T579:AJ579)-MIN(T579:AJ579)-MAX(T579:AJ579))/(DH579-2))</f>
        <v/>
      </c>
      <c r="CB579" s="879">
        <f>IF(DI579&lt;3,"",(SUM(AL579:BB579)-MIN(AL579:BB579)-MAX(AL579:BB579))/(DI579-2))</f>
        <v>6.5</v>
      </c>
      <c r="CC579" s="880">
        <f>IF(DJ579&lt;3,"",(SUM(BD579:BT579)-MIN(BD579:BT579)-MAX(BD579:BT579))/(DJ579-2))</f>
        <v>8.75</v>
      </c>
      <c r="CD579" s="512">
        <f t="shared" si="2317"/>
        <v>5</v>
      </c>
      <c r="CE579" s="83">
        <f t="shared" si="2317"/>
        <v>6</v>
      </c>
      <c r="CF579" s="83">
        <f t="shared" si="2317"/>
        <v>6</v>
      </c>
      <c r="CG579" s="83">
        <f t="shared" si="2317"/>
        <v>6</v>
      </c>
      <c r="CH579" s="83">
        <f t="shared" si="2317"/>
        <v>6</v>
      </c>
      <c r="CI579" s="148">
        <f t="shared" si="2317"/>
        <v>6</v>
      </c>
      <c r="CJ579" s="148">
        <f t="shared" si="2317"/>
        <v>7</v>
      </c>
      <c r="CK579" s="83">
        <f t="shared" si="2317"/>
        <v>7</v>
      </c>
      <c r="CL579" s="83">
        <f t="shared" si="2317"/>
        <v>7</v>
      </c>
      <c r="CM579" s="83">
        <f t="shared" si="2317"/>
        <v>7.5</v>
      </c>
      <c r="CN579" s="83">
        <f t="shared" si="2317"/>
        <v>8</v>
      </c>
      <c r="CO579" s="512" t="str">
        <f t="shared" si="2317"/>
        <v/>
      </c>
      <c r="CP579" s="541" t="str">
        <f t="shared" si="2318"/>
        <v/>
      </c>
      <c r="CQ579" s="542" t="str">
        <f t="shared" si="2318"/>
        <v/>
      </c>
      <c r="CR579" s="543" t="str">
        <f t="shared" si="2318"/>
        <v/>
      </c>
      <c r="CS579" s="543" t="str">
        <f t="shared" si="2318"/>
        <v/>
      </c>
      <c r="CT579" s="543" t="str">
        <f t="shared" si="2318"/>
        <v/>
      </c>
      <c r="CU579" s="543">
        <f t="shared" si="2318"/>
        <v>7.5</v>
      </c>
      <c r="CV579" s="543">
        <f t="shared" si="2318"/>
        <v>8</v>
      </c>
      <c r="CW579" s="544">
        <f t="shared" si="2318"/>
        <v>8</v>
      </c>
      <c r="CX579" s="544">
        <f t="shared" si="2318"/>
        <v>8.5</v>
      </c>
      <c r="CY579" s="544">
        <f t="shared" si="2318"/>
        <v>9</v>
      </c>
      <c r="CZ579" s="543">
        <f t="shared" si="2318"/>
        <v>9</v>
      </c>
      <c r="DA579" s="543">
        <f t="shared" si="2318"/>
        <v>10</v>
      </c>
      <c r="DB579" s="543">
        <f t="shared" si="2318"/>
        <v>12</v>
      </c>
      <c r="DC579" s="543" t="str">
        <f t="shared" si="2318"/>
        <v/>
      </c>
      <c r="DD579" s="543" t="str">
        <f t="shared" si="2318"/>
        <v/>
      </c>
      <c r="DE579" s="542" t="str">
        <f t="shared" si="2318"/>
        <v/>
      </c>
      <c r="DF579" s="541" t="str">
        <f t="shared" si="2319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289</v>
      </c>
      <c r="B580" s="751">
        <f t="shared" ref="B580" si="2421">IF(B579="","",B575*B576*B579)</f>
        <v>48</v>
      </c>
      <c r="C580" s="751">
        <f t="shared" ref="C580" si="2422">IF(C579="","",C575*C576*C579)</f>
        <v>48</v>
      </c>
      <c r="D580" s="751">
        <f t="shared" ref="D580" si="2423">IF(D579="","",D575*D576*D579)</f>
        <v>56</v>
      </c>
      <c r="E580" s="751">
        <f>IF(E579="","",E575*E576*E579)</f>
        <v>56</v>
      </c>
      <c r="F580" s="751" t="str">
        <f t="shared" ref="F580" si="2424">IF(F579="","",F575*F576*F579)</f>
        <v/>
      </c>
      <c r="G580" s="751">
        <f t="shared" ref="G580" si="2425">IF(G579="","",G575*G576*G579)</f>
        <v>36</v>
      </c>
      <c r="H580" s="751">
        <f t="shared" ref="H580:I580" si="2426">IF(H579="","",H575*H576*H579)</f>
        <v>63</v>
      </c>
      <c r="I580" s="751">
        <f t="shared" si="2426"/>
        <v>42</v>
      </c>
      <c r="J580" s="751">
        <f t="shared" ref="J580" si="2427">IF(J579="","",J575*J576*J579)</f>
        <v>64</v>
      </c>
      <c r="K580" s="751">
        <f t="shared" ref="K580" si="2428">IF(K579="","",K575*K576*K579)</f>
        <v>54</v>
      </c>
      <c r="L580" s="751" t="str">
        <f t="shared" ref="L580:M580" si="2429">IF(L579="","",L575*L576*L579)</f>
        <v/>
      </c>
      <c r="M580" s="751">
        <f t="shared" si="2429"/>
        <v>48</v>
      </c>
      <c r="N580" s="751"/>
      <c r="O580" s="751"/>
      <c r="P580" s="751"/>
      <c r="Q580" s="751"/>
      <c r="R580" s="751"/>
      <c r="S580" s="755"/>
      <c r="T580" s="751" t="str">
        <f t="shared" ref="T580" si="2430">IF(T579="","",T575*T576*T579)</f>
        <v/>
      </c>
      <c r="U580" s="751" t="str">
        <f t="shared" ref="U580" si="2431">IF(U579="","",U575*U576*U579)</f>
        <v/>
      </c>
      <c r="V580" s="751">
        <f t="shared" ref="V580" si="2432">IF(V579="","",V575*V576*V579)</f>
        <v>84</v>
      </c>
      <c r="W580" s="751" t="str">
        <f>IF(W579="","",W575*W576*W579)</f>
        <v/>
      </c>
      <c r="X580" s="751" t="str">
        <f t="shared" ref="X580" si="2433">IF(X579="","",X575*X576*X579)</f>
        <v/>
      </c>
      <c r="Y580" s="751" t="str">
        <f t="shared" ref="Y580" si="2434">IF(Y579="","",Y575*Y576*Y579)</f>
        <v/>
      </c>
      <c r="Z580" s="751" t="str">
        <f t="shared" ref="Z580" si="2435">IF(Z579="","",Z575*Z576*Z579)</f>
        <v/>
      </c>
      <c r="AA580" s="751" t="str">
        <f t="shared" ref="AA580" si="2436">IF(AA579="","",AA575*AA576*AA579)</f>
        <v/>
      </c>
      <c r="AB580" s="751" t="str">
        <f t="shared" ref="AB580" si="2437">IF(AB579="","",AB575*AB576*AB579)</f>
        <v/>
      </c>
      <c r="AC580" s="751" t="str">
        <f t="shared" ref="AC580" si="2438">IF(AC579="","",AC575*AC576*AC579)</f>
        <v/>
      </c>
      <c r="AD580" s="751" t="str">
        <f t="shared" ref="AD580" si="2439">IF(AD579="","",AD575*AD576*AD579)</f>
        <v/>
      </c>
      <c r="AE580" s="751" t="str">
        <f t="shared" ref="AE580" si="2440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1">IF(AL579="","",AL575*AL576*AL579)</f>
        <v>56</v>
      </c>
      <c r="AM580" s="751">
        <f t="shared" ref="AM580" si="2442">IF(AM579="","",AM575*AM576*AM579)</f>
        <v>30</v>
      </c>
      <c r="AN580" s="751" t="str">
        <f t="shared" ref="AN580" si="2443">IF(AN579="","",AN575*AN576*AN579)</f>
        <v/>
      </c>
      <c r="AO580" s="751">
        <f>IF(AO579="","",AO575*AO576*AO579)</f>
        <v>30</v>
      </c>
      <c r="AP580" s="751">
        <f t="shared" ref="AP580" si="2444">IF(AP579="","",AP575*AP576*AP579)</f>
        <v>36</v>
      </c>
      <c r="AQ580" s="751">
        <f t="shared" ref="AQ580" si="2445">IF(AQ579="","",AQ575*AQ576*AQ579)</f>
        <v>36</v>
      </c>
      <c r="AR580" s="751">
        <f t="shared" ref="AR580" si="2446">IF(AR579="","",AR575*AR576*AR579)</f>
        <v>72</v>
      </c>
      <c r="AS580" s="751">
        <f t="shared" ref="AS580" si="2447">IF(AS579="","",AS575*AS576*AS579)</f>
        <v>42</v>
      </c>
      <c r="AT580" s="751">
        <f t="shared" ref="AT580" si="2448">IF(AT579="","",AT575*AT576*AT579)</f>
        <v>36</v>
      </c>
      <c r="AU580" s="751">
        <f t="shared" ref="AU580" si="2449">IF(AU579="","",AU575*AU576*AU579)</f>
        <v>67.5</v>
      </c>
      <c r="AV580" s="751">
        <f t="shared" ref="AV580" si="2450">IF(AV579="","",AV575*AV576*AV579)</f>
        <v>56</v>
      </c>
      <c r="AW580" s="751">
        <f t="shared" ref="AW580" si="2451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2">IF(BD579="","",BD575*BD576*BD579)</f>
        <v/>
      </c>
      <c r="BE580" s="751" t="str">
        <f t="shared" ref="BE580" si="2453">IF(BE579="","",BE575*BE576*BE579)</f>
        <v/>
      </c>
      <c r="BF580" s="751">
        <f t="shared" ref="BF580" si="2454">IF(BF579="","",BF575*BF576*BF579)</f>
        <v>48</v>
      </c>
      <c r="BG580" s="751" t="str">
        <f>IF(BG579="","",BG575*BG576*BG579)</f>
        <v/>
      </c>
      <c r="BH580" s="751">
        <f t="shared" ref="BH580" si="2455">IF(BH579="","",BH575*BH576*BH579)</f>
        <v>45</v>
      </c>
      <c r="BI580" s="751" t="str">
        <f t="shared" ref="BI580" si="2456">IF(BI579="","",BI575*BI576*BI579)</f>
        <v/>
      </c>
      <c r="BJ580" s="751">
        <f t="shared" ref="BJ580" si="2457">IF(BJ579="","",BJ575*BJ576*BJ579)</f>
        <v>144</v>
      </c>
      <c r="BK580" s="751">
        <f t="shared" ref="BK580" si="2458">IF(BK579="","",BK575*BK576*BK579)</f>
        <v>114.75</v>
      </c>
      <c r="BL580" s="751">
        <f t="shared" ref="BL580" si="2459">IF(BL579="","",BL575*BL576*BL579)</f>
        <v>81</v>
      </c>
      <c r="BM580" s="751">
        <f t="shared" ref="BM580" si="2460">IF(BM579="","",BM575*BM576*BM579)</f>
        <v>144</v>
      </c>
      <c r="BN580" s="751">
        <f t="shared" ref="BN580" si="2461">IF(BN579="","",BN575*BN576*BN579)</f>
        <v>180</v>
      </c>
      <c r="BO580" s="751">
        <f t="shared" ref="BO580" si="2462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 t="shared" ref="BV580:BX580" si="2463">IF(BV579="","",BV575*BV576*BV579)</f>
        <v>49</v>
      </c>
      <c r="BW580" s="751">
        <f t="shared" si="2463"/>
        <v>49</v>
      </c>
      <c r="BX580" s="751">
        <f t="shared" si="2463"/>
        <v>56</v>
      </c>
      <c r="BY580" s="751">
        <f>IF(BY579="","",BY575*BY576*BY579)</f>
        <v>108</v>
      </c>
      <c r="BZ580" s="879">
        <f>IF(DG580&lt;3,"",(SUM(B580:R580)-MIN(B580:R580)-MAX(B580:R580))/(DG580-2))</f>
        <v>51.875</v>
      </c>
      <c r="CA580" s="879" t="str">
        <f>IF(DH580&lt;3,"",(SUM(T580:AJ580)-MIN(T580:AJ580)-MAX(T580:AJ580))/(DH580-2))</f>
        <v/>
      </c>
      <c r="CB580" s="879">
        <f>IF(DI580&lt;3,"",(SUM(AL580:BB580)-MIN(AL580:BB580)-MAX(AL580:BB580))/(DI580-2))</f>
        <v>47.944444444444443</v>
      </c>
      <c r="CC580" s="880">
        <f>IF(DJ580&lt;3,"",(SUM(BD580:BT580)-MIN(BD580:BT580)-MAX(BD580:BT580))/(DJ580-2))</f>
        <v>102.125</v>
      </c>
      <c r="CD580" s="512">
        <f t="shared" si="2317"/>
        <v>30</v>
      </c>
      <c r="CE580" s="83">
        <f t="shared" si="2317"/>
        <v>30</v>
      </c>
      <c r="CF580" s="83">
        <f t="shared" si="2317"/>
        <v>36</v>
      </c>
      <c r="CG580" s="83">
        <f t="shared" si="2317"/>
        <v>36</v>
      </c>
      <c r="CH580" s="83">
        <f t="shared" si="2317"/>
        <v>36</v>
      </c>
      <c r="CI580" s="148">
        <f t="shared" si="2317"/>
        <v>42</v>
      </c>
      <c r="CJ580" s="148">
        <f t="shared" si="2317"/>
        <v>56</v>
      </c>
      <c r="CK580" s="83">
        <f t="shared" si="2317"/>
        <v>56</v>
      </c>
      <c r="CL580" s="83">
        <f t="shared" si="2317"/>
        <v>67.5</v>
      </c>
      <c r="CM580" s="83">
        <f t="shared" si="2317"/>
        <v>72</v>
      </c>
      <c r="CN580" s="83">
        <f t="shared" si="2317"/>
        <v>84</v>
      </c>
      <c r="CO580" s="512" t="str">
        <f t="shared" si="2317"/>
        <v/>
      </c>
      <c r="CP580" s="541" t="str">
        <f t="shared" si="2318"/>
        <v/>
      </c>
      <c r="CQ580" s="542" t="str">
        <f t="shared" si="2318"/>
        <v/>
      </c>
      <c r="CR580" s="543" t="str">
        <f t="shared" si="2318"/>
        <v/>
      </c>
      <c r="CS580" s="543" t="str">
        <f t="shared" si="2318"/>
        <v/>
      </c>
      <c r="CT580" s="543" t="str">
        <f t="shared" si="2318"/>
        <v/>
      </c>
      <c r="CU580" s="543">
        <f t="shared" si="2318"/>
        <v>45</v>
      </c>
      <c r="CV580" s="543">
        <f t="shared" si="2318"/>
        <v>48</v>
      </c>
      <c r="CW580" s="544">
        <f t="shared" si="2318"/>
        <v>81</v>
      </c>
      <c r="CX580" s="544">
        <f t="shared" si="2318"/>
        <v>81</v>
      </c>
      <c r="CY580" s="544">
        <f t="shared" si="2318"/>
        <v>114.75</v>
      </c>
      <c r="CZ580" s="543">
        <f t="shared" si="2318"/>
        <v>144</v>
      </c>
      <c r="DA580" s="543">
        <f t="shared" si="2318"/>
        <v>144</v>
      </c>
      <c r="DB580" s="543">
        <f t="shared" si="2318"/>
        <v>180</v>
      </c>
      <c r="DC580" s="543" t="str">
        <f t="shared" si="2318"/>
        <v/>
      </c>
      <c r="DD580" s="543" t="str">
        <f t="shared" si="2318"/>
        <v/>
      </c>
      <c r="DE580" s="542" t="str">
        <f t="shared" si="2318"/>
        <v/>
      </c>
      <c r="DF580" s="541" t="str">
        <f t="shared" si="2319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10" t="s">
        <v>743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292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2" t="str">
        <f t="shared" si="2317"/>
        <v/>
      </c>
      <c r="CE582" s="83" t="str">
        <f t="shared" si="2317"/>
        <v/>
      </c>
      <c r="CF582" s="83" t="str">
        <f t="shared" si="2317"/>
        <v/>
      </c>
      <c r="CG582" s="83" t="str">
        <f t="shared" si="2317"/>
        <v/>
      </c>
      <c r="CH582" s="83" t="str">
        <f t="shared" si="2317"/>
        <v/>
      </c>
      <c r="CI582" s="148" t="str">
        <f t="shared" si="2317"/>
        <v/>
      </c>
      <c r="CJ582" s="148" t="str">
        <f t="shared" si="2317"/>
        <v/>
      </c>
      <c r="CK582" s="83" t="str">
        <f t="shared" si="2317"/>
        <v/>
      </c>
      <c r="CL582" s="83" t="str">
        <f t="shared" si="2317"/>
        <v/>
      </c>
      <c r="CM582" s="83" t="str">
        <f t="shared" si="2317"/>
        <v/>
      </c>
      <c r="CN582" s="83" t="str">
        <f t="shared" si="2317"/>
        <v/>
      </c>
      <c r="CO582" s="512" t="str">
        <f t="shared" si="2317"/>
        <v/>
      </c>
      <c r="CP582" s="541" t="str">
        <f t="shared" si="2318"/>
        <v/>
      </c>
      <c r="CQ582" s="542" t="str">
        <f t="shared" si="2318"/>
        <v/>
      </c>
      <c r="CR582" s="543" t="str">
        <f t="shared" si="2318"/>
        <v/>
      </c>
      <c r="CS582" s="543" t="str">
        <f t="shared" si="2318"/>
        <v/>
      </c>
      <c r="CT582" s="543" t="str">
        <f t="shared" si="2318"/>
        <v/>
      </c>
      <c r="CU582" s="543" t="str">
        <f t="shared" si="2318"/>
        <v/>
      </c>
      <c r="CV582" s="543" t="str">
        <f t="shared" si="2318"/>
        <v/>
      </c>
      <c r="CW582" s="544" t="str">
        <f t="shared" si="2318"/>
        <v/>
      </c>
      <c r="CX582" s="544" t="str">
        <f t="shared" si="2318"/>
        <v/>
      </c>
      <c r="CY582" s="544" t="str">
        <f t="shared" si="2318"/>
        <v/>
      </c>
      <c r="CZ582" s="543" t="str">
        <f t="shared" si="2318"/>
        <v/>
      </c>
      <c r="DA582" s="543" t="str">
        <f t="shared" si="2318"/>
        <v/>
      </c>
      <c r="DB582" s="543" t="str">
        <f t="shared" si="2318"/>
        <v/>
      </c>
      <c r="DC582" s="543" t="str">
        <f t="shared" si="2318"/>
        <v/>
      </c>
      <c r="DD582" s="543" t="str">
        <f t="shared" si="2318"/>
        <v/>
      </c>
      <c r="DE582" s="542" t="str">
        <f t="shared" si="2318"/>
        <v/>
      </c>
      <c r="DF582" s="541" t="str">
        <f t="shared" si="2319"/>
        <v/>
      </c>
      <c r="DG582" s="881">
        <f t="shared" ref="DG582:DG592" si="2464">COUNT(B582:R582)</f>
        <v>0</v>
      </c>
      <c r="DH582" s="836">
        <f t="shared" ref="DH582:DH592" si="2465">COUNT(T582:AJ582)</f>
        <v>0</v>
      </c>
      <c r="DI582" s="836">
        <f t="shared" ref="DI582:DI592" si="2466">COUNT(AL582:BB582)</f>
        <v>0</v>
      </c>
      <c r="DJ582" s="836">
        <f t="shared" ref="DJ582:DJ592" si="2467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287</v>
      </c>
      <c r="B583" s="752">
        <f>2670*$K$1</f>
        <v>11178.755999999999</v>
      </c>
      <c r="C583" s="752">
        <f t="shared" ref="C583:M583" si="2468">2670*$K$1</f>
        <v>11178.755999999999</v>
      </c>
      <c r="D583" s="752">
        <f t="shared" si="2468"/>
        <v>11178.755999999999</v>
      </c>
      <c r="E583" s="752">
        <f t="shared" si="2468"/>
        <v>11178.755999999999</v>
      </c>
      <c r="F583" s="752">
        <f t="shared" si="2468"/>
        <v>11178.755999999999</v>
      </c>
      <c r="G583" s="752">
        <f t="shared" si="2468"/>
        <v>11178.755999999999</v>
      </c>
      <c r="H583" s="752">
        <f t="shared" si="2468"/>
        <v>11178.755999999999</v>
      </c>
      <c r="I583" s="752">
        <f t="shared" si="2468"/>
        <v>11178.755999999999</v>
      </c>
      <c r="J583" s="752">
        <f t="shared" si="2468"/>
        <v>11178.755999999999</v>
      </c>
      <c r="K583" s="752">
        <f t="shared" si="2468"/>
        <v>11178.755999999999</v>
      </c>
      <c r="L583" s="752">
        <f t="shared" si="2468"/>
        <v>11178.755999999999</v>
      </c>
      <c r="M583" s="752">
        <f t="shared" si="2468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69">2670*$K$1</f>
        <v>11178.755999999999</v>
      </c>
      <c r="V583" s="752">
        <f t="shared" si="2469"/>
        <v>11178.755999999999</v>
      </c>
      <c r="W583" s="752">
        <f t="shared" si="2469"/>
        <v>11178.755999999999</v>
      </c>
      <c r="X583" s="752">
        <f t="shared" si="2469"/>
        <v>11178.755999999999</v>
      </c>
      <c r="Y583" s="752">
        <f t="shared" si="2469"/>
        <v>11178.755999999999</v>
      </c>
      <c r="Z583" s="752">
        <f t="shared" si="2469"/>
        <v>11178.755999999999</v>
      </c>
      <c r="AA583" s="752">
        <f t="shared" si="2469"/>
        <v>11178.755999999999</v>
      </c>
      <c r="AB583" s="752">
        <f t="shared" si="2469"/>
        <v>11178.755999999999</v>
      </c>
      <c r="AC583" s="752">
        <f t="shared" si="2469"/>
        <v>11178.755999999999</v>
      </c>
      <c r="AD583" s="752">
        <f t="shared" si="2469"/>
        <v>11178.755999999999</v>
      </c>
      <c r="AE583" s="752">
        <f t="shared" si="2469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0">2670*$K$1</f>
        <v>11178.755999999999</v>
      </c>
      <c r="AN583" s="752">
        <f t="shared" si="2470"/>
        <v>11178.755999999999</v>
      </c>
      <c r="AO583" s="752">
        <f t="shared" si="2470"/>
        <v>11178.755999999999</v>
      </c>
      <c r="AP583" s="752">
        <f t="shared" si="2470"/>
        <v>11178.755999999999</v>
      </c>
      <c r="AQ583" s="752">
        <f t="shared" si="2470"/>
        <v>11178.755999999999</v>
      </c>
      <c r="AR583" s="752">
        <f t="shared" si="2470"/>
        <v>11178.755999999999</v>
      </c>
      <c r="AS583" s="752">
        <f t="shared" si="2470"/>
        <v>11178.755999999999</v>
      </c>
      <c r="AT583" s="752">
        <f t="shared" si="2470"/>
        <v>11178.755999999999</v>
      </c>
      <c r="AU583" s="752">
        <f t="shared" si="2470"/>
        <v>11178.755999999999</v>
      </c>
      <c r="AV583" s="752">
        <f t="shared" si="2470"/>
        <v>11178.755999999999</v>
      </c>
      <c r="AW583" s="752">
        <f t="shared" si="2470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1">2670*$K$1</f>
        <v>11178.755999999999</v>
      </c>
      <c r="BF583" s="752">
        <f t="shared" si="2471"/>
        <v>11178.755999999999</v>
      </c>
      <c r="BG583" s="752">
        <f t="shared" si="2471"/>
        <v>11178.755999999999</v>
      </c>
      <c r="BH583" s="752">
        <f t="shared" si="2471"/>
        <v>11178.755999999999</v>
      </c>
      <c r="BI583" s="752">
        <f t="shared" si="2471"/>
        <v>11178.755999999999</v>
      </c>
      <c r="BJ583" s="752">
        <f t="shared" si="2471"/>
        <v>11178.755999999999</v>
      </c>
      <c r="BK583" s="752">
        <f t="shared" si="2471"/>
        <v>11178.755999999999</v>
      </c>
      <c r="BL583" s="752">
        <f t="shared" si="2471"/>
        <v>11178.755999999999</v>
      </c>
      <c r="BM583" s="752">
        <f t="shared" si="2471"/>
        <v>11178.755999999999</v>
      </c>
      <c r="BN583" s="752">
        <f t="shared" si="2471"/>
        <v>11178.755999999999</v>
      </c>
      <c r="BO583" s="752">
        <f t="shared" si="2471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1"/>
        <v>11178.755999999999</v>
      </c>
      <c r="BW583" s="752">
        <f t="shared" si="2471"/>
        <v>11178.755999999999</v>
      </c>
      <c r="BX583" s="752">
        <f t="shared" si="2471"/>
        <v>11178.755999999999</v>
      </c>
      <c r="BY583" s="752">
        <f t="shared" si="2471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2">
        <f t="shared" si="2317"/>
        <v>11178.755999999999</v>
      </c>
      <c r="CE583" s="83">
        <f t="shared" si="2317"/>
        <v>11178.755999999999</v>
      </c>
      <c r="CF583" s="83">
        <f t="shared" si="2317"/>
        <v>11178.755999999999</v>
      </c>
      <c r="CG583" s="83">
        <f t="shared" si="2317"/>
        <v>11178.755999999999</v>
      </c>
      <c r="CH583" s="83">
        <f t="shared" si="2317"/>
        <v>11178.755999999999</v>
      </c>
      <c r="CI583" s="148">
        <f t="shared" si="2317"/>
        <v>11178.755999999999</v>
      </c>
      <c r="CJ583" s="148">
        <f t="shared" si="2317"/>
        <v>11178.755999999999</v>
      </c>
      <c r="CK583" s="83">
        <f t="shared" si="2317"/>
        <v>11178.755999999999</v>
      </c>
      <c r="CL583" s="83">
        <f t="shared" si="2317"/>
        <v>11178.755999999999</v>
      </c>
      <c r="CM583" s="83">
        <f t="shared" si="2317"/>
        <v>11178.755999999999</v>
      </c>
      <c r="CN583" s="83">
        <f t="shared" si="2317"/>
        <v>11178.755999999999</v>
      </c>
      <c r="CO583" s="512">
        <f t="shared" si="2317"/>
        <v>11178.755999999999</v>
      </c>
      <c r="CP583" s="541" t="str">
        <f t="shared" si="2318"/>
        <v/>
      </c>
      <c r="CQ583" s="542" t="str">
        <f t="shared" si="2318"/>
        <v/>
      </c>
      <c r="CR583" s="543" t="str">
        <f t="shared" si="2318"/>
        <v/>
      </c>
      <c r="CS583" s="543">
        <f t="shared" si="2318"/>
        <v>11178.755999999999</v>
      </c>
      <c r="CT583" s="543">
        <f t="shared" si="2318"/>
        <v>11178.755999999999</v>
      </c>
      <c r="CU583" s="543">
        <f t="shared" si="2318"/>
        <v>11178.755999999999</v>
      </c>
      <c r="CV583" s="543">
        <f t="shared" si="2318"/>
        <v>11178.755999999999</v>
      </c>
      <c r="CW583" s="544">
        <f t="shared" si="2318"/>
        <v>11178.755999999999</v>
      </c>
      <c r="CX583" s="544">
        <f t="shared" si="2318"/>
        <v>11178.755999999999</v>
      </c>
      <c r="CY583" s="544">
        <f t="shared" si="2318"/>
        <v>11178.755999999999</v>
      </c>
      <c r="CZ583" s="543">
        <f t="shared" si="2318"/>
        <v>11178.755999999999</v>
      </c>
      <c r="DA583" s="543">
        <f t="shared" si="2318"/>
        <v>11178.755999999999</v>
      </c>
      <c r="DB583" s="543">
        <f t="shared" si="2318"/>
        <v>11178.755999999999</v>
      </c>
      <c r="DC583" s="543">
        <f t="shared" si="2318"/>
        <v>11178.755999999999</v>
      </c>
      <c r="DD583" s="543">
        <f t="shared" si="2318"/>
        <v>11178.755999999999</v>
      </c>
      <c r="DE583" s="542" t="str">
        <f t="shared" si="2318"/>
        <v/>
      </c>
      <c r="DF583" s="541" t="str">
        <f t="shared" si="2319"/>
        <v/>
      </c>
      <c r="DG583" s="881">
        <f t="shared" si="2464"/>
        <v>12</v>
      </c>
      <c r="DH583" s="836">
        <f t="shared" si="2465"/>
        <v>12</v>
      </c>
      <c r="DI583" s="836">
        <f t="shared" si="2466"/>
        <v>12</v>
      </c>
      <c r="DJ583" s="836">
        <f t="shared" si="2467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228</v>
      </c>
      <c r="B584" s="754" t="str">
        <f>IF(B582="","",B582*B583/B$46/365/$G$1)</f>
        <v/>
      </c>
      <c r="C584" s="754" t="str">
        <f t="shared" ref="C584" si="2472">IF(C582="","",C582*C583/C$46/365/$G$1)</f>
        <v/>
      </c>
      <c r="D584" s="754" t="str">
        <f t="shared" ref="D584" si="2473">IF(D582="","",D582*D583/D$46/365/$G$1)</f>
        <v/>
      </c>
      <c r="E584" s="754" t="str">
        <f t="shared" ref="E584" si="2474">IF(E582="","",E582*E583/E$46/365/$G$1)</f>
        <v/>
      </c>
      <c r="F584" s="754" t="str">
        <f t="shared" ref="F584" si="2475">IF(F582="","",F582*F583/F$46/365/$G$1)</f>
        <v/>
      </c>
      <c r="G584" s="754" t="str">
        <f t="shared" ref="G584" si="2476">IF(G582="","",G582*G583/G$46/365/$G$1)</f>
        <v/>
      </c>
      <c r="H584" s="754" t="str">
        <f t="shared" ref="H584" si="2477">IF(H582="","",H582*H583/H$46/365/$G$1)</f>
        <v/>
      </c>
      <c r="I584" s="754" t="str">
        <f t="shared" ref="I584" si="2478">IF(I582="","",I582*I583/I$46/365/$G$1)</f>
        <v/>
      </c>
      <c r="J584" s="754" t="str">
        <f t="shared" ref="J584" si="2479">IF(J582="","",J582*J583/J$46/365/$G$1)</f>
        <v/>
      </c>
      <c r="K584" s="754" t="str">
        <f t="shared" ref="K584" si="2480">IF(K582="","",K582*K583/K$46/365/$G$1)</f>
        <v/>
      </c>
      <c r="L584" s="754" t="str">
        <f t="shared" ref="L584" si="2481">IF(L582="","",L582*L583/L$46/365/$G$1)</f>
        <v/>
      </c>
      <c r="M584" s="754" t="str">
        <f t="shared" ref="M584" si="2482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83">IF(U582="","",U582*U583/U$46/365/$G$1)</f>
        <v/>
      </c>
      <c r="V584" s="754" t="str">
        <f t="shared" ref="V584" si="2484">IF(V582="","",V582*V583/V$46/365/$G$1)</f>
        <v/>
      </c>
      <c r="W584" s="754" t="str">
        <f t="shared" ref="W584" si="2485">IF(W582="","",W582*W583/W$46/365/$G$1)</f>
        <v/>
      </c>
      <c r="X584" s="754" t="str">
        <f t="shared" ref="X584" si="2486">IF(X582="","",X582*X583/X$46/365/$G$1)</f>
        <v/>
      </c>
      <c r="Y584" s="754" t="str">
        <f t="shared" ref="Y584" si="2487">IF(Y582="","",Y582*Y583/Y$46/365/$G$1)</f>
        <v/>
      </c>
      <c r="Z584" s="754" t="str">
        <f t="shared" ref="Z584" si="2488">IF(Z582="","",Z582*Z583/Z$46/365/$G$1)</f>
        <v/>
      </c>
      <c r="AA584" s="754" t="str">
        <f t="shared" ref="AA584" si="2489">IF(AA582="","",AA582*AA583/AA$46/365/$G$1)</f>
        <v/>
      </c>
      <c r="AB584" s="754" t="str">
        <f t="shared" ref="AB584" si="2490">IF(AB582="","",AB582*AB583/AB$46/365/$G$1)</f>
        <v/>
      </c>
      <c r="AC584" s="754" t="str">
        <f t="shared" ref="AC584" si="2491">IF(AC582="","",AC582*AC583/AC$46/365/$G$1)</f>
        <v/>
      </c>
      <c r="AD584" s="754" t="str">
        <f t="shared" ref="AD584" si="2492">IF(AD582="","",AD582*AD583/AD$46/365/$G$1)</f>
        <v/>
      </c>
      <c r="AE584" s="754" t="str">
        <f t="shared" ref="AE584" si="2493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94">IF(AM582="","",AM582*AM583/AM$46/365/$G$1)</f>
        <v/>
      </c>
      <c r="AN584" s="754" t="str">
        <f t="shared" ref="AN584" si="2495">IF(AN582="","",AN582*AN583/AN$46/365/$G$1)</f>
        <v/>
      </c>
      <c r="AO584" s="754" t="str">
        <f t="shared" ref="AO584" si="2496">IF(AO582="","",AO582*AO583/AO$46/365/$G$1)</f>
        <v/>
      </c>
      <c r="AP584" s="754" t="str">
        <f t="shared" ref="AP584" si="2497">IF(AP582="","",AP582*AP583/AP$46/365/$G$1)</f>
        <v/>
      </c>
      <c r="AQ584" s="754" t="str">
        <f t="shared" ref="AQ584" si="2498">IF(AQ582="","",AQ582*AQ583/AQ$46/365/$G$1)</f>
        <v/>
      </c>
      <c r="AR584" s="754" t="str">
        <f t="shared" ref="AR584" si="2499">IF(AR582="","",AR582*AR583/AR$46/365/$G$1)</f>
        <v/>
      </c>
      <c r="AS584" s="754" t="str">
        <f t="shared" ref="AS584" si="2500">IF(AS582="","",AS582*AS583/AS$46/365/$G$1)</f>
        <v/>
      </c>
      <c r="AT584" s="754" t="str">
        <f t="shared" ref="AT584" si="2501">IF(AT582="","",AT582*AT583/AT$46/365/$G$1)</f>
        <v/>
      </c>
      <c r="AU584" s="754" t="str">
        <f t="shared" ref="AU584" si="2502">IF(AU582="","",AU582*AU583/AU$46/365/$G$1)</f>
        <v/>
      </c>
      <c r="AV584" s="754" t="str">
        <f t="shared" ref="AV584" si="2503">IF(AV582="","",AV582*AV583/AV$46/365/$G$1)</f>
        <v/>
      </c>
      <c r="AW584" s="754" t="str">
        <f t="shared" ref="AW584" si="2504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05">IF(BE582="","",BE582*BE583/BE$46/365/$G$1)</f>
        <v/>
      </c>
      <c r="BF584" s="754" t="str">
        <f t="shared" ref="BF584" si="2506">IF(BF582="","",BF582*BF583/BF$46/365/$G$1)</f>
        <v/>
      </c>
      <c r="BG584" s="754" t="str">
        <f t="shared" ref="BG584" si="2507">IF(BG582="","",BG582*BG583/BG$46/365/$G$1)</f>
        <v/>
      </c>
      <c r="BH584" s="754" t="str">
        <f t="shared" ref="BH584" si="2508">IF(BH582="","",BH582*BH583/BH$46/365/$G$1)</f>
        <v/>
      </c>
      <c r="BI584" s="754" t="str">
        <f t="shared" ref="BI584" si="2509">IF(BI582="","",BI582*BI583/BI$46/365/$G$1)</f>
        <v/>
      </c>
      <c r="BJ584" s="754" t="str">
        <f t="shared" ref="BJ584" si="2510">IF(BJ582="","",BJ582*BJ583/BJ$46/365/$G$1)</f>
        <v/>
      </c>
      <c r="BK584" s="754" t="str">
        <f t="shared" ref="BK584" si="2511">IF(BK582="","",BK582*BK583/BK$46/365/$G$1)</f>
        <v/>
      </c>
      <c r="BL584" s="754" t="str">
        <f t="shared" ref="BL584" si="2512">IF(BL582="","",BL582*BL583/BL$46/365/$G$1)</f>
        <v/>
      </c>
      <c r="BM584" s="754" t="str">
        <f t="shared" ref="BM584" si="2513">IF(BM582="","",BM582*BM583/BM$46/365/$G$1)</f>
        <v/>
      </c>
      <c r="BN584" s="754" t="str">
        <f t="shared" ref="BN584" si="2514">IF(BN582="","",BN582*BN583/BN$46/365/$G$1)</f>
        <v/>
      </c>
      <c r="BO584" s="754" t="str">
        <f t="shared" ref="BO584" si="2515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16">IF(BW581="","",BW581*BW582*BW583/BW$46/365/$G$1)</f>
        <v/>
      </c>
      <c r="BX584" s="754" t="str">
        <f t="shared" si="2516"/>
        <v/>
      </c>
      <c r="BY584" s="754" t="str">
        <f t="shared" si="2516"/>
        <v/>
      </c>
      <c r="BZ584" s="879" t="str">
        <f>IF(DG584&lt;3,"",(SUM(B584:R584)-MIN(B584:R584)-MAX(B584:R584))/(DG584-2))</f>
        <v/>
      </c>
      <c r="CA584" s="879" t="str">
        <f>IF(DH584&lt;3,"",(SUM(T584:AJ584)-MIN(T584:AJ584)-MAX(T584:AJ584))/(DH584-2))</f>
        <v/>
      </c>
      <c r="CB584" s="879" t="str">
        <f>IF(DI584&lt;3,"",(SUM(AL584:BB584)-MIN(AL584:BB584)-MAX(AL584:BB584))/(DI584-2))</f>
        <v/>
      </c>
      <c r="CC584" s="880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51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517"/>
        <v/>
      </c>
      <c r="CG584" s="1332" t="str">
        <f t="shared" si="2517"/>
        <v/>
      </c>
      <c r="CH584" s="1332" t="str">
        <f t="shared" si="2517"/>
        <v/>
      </c>
      <c r="CI584" s="1333" t="str">
        <f t="shared" si="2517"/>
        <v/>
      </c>
      <c r="CJ584" s="1333" t="str">
        <f t="shared" si="2517"/>
        <v/>
      </c>
      <c r="CK584" s="1332" t="str">
        <f t="shared" si="2517"/>
        <v/>
      </c>
      <c r="CL584" s="1332" t="str">
        <f t="shared" si="2517"/>
        <v/>
      </c>
      <c r="CM584" s="1332" t="str">
        <f t="shared" si="2517"/>
        <v/>
      </c>
      <c r="CN584" s="1332" t="str">
        <f t="shared" si="2517"/>
        <v/>
      </c>
      <c r="CO584" s="1331" t="str">
        <f t="shared" si="2517"/>
        <v/>
      </c>
      <c r="CP584" s="529" t="str">
        <f t="shared" ref="CP584:DE595" si="2518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18"/>
        <v/>
      </c>
      <c r="CR584" s="531" t="str">
        <f t="shared" si="2518"/>
        <v/>
      </c>
      <c r="CS584" s="531" t="str">
        <f t="shared" si="2518"/>
        <v/>
      </c>
      <c r="CT584" s="531" t="str">
        <f t="shared" si="2518"/>
        <v/>
      </c>
      <c r="CU584" s="531" t="str">
        <f t="shared" si="2518"/>
        <v/>
      </c>
      <c r="CV584" s="531" t="str">
        <f t="shared" si="2518"/>
        <v/>
      </c>
      <c r="CW584" s="532" t="str">
        <f t="shared" si="2518"/>
        <v/>
      </c>
      <c r="CX584" s="532" t="str">
        <f t="shared" si="2518"/>
        <v/>
      </c>
      <c r="CY584" s="532" t="str">
        <f t="shared" si="2518"/>
        <v/>
      </c>
      <c r="CZ584" s="531" t="str">
        <f t="shared" si="2518"/>
        <v/>
      </c>
      <c r="DA584" s="531" t="str">
        <f t="shared" si="2518"/>
        <v/>
      </c>
      <c r="DB584" s="531" t="str">
        <f t="shared" si="2518"/>
        <v/>
      </c>
      <c r="DC584" s="531" t="str">
        <f t="shared" si="2518"/>
        <v/>
      </c>
      <c r="DD584" s="531" t="str">
        <f t="shared" si="2518"/>
        <v/>
      </c>
      <c r="DE584" s="530" t="str">
        <f t="shared" si="2518"/>
        <v/>
      </c>
      <c r="DF584" s="529" t="str">
        <f t="shared" ref="DF584:DF590" si="2519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64"/>
        <v>0</v>
      </c>
      <c r="DH584" s="98">
        <f t="shared" si="2465"/>
        <v>0</v>
      </c>
      <c r="DI584" s="98">
        <f t="shared" si="2466"/>
        <v>0</v>
      </c>
      <c r="DJ584" s="98">
        <f t="shared" si="2467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5" t="s">
        <v>291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2" t="str">
        <f t="shared" si="2317"/>
        <v/>
      </c>
      <c r="CE585" s="83" t="str">
        <f t="shared" si="2517"/>
        <v/>
      </c>
      <c r="CF585" s="83" t="str">
        <f t="shared" si="2517"/>
        <v/>
      </c>
      <c r="CG585" s="83" t="str">
        <f t="shared" si="2517"/>
        <v/>
      </c>
      <c r="CH585" s="83" t="str">
        <f t="shared" si="2517"/>
        <v/>
      </c>
      <c r="CI585" s="148" t="str">
        <f t="shared" si="2517"/>
        <v/>
      </c>
      <c r="CJ585" s="148" t="str">
        <f t="shared" si="2517"/>
        <v/>
      </c>
      <c r="CK585" s="83" t="str">
        <f t="shared" si="2517"/>
        <v/>
      </c>
      <c r="CL585" s="83" t="str">
        <f t="shared" si="2517"/>
        <v/>
      </c>
      <c r="CM585" s="83" t="str">
        <f t="shared" si="2517"/>
        <v/>
      </c>
      <c r="CN585" s="83" t="str">
        <f t="shared" si="2517"/>
        <v/>
      </c>
      <c r="CO585" s="512" t="str">
        <f t="shared" si="2517"/>
        <v/>
      </c>
      <c r="CP585" s="541" t="str">
        <f t="shared" si="2318"/>
        <v/>
      </c>
      <c r="CQ585" s="542" t="str">
        <f t="shared" si="2318"/>
        <v/>
      </c>
      <c r="CR585" s="543" t="str">
        <f t="shared" si="2318"/>
        <v/>
      </c>
      <c r="CS585" s="543" t="str">
        <f t="shared" si="2318"/>
        <v/>
      </c>
      <c r="CT585" s="543" t="str">
        <f t="shared" si="2318"/>
        <v/>
      </c>
      <c r="CU585" s="543" t="str">
        <f t="shared" si="2318"/>
        <v/>
      </c>
      <c r="CV585" s="543" t="str">
        <f t="shared" si="2318"/>
        <v/>
      </c>
      <c r="CW585" s="544" t="str">
        <f t="shared" si="2318"/>
        <v/>
      </c>
      <c r="CX585" s="544" t="str">
        <f t="shared" si="2318"/>
        <v/>
      </c>
      <c r="CY585" s="544" t="str">
        <f t="shared" si="2318"/>
        <v/>
      </c>
      <c r="CZ585" s="543" t="str">
        <f t="shared" si="2318"/>
        <v/>
      </c>
      <c r="DA585" s="543" t="str">
        <f t="shared" si="2318"/>
        <v/>
      </c>
      <c r="DB585" s="543" t="str">
        <f t="shared" si="2318"/>
        <v/>
      </c>
      <c r="DC585" s="543" t="str">
        <f t="shared" si="2318"/>
        <v/>
      </c>
      <c r="DD585" s="543" t="str">
        <f t="shared" si="2318"/>
        <v/>
      </c>
      <c r="DE585" s="542" t="str">
        <f t="shared" si="2518"/>
        <v/>
      </c>
      <c r="DF585" s="541" t="str">
        <f t="shared" si="2319"/>
        <v/>
      </c>
      <c r="DG585" s="881">
        <f t="shared" si="2464"/>
        <v>0</v>
      </c>
      <c r="DH585" s="836">
        <f t="shared" si="2465"/>
        <v>0</v>
      </c>
      <c r="DI585" s="836">
        <f t="shared" si="2466"/>
        <v>0</v>
      </c>
      <c r="DJ585" s="836">
        <f t="shared" si="2467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289</v>
      </c>
      <c r="B586" s="751" t="str">
        <f t="shared" ref="B586" si="2520">IF(B585="","",B581*B582*B585)</f>
        <v/>
      </c>
      <c r="C586" s="751" t="str">
        <f t="shared" ref="C586" si="2521">IF(C585="","",C581*C582*C585)</f>
        <v/>
      </c>
      <c r="D586" s="751" t="str">
        <f t="shared" ref="D586" si="2522">IF(D585="","",D581*D582*D585)</f>
        <v/>
      </c>
      <c r="E586" s="751" t="str">
        <f t="shared" ref="E586" si="2523">IF(E585="","",E581*E582*E585)</f>
        <v/>
      </c>
      <c r="F586" s="751" t="str">
        <f t="shared" ref="F586" si="2524">IF(F585="","",F581*F582*F585)</f>
        <v/>
      </c>
      <c r="G586" s="751" t="str">
        <f t="shared" ref="G586" si="2525">IF(G585="","",G581*G582*G585)</f>
        <v/>
      </c>
      <c r="H586" s="751" t="str">
        <f t="shared" ref="H586" si="2526">IF(H585="","",H581*H582*H585)</f>
        <v/>
      </c>
      <c r="I586" s="751" t="str">
        <f t="shared" ref="I586" si="2527">IF(I585="","",I581*I582*I585)</f>
        <v/>
      </c>
      <c r="J586" s="751" t="str">
        <f t="shared" ref="J586" si="2528">IF(J585="","",J581*J582*J585)</f>
        <v/>
      </c>
      <c r="K586" s="751" t="str">
        <f t="shared" ref="K586" si="2529">IF(K585="","",K581*K582*K585)</f>
        <v/>
      </c>
      <c r="L586" s="751" t="str">
        <f t="shared" ref="L586" si="2530">IF(L585="","",L581*L582*L585)</f>
        <v/>
      </c>
      <c r="M586" s="751" t="str">
        <f t="shared" ref="M586" si="2531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2">IF(T585="","",T581*T582*T585)</f>
        <v/>
      </c>
      <c r="U586" s="751" t="str">
        <f t="shared" ref="U586" si="2533">IF(U585="","",U581*U582*U585)</f>
        <v/>
      </c>
      <c r="V586" s="751" t="str">
        <f t="shared" ref="V586" si="2534">IF(V585="","",V581*V582*V585)</f>
        <v/>
      </c>
      <c r="W586" s="751" t="str">
        <f t="shared" ref="W586" si="2535">IF(W585="","",W581*W582*W585)</f>
        <v/>
      </c>
      <c r="X586" s="751" t="str">
        <f t="shared" ref="X586" si="2536">IF(X585="","",X581*X582*X585)</f>
        <v/>
      </c>
      <c r="Y586" s="751" t="str">
        <f t="shared" ref="Y586" si="2537">IF(Y585="","",Y581*Y582*Y585)</f>
        <v/>
      </c>
      <c r="Z586" s="751" t="str">
        <f t="shared" ref="Z586" si="2538">IF(Z585="","",Z581*Z582*Z585)</f>
        <v/>
      </c>
      <c r="AA586" s="751" t="str">
        <f t="shared" ref="AA586" si="2539">IF(AA585="","",AA581*AA582*AA585)</f>
        <v/>
      </c>
      <c r="AB586" s="751" t="str">
        <f t="shared" ref="AB586" si="2540">IF(AB585="","",AB581*AB582*AB585)</f>
        <v/>
      </c>
      <c r="AC586" s="751" t="str">
        <f t="shared" ref="AC586" si="2541">IF(AC585="","",AC581*AC582*AC585)</f>
        <v/>
      </c>
      <c r="AD586" s="751" t="str">
        <f t="shared" ref="AD586" si="2542">IF(AD585="","",AD581*AD582*AD585)</f>
        <v/>
      </c>
      <c r="AE586" s="751" t="str">
        <f t="shared" ref="AE586" si="2543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44">IF(AL585="","",AL581*AL582*AL585)</f>
        <v/>
      </c>
      <c r="AM586" s="751" t="str">
        <f t="shared" ref="AM586" si="2545">IF(AM585="","",AM581*AM582*AM585)</f>
        <v/>
      </c>
      <c r="AN586" s="751" t="str">
        <f t="shared" ref="AN586" si="2546">IF(AN585="","",AN581*AN582*AN585)</f>
        <v/>
      </c>
      <c r="AO586" s="751" t="str">
        <f t="shared" ref="AO586" si="2547">IF(AO585="","",AO581*AO582*AO585)</f>
        <v/>
      </c>
      <c r="AP586" s="751" t="str">
        <f t="shared" ref="AP586" si="2548">IF(AP585="","",AP581*AP582*AP585)</f>
        <v/>
      </c>
      <c r="AQ586" s="751" t="str">
        <f t="shared" ref="AQ586" si="2549">IF(AQ585="","",AQ581*AQ582*AQ585)</f>
        <v/>
      </c>
      <c r="AR586" s="751" t="str">
        <f t="shared" ref="AR586" si="2550">IF(AR585="","",AR581*AR582*AR585)</f>
        <v/>
      </c>
      <c r="AS586" s="751" t="str">
        <f t="shared" ref="AS586" si="2551">IF(AS585="","",AS581*AS582*AS585)</f>
        <v/>
      </c>
      <c r="AT586" s="751" t="str">
        <f t="shared" ref="AT586" si="2552">IF(AT585="","",AT581*AT582*AT585)</f>
        <v/>
      </c>
      <c r="AU586" s="751" t="str">
        <f t="shared" ref="AU586" si="2553">IF(AU585="","",AU581*AU582*AU585)</f>
        <v/>
      </c>
      <c r="AV586" s="751" t="str">
        <f t="shared" ref="AV586" si="2554">IF(AV585="","",AV581*AV582*AV585)</f>
        <v/>
      </c>
      <c r="AW586" s="751" t="str">
        <f t="shared" ref="AW586" si="2555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56">IF(BD585="","",BD581*BD582*BD585)</f>
        <v/>
      </c>
      <c r="BE586" s="751" t="str">
        <f t="shared" ref="BE586" si="2557">IF(BE585="","",BE581*BE582*BE585)</f>
        <v/>
      </c>
      <c r="BF586" s="751" t="str">
        <f t="shared" ref="BF586" si="2558">IF(BF585="","",BF581*BF582*BF585)</f>
        <v/>
      </c>
      <c r="BG586" s="751" t="str">
        <f t="shared" ref="BG586" si="2559">IF(BG585="","",BG581*BG582*BG585)</f>
        <v/>
      </c>
      <c r="BH586" s="751" t="str">
        <f t="shared" ref="BH586" si="2560">IF(BH585="","",BH581*BH582*BH585)</f>
        <v/>
      </c>
      <c r="BI586" s="751" t="str">
        <f t="shared" ref="BI586" si="2561">IF(BI585="","",BI581*BI582*BI585)</f>
        <v/>
      </c>
      <c r="BJ586" s="751" t="str">
        <f t="shared" ref="BJ586" si="2562">IF(BJ585="","",BJ581*BJ582*BJ585)</f>
        <v/>
      </c>
      <c r="BK586" s="751" t="str">
        <f t="shared" ref="BK586" si="2563">IF(BK585="","",BK581*BK582*BK585)</f>
        <v/>
      </c>
      <c r="BL586" s="751" t="str">
        <f t="shared" ref="BL586" si="2564">IF(BL585="","",BL581*BL582*BL585)</f>
        <v/>
      </c>
      <c r="BM586" s="751" t="str">
        <f t="shared" ref="BM586" si="2565">IF(BM585="","",BM581*BM582*BM585)</f>
        <v/>
      </c>
      <c r="BN586" s="751" t="str">
        <f t="shared" ref="BN586" si="2566">IF(BN585="","",BN581*BN582*BN585)</f>
        <v/>
      </c>
      <c r="BO586" s="751" t="str">
        <f t="shared" ref="BO586" si="2567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68">IF(BV585="","",BV581*BV582*BV585)</f>
        <v/>
      </c>
      <c r="BW586" s="751" t="str">
        <f t="shared" si="2568"/>
        <v/>
      </c>
      <c r="BX586" s="751" t="str">
        <f t="shared" si="2568"/>
        <v/>
      </c>
      <c r="BY586" s="751" t="str">
        <f>IF(BY585="","",BY581*BY582*BY585)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2" t="str">
        <f t="shared" ref="CD586:CD587" si="256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17"/>
        <v/>
      </c>
      <c r="CF586" s="83" t="str">
        <f t="shared" si="2517"/>
        <v/>
      </c>
      <c r="CG586" s="83" t="str">
        <f t="shared" si="2517"/>
        <v/>
      </c>
      <c r="CH586" s="83" t="str">
        <f t="shared" si="2517"/>
        <v/>
      </c>
      <c r="CI586" s="148" t="str">
        <f t="shared" si="2517"/>
        <v/>
      </c>
      <c r="CJ586" s="148" t="str">
        <f t="shared" si="2517"/>
        <v/>
      </c>
      <c r="CK586" s="83" t="str">
        <f t="shared" si="2517"/>
        <v/>
      </c>
      <c r="CL586" s="83" t="str">
        <f t="shared" si="2517"/>
        <v/>
      </c>
      <c r="CM586" s="83" t="str">
        <f t="shared" si="2517"/>
        <v/>
      </c>
      <c r="CN586" s="83" t="str">
        <f t="shared" si="2517"/>
        <v/>
      </c>
      <c r="CO586" s="512" t="str">
        <f t="shared" si="2517"/>
        <v/>
      </c>
      <c r="CP586" s="541" t="str">
        <f t="shared" ref="CP586:DD587" si="257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0"/>
        <v/>
      </c>
      <c r="CR586" s="543" t="str">
        <f t="shared" si="2570"/>
        <v/>
      </c>
      <c r="CS586" s="543" t="str">
        <f t="shared" si="2570"/>
        <v/>
      </c>
      <c r="CT586" s="543" t="str">
        <f t="shared" si="2570"/>
        <v/>
      </c>
      <c r="CU586" s="543" t="str">
        <f t="shared" si="2570"/>
        <v/>
      </c>
      <c r="CV586" s="543" t="str">
        <f t="shared" si="2570"/>
        <v/>
      </c>
      <c r="CW586" s="544" t="str">
        <f t="shared" si="2570"/>
        <v/>
      </c>
      <c r="CX586" s="544" t="str">
        <f t="shared" si="2570"/>
        <v/>
      </c>
      <c r="CY586" s="544" t="str">
        <f t="shared" si="2570"/>
        <v/>
      </c>
      <c r="CZ586" s="543" t="str">
        <f t="shared" si="2570"/>
        <v/>
      </c>
      <c r="DA586" s="543" t="str">
        <f t="shared" si="2570"/>
        <v/>
      </c>
      <c r="DB586" s="543" t="str">
        <f t="shared" si="2570"/>
        <v/>
      </c>
      <c r="DC586" s="543" t="str">
        <f t="shared" si="2570"/>
        <v/>
      </c>
      <c r="DD586" s="543" t="str">
        <f t="shared" si="2570"/>
        <v/>
      </c>
      <c r="DE586" s="542" t="str">
        <f t="shared" si="2518"/>
        <v/>
      </c>
      <c r="DF586" s="541" t="str">
        <f t="shared" si="2319"/>
        <v/>
      </c>
      <c r="DG586" s="881">
        <f t="shared" si="2464"/>
        <v>0</v>
      </c>
      <c r="DH586" s="836">
        <f t="shared" si="2465"/>
        <v>0</v>
      </c>
      <c r="DI586" s="836">
        <f t="shared" si="2466"/>
        <v>0</v>
      </c>
      <c r="DJ586" s="836">
        <f t="shared" si="2467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10" t="s">
        <v>958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>IF(DG587&lt;3,"",(SUM(B587:R587)-MIN(B587:R587)-MAX(B587:R587))/(DG587-2))</f>
        <v>1</v>
      </c>
      <c r="CA587" s="879" t="str">
        <f>IF(DH587&lt;3,"",(SUM(T587:AJ587)-MIN(T587:AJ587)-MAX(T587:AJ587))/(DH587-2))</f>
        <v/>
      </c>
      <c r="CB587" s="879">
        <f>IF(DI587&lt;3,"",(SUM(AL587:BB587)-MIN(AL587:BB587)-MAX(AL587:BB587))/(DI587-2))</f>
        <v>1</v>
      </c>
      <c r="CC587" s="880">
        <f>IF(DJ587&lt;3,"",(SUM(BD587:BT587)-MIN(BD587:BT587)-MAX(BD587:BT587))/(DJ587-2))</f>
        <v>1</v>
      </c>
      <c r="CD587" s="512">
        <f t="shared" si="2569"/>
        <v>1</v>
      </c>
      <c r="CE587" s="83">
        <f t="shared" si="2517"/>
        <v>1</v>
      </c>
      <c r="CF587" s="83">
        <f t="shared" si="2517"/>
        <v>1</v>
      </c>
      <c r="CG587" s="83">
        <f t="shared" si="2517"/>
        <v>1</v>
      </c>
      <c r="CH587" s="83">
        <f t="shared" si="2517"/>
        <v>1</v>
      </c>
      <c r="CI587" s="148">
        <f t="shared" si="2517"/>
        <v>1</v>
      </c>
      <c r="CJ587" s="148">
        <f t="shared" si="2517"/>
        <v>1</v>
      </c>
      <c r="CK587" s="83">
        <f t="shared" si="2517"/>
        <v>1</v>
      </c>
      <c r="CL587" s="83">
        <f t="shared" si="2517"/>
        <v>1</v>
      </c>
      <c r="CM587" s="83">
        <f t="shared" si="2517"/>
        <v>1</v>
      </c>
      <c r="CN587" s="83">
        <f t="shared" si="2517"/>
        <v>1</v>
      </c>
      <c r="CO587" s="512">
        <f t="shared" si="2517"/>
        <v>1</v>
      </c>
      <c r="CP587" s="541" t="str">
        <f t="shared" si="2570"/>
        <v/>
      </c>
      <c r="CQ587" s="542" t="str">
        <f t="shared" si="2570"/>
        <v/>
      </c>
      <c r="CR587" s="543" t="str">
        <f t="shared" si="2570"/>
        <v/>
      </c>
      <c r="CS587" s="543">
        <f t="shared" si="2570"/>
        <v>1</v>
      </c>
      <c r="CT587" s="543">
        <f t="shared" si="2570"/>
        <v>1</v>
      </c>
      <c r="CU587" s="543">
        <f t="shared" si="2570"/>
        <v>1</v>
      </c>
      <c r="CV587" s="543">
        <f t="shared" si="2570"/>
        <v>1</v>
      </c>
      <c r="CW587" s="544">
        <f t="shared" si="2570"/>
        <v>1</v>
      </c>
      <c r="CX587" s="544">
        <f t="shared" si="2570"/>
        <v>1</v>
      </c>
      <c r="CY587" s="544">
        <f t="shared" si="2570"/>
        <v>1</v>
      </c>
      <c r="CZ587" s="543">
        <f t="shared" si="2570"/>
        <v>1</v>
      </c>
      <c r="DA587" s="543">
        <f t="shared" si="2570"/>
        <v>1</v>
      </c>
      <c r="DB587" s="543">
        <f t="shared" si="2570"/>
        <v>1</v>
      </c>
      <c r="DC587" s="543">
        <f t="shared" si="2570"/>
        <v>1</v>
      </c>
      <c r="DD587" s="543">
        <f t="shared" si="2570"/>
        <v>1</v>
      </c>
      <c r="DE587" s="542" t="str">
        <f t="shared" si="2518"/>
        <v/>
      </c>
      <c r="DF587" s="541" t="str">
        <f t="shared" si="2319"/>
        <v/>
      </c>
      <c r="DG587" s="881">
        <f t="shared" ref="DG587" si="2571">COUNT(B587:R587)</f>
        <v>11</v>
      </c>
      <c r="DH587" s="836">
        <f t="shared" ref="DH587" si="2572">COUNT(T587:AJ587)</f>
        <v>0</v>
      </c>
      <c r="DI587" s="836">
        <f t="shared" ref="DI587" si="2573">COUNT(AL587:BB587)</f>
        <v>12</v>
      </c>
      <c r="DJ587" s="836">
        <f t="shared" ref="DJ587" si="2574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292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>IF(DG588&lt;3,"",(SUM(B588:R588)-MIN(B588:R588)-MAX(B588:R588))/(DG588-2))</f>
        <v>12</v>
      </c>
      <c r="CA588" s="879" t="str">
        <f>IF(DH588&lt;3,"",(SUM(T588:AJ588)-MIN(T588:AJ588)-MAX(T588:AJ588))/(DH588-2))</f>
        <v/>
      </c>
      <c r="CB588" s="879">
        <f>IF(DI588&lt;3,"",(SUM(AL588:BB588)-MIN(AL588:BB588)-MAX(AL588:BB588))/(DI588-2))</f>
        <v>12</v>
      </c>
      <c r="CC588" s="880">
        <f>IF(DJ588&lt;3,"",(SUM(BD588:BT588)-MIN(BD588:BT588)-MAX(BD588:BT588))/(DJ588-2))</f>
        <v>11.6</v>
      </c>
      <c r="CD588" s="512">
        <f t="shared" ref="CD588:CO596" si="257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3">
        <f t="shared" si="2517"/>
        <v>12</v>
      </c>
      <c r="CF588" s="83">
        <f t="shared" si="2517"/>
        <v>12</v>
      </c>
      <c r="CG588" s="83">
        <f t="shared" si="2517"/>
        <v>12</v>
      </c>
      <c r="CH588" s="83">
        <f t="shared" si="2517"/>
        <v>12</v>
      </c>
      <c r="CI588" s="148">
        <f t="shared" si="2517"/>
        <v>12</v>
      </c>
      <c r="CJ588" s="148">
        <f t="shared" si="2517"/>
        <v>12</v>
      </c>
      <c r="CK588" s="83">
        <f t="shared" si="2517"/>
        <v>12</v>
      </c>
      <c r="CL588" s="83">
        <f t="shared" si="2517"/>
        <v>12</v>
      </c>
      <c r="CM588" s="83">
        <f t="shared" si="2517"/>
        <v>12</v>
      </c>
      <c r="CN588" s="83">
        <f t="shared" si="2517"/>
        <v>12</v>
      </c>
      <c r="CO588" s="512">
        <f t="shared" si="2517"/>
        <v>12</v>
      </c>
      <c r="CP588" s="541" t="str">
        <f t="shared" si="2518"/>
        <v/>
      </c>
      <c r="CQ588" s="542" t="str">
        <f t="shared" si="2518"/>
        <v/>
      </c>
      <c r="CR588" s="543" t="str">
        <f t="shared" si="2518"/>
        <v/>
      </c>
      <c r="CS588" s="543">
        <f t="shared" si="2518"/>
        <v>8</v>
      </c>
      <c r="CT588" s="543">
        <f t="shared" si="2518"/>
        <v>8</v>
      </c>
      <c r="CU588" s="543">
        <f t="shared" si="2518"/>
        <v>12</v>
      </c>
      <c r="CV588" s="543">
        <f t="shared" si="2518"/>
        <v>12</v>
      </c>
      <c r="CW588" s="544">
        <f t="shared" si="2518"/>
        <v>12</v>
      </c>
      <c r="CX588" s="544">
        <f t="shared" si="2518"/>
        <v>12</v>
      </c>
      <c r="CY588" s="544">
        <f t="shared" si="2518"/>
        <v>12</v>
      </c>
      <c r="CZ588" s="543">
        <f t="shared" si="2518"/>
        <v>12</v>
      </c>
      <c r="DA588" s="543">
        <f t="shared" si="2518"/>
        <v>12</v>
      </c>
      <c r="DB588" s="543">
        <f t="shared" si="2518"/>
        <v>12</v>
      </c>
      <c r="DC588" s="543">
        <f t="shared" si="2518"/>
        <v>12</v>
      </c>
      <c r="DD588" s="543">
        <f t="shared" si="2518"/>
        <v>12</v>
      </c>
      <c r="DE588" s="542" t="str">
        <f t="shared" si="2518"/>
        <v/>
      </c>
      <c r="DF588" s="541" t="str">
        <f t="shared" si="2319"/>
        <v/>
      </c>
      <c r="DG588" s="881">
        <f t="shared" si="2464"/>
        <v>11</v>
      </c>
      <c r="DH588" s="836">
        <f t="shared" si="2465"/>
        <v>0</v>
      </c>
      <c r="DI588" s="836">
        <f t="shared" si="2466"/>
        <v>12</v>
      </c>
      <c r="DJ588" s="836">
        <f t="shared" si="2467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287</v>
      </c>
      <c r="B589" s="752">
        <f>3322*$K$1</f>
        <v>13908.5496</v>
      </c>
      <c r="C589" s="752">
        <f t="shared" ref="C589:M589" si="2576">3322*$K$1</f>
        <v>13908.5496</v>
      </c>
      <c r="D589" s="752">
        <f t="shared" si="2576"/>
        <v>13908.5496</v>
      </c>
      <c r="E589" s="752">
        <f t="shared" si="2576"/>
        <v>13908.5496</v>
      </c>
      <c r="F589" s="752">
        <f t="shared" si="2576"/>
        <v>13908.5496</v>
      </c>
      <c r="G589" s="752">
        <f t="shared" si="2576"/>
        <v>13908.5496</v>
      </c>
      <c r="H589" s="752">
        <f t="shared" si="2576"/>
        <v>13908.5496</v>
      </c>
      <c r="I589" s="752">
        <f t="shared" si="2576"/>
        <v>13908.5496</v>
      </c>
      <c r="J589" s="752">
        <f t="shared" si="2576"/>
        <v>13908.5496</v>
      </c>
      <c r="K589" s="752">
        <f t="shared" si="2576"/>
        <v>13908.5496</v>
      </c>
      <c r="L589" s="752">
        <f t="shared" si="2576"/>
        <v>13908.5496</v>
      </c>
      <c r="M589" s="752">
        <f t="shared" si="2576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77">3322*$K$1</f>
        <v>13908.5496</v>
      </c>
      <c r="V589" s="752">
        <f t="shared" si="2577"/>
        <v>13908.5496</v>
      </c>
      <c r="W589" s="752">
        <f t="shared" si="2577"/>
        <v>13908.5496</v>
      </c>
      <c r="X589" s="752">
        <f t="shared" si="2577"/>
        <v>13908.5496</v>
      </c>
      <c r="Y589" s="752">
        <f t="shared" si="2577"/>
        <v>13908.5496</v>
      </c>
      <c r="Z589" s="752">
        <f t="shared" si="2577"/>
        <v>13908.5496</v>
      </c>
      <c r="AA589" s="752">
        <f t="shared" si="2577"/>
        <v>13908.5496</v>
      </c>
      <c r="AB589" s="752">
        <f t="shared" si="2577"/>
        <v>13908.5496</v>
      </c>
      <c r="AC589" s="752">
        <f t="shared" si="2577"/>
        <v>13908.5496</v>
      </c>
      <c r="AD589" s="752">
        <f t="shared" si="2577"/>
        <v>13908.5496</v>
      </c>
      <c r="AE589" s="752">
        <f t="shared" si="2577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78">3322*$K$1</f>
        <v>13908.5496</v>
      </c>
      <c r="AN589" s="752">
        <f t="shared" si="2578"/>
        <v>13908.5496</v>
      </c>
      <c r="AO589" s="752">
        <f t="shared" si="2578"/>
        <v>13908.5496</v>
      </c>
      <c r="AP589" s="752">
        <f t="shared" si="2578"/>
        <v>13908.5496</v>
      </c>
      <c r="AQ589" s="752">
        <f t="shared" si="2578"/>
        <v>13908.5496</v>
      </c>
      <c r="AR589" s="752">
        <f t="shared" si="2578"/>
        <v>13908.5496</v>
      </c>
      <c r="AS589" s="752">
        <f t="shared" si="2578"/>
        <v>13908.5496</v>
      </c>
      <c r="AT589" s="752">
        <f t="shared" si="2578"/>
        <v>13908.5496</v>
      </c>
      <c r="AU589" s="752">
        <f t="shared" si="2578"/>
        <v>13908.5496</v>
      </c>
      <c r="AV589" s="752">
        <f t="shared" si="2578"/>
        <v>13908.5496</v>
      </c>
      <c r="AW589" s="752">
        <f t="shared" si="257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79">3322*$K$1</f>
        <v>13908.5496</v>
      </c>
      <c r="BF589" s="752">
        <f t="shared" si="2579"/>
        <v>13908.5496</v>
      </c>
      <c r="BG589" s="752">
        <f t="shared" si="2579"/>
        <v>13908.5496</v>
      </c>
      <c r="BH589" s="752">
        <f t="shared" si="2579"/>
        <v>13908.5496</v>
      </c>
      <c r="BI589" s="752">
        <f t="shared" si="2579"/>
        <v>13908.5496</v>
      </c>
      <c r="BJ589" s="752">
        <f t="shared" si="2579"/>
        <v>13908.5496</v>
      </c>
      <c r="BK589" s="752">
        <f t="shared" si="2579"/>
        <v>13908.5496</v>
      </c>
      <c r="BL589" s="752">
        <f t="shared" si="2579"/>
        <v>13908.5496</v>
      </c>
      <c r="BM589" s="752">
        <f t="shared" si="2579"/>
        <v>13908.5496</v>
      </c>
      <c r="BN589" s="752">
        <f t="shared" si="2579"/>
        <v>13908.5496</v>
      </c>
      <c r="BO589" s="752">
        <f t="shared" si="2579"/>
        <v>13908.5496</v>
      </c>
      <c r="BP589" s="752"/>
      <c r="BQ589" s="752"/>
      <c r="BR589" s="752"/>
      <c r="BS589" s="752"/>
      <c r="BT589" s="752"/>
      <c r="BU589" s="746"/>
      <c r="BV589" s="752">
        <f t="shared" si="2579"/>
        <v>13908.5496</v>
      </c>
      <c r="BW589" s="752">
        <f t="shared" si="2579"/>
        <v>13908.5496</v>
      </c>
      <c r="BX589" s="752">
        <f t="shared" si="2579"/>
        <v>13908.5496</v>
      </c>
      <c r="BY589" s="752">
        <f t="shared" si="257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2">
        <f t="shared" si="2575"/>
        <v>13908.5496</v>
      </c>
      <c r="CE589" s="83">
        <f t="shared" si="2517"/>
        <v>13908.5496</v>
      </c>
      <c r="CF589" s="83">
        <f t="shared" si="2517"/>
        <v>13908.5496</v>
      </c>
      <c r="CG589" s="83">
        <f t="shared" si="2517"/>
        <v>13908.5496</v>
      </c>
      <c r="CH589" s="83">
        <f t="shared" si="2517"/>
        <v>13908.5496</v>
      </c>
      <c r="CI589" s="148">
        <f t="shared" si="2517"/>
        <v>13908.5496</v>
      </c>
      <c r="CJ589" s="148">
        <f t="shared" si="2517"/>
        <v>13908.5496</v>
      </c>
      <c r="CK589" s="83">
        <f t="shared" si="2517"/>
        <v>13908.5496</v>
      </c>
      <c r="CL589" s="83">
        <f t="shared" si="2517"/>
        <v>13908.5496</v>
      </c>
      <c r="CM589" s="83">
        <f t="shared" si="2517"/>
        <v>13908.5496</v>
      </c>
      <c r="CN589" s="83">
        <f t="shared" si="2517"/>
        <v>13908.5496</v>
      </c>
      <c r="CO589" s="512">
        <f t="shared" si="2517"/>
        <v>13908.5496</v>
      </c>
      <c r="CP589" s="541" t="str">
        <f t="shared" si="2518"/>
        <v/>
      </c>
      <c r="CQ589" s="542" t="str">
        <f t="shared" si="2518"/>
        <v/>
      </c>
      <c r="CR589" s="543" t="str">
        <f t="shared" si="2518"/>
        <v/>
      </c>
      <c r="CS589" s="543">
        <f t="shared" si="2518"/>
        <v>13908.5496</v>
      </c>
      <c r="CT589" s="543">
        <f t="shared" si="2518"/>
        <v>13908.5496</v>
      </c>
      <c r="CU589" s="543">
        <f t="shared" si="2518"/>
        <v>13908.5496</v>
      </c>
      <c r="CV589" s="543">
        <f t="shared" si="2518"/>
        <v>13908.5496</v>
      </c>
      <c r="CW589" s="544">
        <f t="shared" si="2518"/>
        <v>13908.5496</v>
      </c>
      <c r="CX589" s="544">
        <f t="shared" si="2518"/>
        <v>13908.5496</v>
      </c>
      <c r="CY589" s="544">
        <f t="shared" si="2518"/>
        <v>13908.5496</v>
      </c>
      <c r="CZ589" s="543">
        <f t="shared" si="2518"/>
        <v>13908.5496</v>
      </c>
      <c r="DA589" s="543">
        <f t="shared" si="2518"/>
        <v>13908.5496</v>
      </c>
      <c r="DB589" s="543">
        <f t="shared" si="2518"/>
        <v>13908.5496</v>
      </c>
      <c r="DC589" s="543">
        <f t="shared" si="2518"/>
        <v>13908.5496</v>
      </c>
      <c r="DD589" s="543">
        <f t="shared" si="2518"/>
        <v>13908.5496</v>
      </c>
      <c r="DE589" s="542" t="str">
        <f t="shared" si="2518"/>
        <v/>
      </c>
      <c r="DF589" s="541" t="str">
        <f t="shared" si="2319"/>
        <v/>
      </c>
      <c r="DG589" s="881">
        <f t="shared" si="2464"/>
        <v>12</v>
      </c>
      <c r="DH589" s="836">
        <f t="shared" si="2465"/>
        <v>12</v>
      </c>
      <c r="DI589" s="836">
        <f t="shared" si="2466"/>
        <v>12</v>
      </c>
      <c r="DJ589" s="836">
        <f t="shared" si="2467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228</v>
      </c>
      <c r="B590" s="754">
        <f>IF(B588="","",B588*B589/B$46/365/$G$1)</f>
        <v>6.4952753424657537E-3</v>
      </c>
      <c r="C590" s="754">
        <f t="shared" ref="C590" si="2580">IF(C588="","",C588*C589/C$46/365/$G$1)</f>
        <v>6.4952753424657537E-3</v>
      </c>
      <c r="D590" s="754">
        <f t="shared" ref="D590" si="2581">IF(D588="","",D588*D589/D$46/365/$G$1)</f>
        <v>6.4952753424657537E-3</v>
      </c>
      <c r="E590" s="754">
        <f t="shared" ref="E590" si="2582">IF(E588="","",E588*E589/E$46/365/$G$1)</f>
        <v>5.5673788649706459E-3</v>
      </c>
      <c r="F590" s="754" t="str">
        <f t="shared" ref="F590" si="2583">IF(F588="","",F588*F589/F$46/365/$G$1)</f>
        <v/>
      </c>
      <c r="G590" s="754">
        <f t="shared" ref="G590" si="2584">IF(G588="","",G588*G589/G$46/365/$G$1)</f>
        <v>5.1962202739726021E-3</v>
      </c>
      <c r="H590" s="754">
        <f t="shared" ref="H590" si="2585">IF(H588="","",H588*H589/H$46/365/$G$1)</f>
        <v>6.4952753424657537E-3</v>
      </c>
      <c r="I590" s="754">
        <f t="shared" ref="I590" si="2586">IF(I588="","",I588*I589/I$46/365/$G$1)</f>
        <v>7.4231718199608615E-3</v>
      </c>
      <c r="J590" s="754">
        <f t="shared" ref="J590" si="2587">IF(J588="","",J588*J589/J$46/365/$G$1)</f>
        <v>6.4952753424657537E-3</v>
      </c>
      <c r="K590" s="754">
        <f t="shared" ref="K590" si="2588">IF(K588="","",K588*K589/K$46/365/$G$1)</f>
        <v>7.4231718199608615E-3</v>
      </c>
      <c r="L590" s="754">
        <f t="shared" ref="L590" si="2589">IF(L588="","",L588*L589/L$46/365/$G$1)</f>
        <v>7.4231718199608615E-3</v>
      </c>
      <c r="M590" s="754">
        <f t="shared" ref="M590" si="2590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1">IF(U588="","",U588*U589/U$46/365/$G$1)</f>
        <v/>
      </c>
      <c r="V590" s="754" t="str">
        <f t="shared" ref="V590" si="2592">IF(V588="","",V588*V589/V$46/365/$G$1)</f>
        <v/>
      </c>
      <c r="W590" s="754" t="str">
        <f t="shared" ref="W590" si="2593">IF(W588="","",W588*W589/W$46/365/$G$1)</f>
        <v/>
      </c>
      <c r="X590" s="754" t="str">
        <f t="shared" ref="X590" si="2594">IF(X588="","",X588*X589/X$46/365/$G$1)</f>
        <v/>
      </c>
      <c r="Y590" s="754" t="str">
        <f t="shared" ref="Y590" si="2595">IF(Y588="","",Y588*Y589/Y$46/365/$G$1)</f>
        <v/>
      </c>
      <c r="Z590" s="754" t="str">
        <f t="shared" ref="Z590" si="2596">IF(Z588="","",Z588*Z589/Z$46/365/$G$1)</f>
        <v/>
      </c>
      <c r="AA590" s="754" t="str">
        <f t="shared" ref="AA590" si="2597">IF(AA588="","",AA588*AA589/AA$46/365/$G$1)</f>
        <v/>
      </c>
      <c r="AB590" s="754" t="str">
        <f t="shared" ref="AB590" si="2598">IF(AB588="","",AB588*AB589/AB$46/365/$G$1)</f>
        <v/>
      </c>
      <c r="AC590" s="754" t="str">
        <f t="shared" ref="AC590" si="2599">IF(AC588="","",AC588*AC589/AC$46/365/$G$1)</f>
        <v/>
      </c>
      <c r="AD590" s="754" t="str">
        <f t="shared" ref="AD590" si="2600">IF(AD588="","",AD588*AD589/AD$46/365/$G$1)</f>
        <v/>
      </c>
      <c r="AE590" s="754" t="str">
        <f t="shared" ref="AE590" si="2601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2">IF(AM588="","",AM588*AM589/AM$46/365/$G$1)</f>
        <v>6.4952753424657537E-3</v>
      </c>
      <c r="AN590" s="754">
        <f t="shared" ref="AN590" si="2603">IF(AN588="","",AN588*AN589/AN$46/365/$G$1)</f>
        <v>8.6603671232876722E-3</v>
      </c>
      <c r="AO590" s="754">
        <f t="shared" ref="AO590" si="2604">IF(AO588="","",AO588*AO589/AO$46/365/$G$1)</f>
        <v>7.4231718199608615E-3</v>
      </c>
      <c r="AP590" s="754">
        <f t="shared" ref="AP590" si="2605">IF(AP588="","",AP588*AP589/AP$46/365/$G$1)</f>
        <v>8.6603671232876722E-3</v>
      </c>
      <c r="AQ590" s="754">
        <f t="shared" ref="AQ590" si="2606">IF(AQ588="","",AQ588*AQ589/AQ$46/365/$G$1)</f>
        <v>6.4952753424657537E-3</v>
      </c>
      <c r="AR590" s="754">
        <f t="shared" ref="AR590" si="2607">IF(AR588="","",AR588*AR589/AR$46/365/$G$1)</f>
        <v>8.6603671232876722E-3</v>
      </c>
      <c r="AS590" s="754">
        <f t="shared" ref="AS590" si="2608">IF(AS588="","",AS588*AS589/AS$46/365/$G$1)</f>
        <v>7.4231718199608615E-3</v>
      </c>
      <c r="AT590" s="754">
        <f t="shared" ref="AT590" si="2609">IF(AT588="","",AT588*AT589/AT$46/365/$G$1)</f>
        <v>7.4231718199608615E-3</v>
      </c>
      <c r="AU590" s="754">
        <f t="shared" ref="AU590" si="2610">IF(AU588="","",AU588*AU589/AU$46/365/$G$1)</f>
        <v>8.6603671232876722E-3</v>
      </c>
      <c r="AV590" s="754">
        <f t="shared" ref="AV590" si="2611">IF(AV588="","",AV588*AV589/AV$46/365/$G$1)</f>
        <v>8.6603671232876722E-3</v>
      </c>
      <c r="AW590" s="754">
        <f t="shared" ref="AW590" si="2612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13">IF(BE588="","",BE588*BE589/BE$46/365/$G$1)</f>
        <v>6.4952753424657537E-3</v>
      </c>
      <c r="BF590" s="754">
        <f t="shared" ref="BF590" si="2614">IF(BF588="","",BF588*BF589/BF$46/365/$G$1)</f>
        <v>5.7735780821917817E-3</v>
      </c>
      <c r="BG590" s="754">
        <f t="shared" ref="BG590" si="2615">IF(BG588="","",BG588*BG589/BG$46/365/$G$1)</f>
        <v>6.4952753424657537E-3</v>
      </c>
      <c r="BH590" s="754">
        <f t="shared" ref="BH590" si="2616">IF(BH588="","",BH588*BH589/BH$46/365/$G$1)</f>
        <v>5.7735780821917817E-3</v>
      </c>
      <c r="BI590" s="754">
        <f t="shared" ref="BI590" si="2617">IF(BI588="","",BI588*BI589/BI$46/365/$G$1)</f>
        <v>5.7735780821917817E-3</v>
      </c>
      <c r="BJ590" s="754">
        <f t="shared" ref="BJ590" si="2618">IF(BJ588="","",BJ588*BJ589/BJ$46/365/$G$1)</f>
        <v>8.6603671232876722E-3</v>
      </c>
      <c r="BK590" s="754">
        <f t="shared" ref="BK590" si="2619">IF(BK588="","",BK588*BK589/BK$46/365/$G$1)</f>
        <v>5.7735780821917817E-3</v>
      </c>
      <c r="BL590" s="754">
        <f t="shared" ref="BL590" si="2620">IF(BL588="","",BL588*BL589/BL$46/365/$G$1)</f>
        <v>3.4641468493150688E-3</v>
      </c>
      <c r="BM590" s="754">
        <f t="shared" ref="BM590" si="2621">IF(BM588="","",BM588*BM589/BM$46/365/$G$1)</f>
        <v>6.4952753424657537E-3</v>
      </c>
      <c r="BN590" s="754">
        <f t="shared" ref="BN590" si="2622">IF(BN588="","",BN588*BN589/BN$46/365/$G$1)</f>
        <v>6.4952753424657537E-3</v>
      </c>
      <c r="BO590" s="754">
        <f t="shared" ref="BO590" si="2623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6.4952753424657537E-3</v>
      </c>
      <c r="BW590" s="754">
        <f t="shared" ref="BW590:BY590" si="2624">IF(BW587="","",BW587*BW588*BW589/BW$46/365/$G$1)</f>
        <v>5.1962202739726021E-3</v>
      </c>
      <c r="BX590" s="754">
        <f t="shared" si="2624"/>
        <v>7.4231718199608615E-3</v>
      </c>
      <c r="BY590" s="754">
        <f t="shared" si="2624"/>
        <v>5.7735780821917817E-3</v>
      </c>
      <c r="BZ590" s="615">
        <f>IF(DG590&lt;3,"",(SUM(B590:R590)-MIN(B590:R590)-MAX(B590:R590))/(DG590-2))</f>
        <v>6.5983749510763225E-3</v>
      </c>
      <c r="CA590" s="615" t="str">
        <f>IF(DH590&lt;3,"",(SUM(T590:AJ590)-MIN(T590:AJ590)-MAX(T590:AJ590))/(DH590-2))</f>
        <v/>
      </c>
      <c r="CB590" s="615">
        <f>IF(DI590&lt;3,"",(SUM(AL590:BB590)-MIN(AL590:BB590)-MAX(AL590:BB590))/(DI590-2))</f>
        <v>7.7324706457925635E-3</v>
      </c>
      <c r="CC590" s="615">
        <f>IF(DJ590&lt;3,"",(SUM(BD590:BT590)-MIN(BD590:BT590)-MAX(BD590:BT590))/(DJ590-2))</f>
        <v>5.9034835890410973E-3</v>
      </c>
      <c r="CD590" s="1331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32">
        <f t="shared" si="2517"/>
        <v>6.4952753424657537E-3</v>
      </c>
      <c r="CF590" s="1332">
        <f t="shared" si="2517"/>
        <v>6.4952753424657537E-3</v>
      </c>
      <c r="CG590" s="1332">
        <f t="shared" si="2517"/>
        <v>7.4231718199608615E-3</v>
      </c>
      <c r="CH590" s="1332">
        <f t="shared" si="2517"/>
        <v>7.4231718199608615E-3</v>
      </c>
      <c r="CI590" s="1333">
        <f t="shared" si="2517"/>
        <v>7.4231718199608615E-3</v>
      </c>
      <c r="CJ590" s="1333">
        <f t="shared" si="2517"/>
        <v>7.4231718199608615E-3</v>
      </c>
      <c r="CK590" s="1332">
        <f t="shared" si="2517"/>
        <v>8.6603671232876722E-3</v>
      </c>
      <c r="CL590" s="1332">
        <f t="shared" si="2517"/>
        <v>8.6603671232876722E-3</v>
      </c>
      <c r="CM590" s="1332">
        <f t="shared" si="2517"/>
        <v>8.6603671232876722E-3</v>
      </c>
      <c r="CN590" s="1332">
        <f t="shared" si="2517"/>
        <v>8.6603671232876722E-3</v>
      </c>
      <c r="CO590" s="1331">
        <f t="shared" si="2517"/>
        <v>8.6603671232876722E-3</v>
      </c>
      <c r="CP590" s="529" t="str">
        <f t="shared" si="2518"/>
        <v/>
      </c>
      <c r="CQ590" s="530" t="str">
        <f t="shared" si="2518"/>
        <v/>
      </c>
      <c r="CR590" s="531" t="str">
        <f t="shared" si="2518"/>
        <v/>
      </c>
      <c r="CS590" s="531">
        <f t="shared" si="2518"/>
        <v>3.4641468493150688E-3</v>
      </c>
      <c r="CT590" s="531">
        <f t="shared" si="2518"/>
        <v>3.4641468493150688E-3</v>
      </c>
      <c r="CU590" s="531">
        <f t="shared" si="2518"/>
        <v>5.7735780821917817E-3</v>
      </c>
      <c r="CV590" s="531">
        <f t="shared" si="2518"/>
        <v>5.7735780821917817E-3</v>
      </c>
      <c r="CW590" s="532">
        <f t="shared" si="2518"/>
        <v>5.7735780821917817E-3</v>
      </c>
      <c r="CX590" s="532">
        <f t="shared" si="2518"/>
        <v>5.7735780821917817E-3</v>
      </c>
      <c r="CY590" s="532">
        <f t="shared" si="2518"/>
        <v>6.4952753424657537E-3</v>
      </c>
      <c r="CZ590" s="531">
        <f t="shared" si="2518"/>
        <v>6.4952753424657537E-3</v>
      </c>
      <c r="DA590" s="531">
        <f t="shared" si="2518"/>
        <v>6.4952753424657537E-3</v>
      </c>
      <c r="DB590" s="531">
        <f t="shared" si="2518"/>
        <v>6.4952753424657537E-3</v>
      </c>
      <c r="DC590" s="531">
        <f t="shared" si="2518"/>
        <v>6.4952753424657537E-3</v>
      </c>
      <c r="DD590" s="531">
        <f t="shared" si="2518"/>
        <v>8.6603671232876722E-3</v>
      </c>
      <c r="DE590" s="530" t="str">
        <f t="shared" si="2518"/>
        <v/>
      </c>
      <c r="DF590" s="529" t="str">
        <f t="shared" si="2519"/>
        <v/>
      </c>
      <c r="DG590" s="646">
        <f t="shared" si="2464"/>
        <v>11</v>
      </c>
      <c r="DH590" s="98">
        <f t="shared" si="2465"/>
        <v>0</v>
      </c>
      <c r="DI590" s="98">
        <f t="shared" si="2466"/>
        <v>12</v>
      </c>
      <c r="DJ590" s="98">
        <f t="shared" si="2467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5" t="s">
        <v>291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>IF(DG591&lt;3,"",(SUM(B591:R591)-MIN(B591:R591)-MAX(B591:R591))/(DG591-2))</f>
        <v>12.555555555555555</v>
      </c>
      <c r="CA591" s="879" t="str">
        <f>IF(DH591&lt;3,"",(SUM(T591:AJ591)-MIN(T591:AJ591)-MAX(T591:AJ591))/(DH591-2))</f>
        <v/>
      </c>
      <c r="CB591" s="879">
        <f>IF(DI591&lt;3,"",(SUM(AL591:BB591)-MIN(AL591:BB591)-MAX(AL591:BB591))/(DI591-2))</f>
        <v>22.7</v>
      </c>
      <c r="CC591" s="880">
        <f>IF(DJ591&lt;3,"",(SUM(BD591:BT591)-MIN(BD591:BT591)-MAX(BD591:BT591))/(DJ591-2))</f>
        <v>23</v>
      </c>
      <c r="CD591" s="512">
        <f t="shared" si="2575"/>
        <v>20</v>
      </c>
      <c r="CE591" s="83">
        <f t="shared" si="2517"/>
        <v>20</v>
      </c>
      <c r="CF591" s="83">
        <f t="shared" si="2517"/>
        <v>20</v>
      </c>
      <c r="CG591" s="83">
        <f t="shared" si="2517"/>
        <v>20</v>
      </c>
      <c r="CH591" s="83">
        <f t="shared" si="2517"/>
        <v>20</v>
      </c>
      <c r="CI591" s="148">
        <f t="shared" si="2517"/>
        <v>22</v>
      </c>
      <c r="CJ591" s="148">
        <f t="shared" si="2517"/>
        <v>25</v>
      </c>
      <c r="CK591" s="83">
        <f t="shared" si="2517"/>
        <v>25</v>
      </c>
      <c r="CL591" s="83">
        <f t="shared" si="2517"/>
        <v>25</v>
      </c>
      <c r="CM591" s="83">
        <f t="shared" si="2517"/>
        <v>25</v>
      </c>
      <c r="CN591" s="83">
        <f t="shared" si="2517"/>
        <v>25</v>
      </c>
      <c r="CO591" s="512">
        <f t="shared" si="2517"/>
        <v>25</v>
      </c>
      <c r="CP591" s="541" t="str">
        <f t="shared" si="2518"/>
        <v/>
      </c>
      <c r="CQ591" s="542" t="str">
        <f t="shared" si="2518"/>
        <v/>
      </c>
      <c r="CR591" s="543" t="str">
        <f t="shared" si="2518"/>
        <v/>
      </c>
      <c r="CS591" s="543">
        <f t="shared" si="2518"/>
        <v>20</v>
      </c>
      <c r="CT591" s="543">
        <f t="shared" si="2518"/>
        <v>20</v>
      </c>
      <c r="CU591" s="543">
        <f t="shared" si="2518"/>
        <v>20</v>
      </c>
      <c r="CV591" s="543">
        <f t="shared" si="2518"/>
        <v>20</v>
      </c>
      <c r="CW591" s="544">
        <f t="shared" si="2518"/>
        <v>22</v>
      </c>
      <c r="CX591" s="544">
        <f t="shared" si="2518"/>
        <v>22</v>
      </c>
      <c r="CY591" s="544">
        <f t="shared" si="2518"/>
        <v>22</v>
      </c>
      <c r="CZ591" s="543">
        <f t="shared" si="2518"/>
        <v>24</v>
      </c>
      <c r="DA591" s="543">
        <f t="shared" si="2518"/>
        <v>25</v>
      </c>
      <c r="DB591" s="543">
        <f t="shared" si="2518"/>
        <v>25</v>
      </c>
      <c r="DC591" s="543">
        <f t="shared" si="2518"/>
        <v>30</v>
      </c>
      <c r="DD591" s="543">
        <f t="shared" si="2518"/>
        <v>30</v>
      </c>
      <c r="DE591" s="542" t="str">
        <f t="shared" si="2518"/>
        <v/>
      </c>
      <c r="DF591" s="541" t="str">
        <f t="shared" si="2319"/>
        <v/>
      </c>
      <c r="DG591" s="881">
        <f t="shared" si="2464"/>
        <v>11</v>
      </c>
      <c r="DH591" s="836">
        <f t="shared" si="2465"/>
        <v>0</v>
      </c>
      <c r="DI591" s="836">
        <f t="shared" si="2466"/>
        <v>12</v>
      </c>
      <c r="DJ591" s="836">
        <f t="shared" si="2467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289</v>
      </c>
      <c r="B592" s="751">
        <f t="shared" ref="B592" si="2625">IF(B591="","",B587*B588*B591)</f>
        <v>180</v>
      </c>
      <c r="C592" s="751">
        <f t="shared" ref="C592" si="2626">IF(C591="","",C587*C588*C591)</f>
        <v>180</v>
      </c>
      <c r="D592" s="751">
        <f t="shared" ref="D592" si="2627">IF(D591="","",D587*D588*D591)</f>
        <v>192</v>
      </c>
      <c r="E592" s="751">
        <f t="shared" ref="E592" si="2628">IF(E591="","",E587*E588*E591)</f>
        <v>126</v>
      </c>
      <c r="F592" s="751" t="str">
        <f t="shared" ref="F592" si="2629">IF(F591="","",F587*F588*F591)</f>
        <v/>
      </c>
      <c r="G592" s="751">
        <f t="shared" ref="G592" si="2630">IF(G591="","",G587*G588*G591)</f>
        <v>120</v>
      </c>
      <c r="H592" s="751">
        <f t="shared" ref="H592" si="2631">IF(H591="","",H587*H588*H591)</f>
        <v>120</v>
      </c>
      <c r="I592" s="751">
        <f t="shared" ref="I592" si="2632">IF(I591="","",I587*I588*I591)</f>
        <v>180</v>
      </c>
      <c r="J592" s="751">
        <f t="shared" ref="J592" si="2633">IF(J591="","",J587*J588*J591)</f>
        <v>144</v>
      </c>
      <c r="K592" s="751">
        <f t="shared" ref="K592" si="2634">IF(K591="","",K587*K588*K591)</f>
        <v>120</v>
      </c>
      <c r="L592" s="751">
        <f t="shared" ref="L592" si="2635">IF(L591="","",L587*L588*L591)</f>
        <v>144</v>
      </c>
      <c r="M592" s="751">
        <f t="shared" ref="M592" si="2636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37">IF(T591="","",T587*T588*T591)</f>
        <v/>
      </c>
      <c r="U592" s="751" t="str">
        <f t="shared" ref="U592" si="2638">IF(U591="","",U587*U588*U591)</f>
        <v/>
      </c>
      <c r="V592" s="751" t="str">
        <f t="shared" ref="V592" si="2639">IF(V591="","",V587*V588*V591)</f>
        <v/>
      </c>
      <c r="W592" s="751" t="str">
        <f t="shared" ref="W592" si="2640">IF(W591="","",W587*W588*W591)</f>
        <v/>
      </c>
      <c r="X592" s="751" t="str">
        <f t="shared" ref="X592" si="2641">IF(X591="","",X587*X588*X591)</f>
        <v/>
      </c>
      <c r="Y592" s="751" t="str">
        <f t="shared" ref="Y592" si="2642">IF(Y591="","",Y587*Y588*Y591)</f>
        <v/>
      </c>
      <c r="Z592" s="751" t="str">
        <f t="shared" ref="Z592" si="2643">IF(Z591="","",Z587*Z588*Z591)</f>
        <v/>
      </c>
      <c r="AA592" s="751" t="str">
        <f t="shared" ref="AA592" si="2644">IF(AA591="","",AA587*AA588*AA591)</f>
        <v/>
      </c>
      <c r="AB592" s="751" t="str">
        <f t="shared" ref="AB592" si="2645">IF(AB591="","",AB587*AB588*AB591)</f>
        <v/>
      </c>
      <c r="AC592" s="751" t="str">
        <f t="shared" ref="AC592" si="2646">IF(AC591="","",AC587*AC588*AC591)</f>
        <v/>
      </c>
      <c r="AD592" s="751" t="str">
        <f t="shared" ref="AD592" si="2647">IF(AD591="","",AD587*AD588*AD591)</f>
        <v/>
      </c>
      <c r="AE592" s="751" t="str">
        <f t="shared" ref="AE592" si="2648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49">IF(AL591="","",AL587*AL588*AL591)</f>
        <v>240</v>
      </c>
      <c r="AM592" s="751">
        <f t="shared" ref="AM592" si="2650">IF(AM591="","",AM587*AM588*AM591)</f>
        <v>240</v>
      </c>
      <c r="AN592" s="751">
        <f t="shared" ref="AN592" si="2651">IF(AN591="","",AN587*AN588*AN591)</f>
        <v>300</v>
      </c>
      <c r="AO592" s="751">
        <f t="shared" ref="AO592" si="2652">IF(AO591="","",AO587*AO588*AO591)</f>
        <v>300</v>
      </c>
      <c r="AP592" s="751">
        <f t="shared" ref="AP592" si="2653">IF(AP591="","",AP587*AP588*AP591)</f>
        <v>300</v>
      </c>
      <c r="AQ592" s="751">
        <f t="shared" ref="AQ592" si="2654">IF(AQ591="","",AQ587*AQ588*AQ591)</f>
        <v>240</v>
      </c>
      <c r="AR592" s="751">
        <f t="shared" ref="AR592" si="2655">IF(AR591="","",AR587*AR588*AR591)</f>
        <v>300</v>
      </c>
      <c r="AS592" s="751">
        <f t="shared" ref="AS592" si="2656">IF(AS591="","",AS587*AS588*AS591)</f>
        <v>264</v>
      </c>
      <c r="AT592" s="751">
        <f t="shared" ref="AT592" si="2657">IF(AT591="","",AT587*AT588*AT591)</f>
        <v>300</v>
      </c>
      <c r="AU592" s="751">
        <f t="shared" ref="AU592" si="2658">IF(AU591="","",AU587*AU588*AU591)</f>
        <v>300</v>
      </c>
      <c r="AV592" s="751">
        <f t="shared" ref="AV592" si="2659">IF(AV591="","",AV587*AV588*AV591)</f>
        <v>240</v>
      </c>
      <c r="AW592" s="751">
        <f t="shared" ref="AW592" si="2660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1">IF(BD591="","",BD587*BD588*BD591)</f>
        <v>240</v>
      </c>
      <c r="BE592" s="751">
        <f t="shared" ref="BE592" si="2662">IF(BE591="","",BE587*BE588*BE591)</f>
        <v>264</v>
      </c>
      <c r="BF592" s="751">
        <f t="shared" ref="BF592" si="2663">IF(BF591="","",BF587*BF588*BF591)</f>
        <v>300</v>
      </c>
      <c r="BG592" s="751">
        <f t="shared" ref="BG592" si="2664">IF(BG591="","",BG587*BG588*BG591)</f>
        <v>240</v>
      </c>
      <c r="BH592" s="751">
        <f t="shared" ref="BH592" si="2665">IF(BH591="","",BH587*BH588*BH591)</f>
        <v>300</v>
      </c>
      <c r="BI592" s="751">
        <f t="shared" ref="BI592" si="2666">IF(BI591="","",BI587*BI588*BI591)</f>
        <v>240</v>
      </c>
      <c r="BJ592" s="751">
        <f t="shared" ref="BJ592" si="2667">IF(BJ591="","",BJ587*BJ588*BJ591)</f>
        <v>240</v>
      </c>
      <c r="BK592" s="751">
        <f t="shared" ref="BK592" si="2668">IF(BK591="","",BK587*BK588*BK591)</f>
        <v>264</v>
      </c>
      <c r="BL592" s="751">
        <f t="shared" ref="BL592" si="2669">IF(BL591="","",BL587*BL588*BL591)</f>
        <v>240</v>
      </c>
      <c r="BM592" s="751">
        <f>IF(BM591="","",BM587*BM588*BM591)</f>
        <v>288</v>
      </c>
      <c r="BN592" s="751">
        <f t="shared" ref="BN592" si="2670">IF(BN591="","",BN587*BN588*BN591)</f>
        <v>264</v>
      </c>
      <c r="BO592" s="751">
        <f t="shared" ref="BO592" si="2671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V592:BX592" si="2672">IF(BW591="","",BW587*BW588*BW591)</f>
        <v>156</v>
      </c>
      <c r="BX592" s="751">
        <f t="shared" si="2672"/>
        <v>264</v>
      </c>
      <c r="BY592" s="751">
        <f>IF(BY591="","",BY587*BY588*BY591)</f>
        <v>264</v>
      </c>
      <c r="BZ592" s="879">
        <f>IF(DG592&lt;3,"",(SUM(B592:R592)-MIN(B592:R592)-MAX(B592:R592))/(DG592-2))</f>
        <v>146</v>
      </c>
      <c r="CA592" s="879" t="str">
        <f>IF(DH592&lt;3,"",(SUM(T592:AJ592)-MIN(T592:AJ592)-MAX(T592:AJ592))/(DH592-2))</f>
        <v/>
      </c>
      <c r="CB592" s="879">
        <f>IF(DI592&lt;3,"",(SUM(AL592:BB592)-MIN(AL592:BB592)-MAX(AL592:BB592))/(DI592-2))</f>
        <v>272.39999999999998</v>
      </c>
      <c r="CC592" s="880">
        <f>IF(DJ592&lt;3,"",(SUM(BD592:BT592)-MIN(BD592:BT592)-MAX(BD592:BT592))/(DJ592-2))</f>
        <v>258</v>
      </c>
      <c r="CD592" s="512">
        <f t="shared" si="2575"/>
        <v>240</v>
      </c>
      <c r="CE592" s="83">
        <f t="shared" si="2517"/>
        <v>240</v>
      </c>
      <c r="CF592" s="83">
        <f t="shared" si="2517"/>
        <v>240</v>
      </c>
      <c r="CG592" s="83">
        <f t="shared" si="2517"/>
        <v>240</v>
      </c>
      <c r="CH592" s="83">
        <f t="shared" si="2517"/>
        <v>240</v>
      </c>
      <c r="CI592" s="148">
        <f t="shared" ref="CI592:CO592" si="267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264</v>
      </c>
      <c r="CJ592" s="148">
        <f t="shared" si="2673"/>
        <v>300</v>
      </c>
      <c r="CK592" s="83">
        <f t="shared" si="2673"/>
        <v>300</v>
      </c>
      <c r="CL592" s="83">
        <f t="shared" si="2673"/>
        <v>300</v>
      </c>
      <c r="CM592" s="83">
        <f t="shared" si="2673"/>
        <v>300</v>
      </c>
      <c r="CN592" s="83">
        <f t="shared" si="2673"/>
        <v>300</v>
      </c>
      <c r="CO592" s="512">
        <f t="shared" si="2673"/>
        <v>300</v>
      </c>
      <c r="CP592" s="541" t="str">
        <f t="shared" si="2518"/>
        <v/>
      </c>
      <c r="CQ592" s="542" t="str">
        <f t="shared" si="2518"/>
        <v/>
      </c>
      <c r="CR592" s="543" t="str">
        <f t="shared" si="2518"/>
        <v/>
      </c>
      <c r="CS592" s="543">
        <f t="shared" si="2518"/>
        <v>240</v>
      </c>
      <c r="CT592" s="543">
        <f t="shared" si="2518"/>
        <v>240</v>
      </c>
      <c r="CU592" s="543">
        <f t="shared" si="2518"/>
        <v>240</v>
      </c>
      <c r="CV592" s="543">
        <f t="shared" si="2518"/>
        <v>240</v>
      </c>
      <c r="CW592" s="544">
        <f t="shared" si="2518"/>
        <v>240</v>
      </c>
      <c r="CX592" s="544">
        <f t="shared" si="2518"/>
        <v>240</v>
      </c>
      <c r="CY592" s="544">
        <f t="shared" si="2518"/>
        <v>264</v>
      </c>
      <c r="CZ592" s="543">
        <f t="shared" si="2518"/>
        <v>264</v>
      </c>
      <c r="DA592" s="543">
        <f t="shared" si="2518"/>
        <v>264</v>
      </c>
      <c r="DB592" s="543">
        <f t="shared" si="2518"/>
        <v>288</v>
      </c>
      <c r="DC592" s="543">
        <f t="shared" si="2518"/>
        <v>300</v>
      </c>
      <c r="DD592" s="543">
        <f t="shared" si="2518"/>
        <v>300</v>
      </c>
      <c r="DE592" s="542" t="str">
        <f t="shared" si="2518"/>
        <v/>
      </c>
      <c r="DF592" s="541" t="str">
        <f t="shared" si="2319"/>
        <v/>
      </c>
      <c r="DG592" s="881">
        <f t="shared" si="2464"/>
        <v>11</v>
      </c>
      <c r="DH592" s="836">
        <f t="shared" si="2465"/>
        <v>0</v>
      </c>
      <c r="DI592" s="836">
        <f t="shared" si="2466"/>
        <v>12</v>
      </c>
      <c r="DJ592" s="836">
        <f t="shared" si="2467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43" t="s">
        <v>749</v>
      </c>
      <c r="B593" s="218" t="s">
        <v>271</v>
      </c>
      <c r="C593" s="218" t="s">
        <v>271</v>
      </c>
      <c r="D593" s="218" t="s">
        <v>271</v>
      </c>
      <c r="E593" s="218" t="s">
        <v>271</v>
      </c>
      <c r="F593" s="218" t="s">
        <v>271</v>
      </c>
      <c r="G593" s="218" t="s">
        <v>271</v>
      </c>
      <c r="H593" s="218" t="s">
        <v>271</v>
      </c>
      <c r="I593" s="218" t="s">
        <v>271</v>
      </c>
      <c r="J593" s="218" t="s">
        <v>271</v>
      </c>
      <c r="K593" s="218" t="s">
        <v>271</v>
      </c>
      <c r="L593" s="218" t="s">
        <v>271</v>
      </c>
      <c r="M593" s="218" t="s">
        <v>271</v>
      </c>
      <c r="N593" s="218"/>
      <c r="O593" s="218"/>
      <c r="P593" s="218"/>
      <c r="Q593" s="218"/>
      <c r="R593" s="218"/>
      <c r="S593" s="595"/>
      <c r="T593" s="218" t="s">
        <v>271</v>
      </c>
      <c r="U593" s="218" t="s">
        <v>271</v>
      </c>
      <c r="V593" s="218" t="s">
        <v>271</v>
      </c>
      <c r="W593" s="218" t="s">
        <v>271</v>
      </c>
      <c r="X593" s="218" t="s">
        <v>271</v>
      </c>
      <c r="Y593" s="218" t="s">
        <v>271</v>
      </c>
      <c r="Z593" s="218" t="s">
        <v>271</v>
      </c>
      <c r="AA593" s="218" t="s">
        <v>271</v>
      </c>
      <c r="AB593" s="218" t="s">
        <v>271</v>
      </c>
      <c r="AC593" s="218" t="s">
        <v>271</v>
      </c>
      <c r="AD593" s="218" t="s">
        <v>271</v>
      </c>
      <c r="AE593" s="218" t="s">
        <v>271</v>
      </c>
      <c r="AF593" s="218"/>
      <c r="AG593" s="218"/>
      <c r="AH593" s="218"/>
      <c r="AI593" s="218"/>
      <c r="AJ593" s="218"/>
      <c r="AK593" s="595"/>
      <c r="AL593" s="218" t="s">
        <v>271</v>
      </c>
      <c r="AM593" s="218" t="s">
        <v>271</v>
      </c>
      <c r="AN593" s="218" t="s">
        <v>271</v>
      </c>
      <c r="AO593" s="218" t="s">
        <v>271</v>
      </c>
      <c r="AP593" s="218" t="s">
        <v>271</v>
      </c>
      <c r="AQ593" s="218" t="s">
        <v>271</v>
      </c>
      <c r="AR593" s="218" t="s">
        <v>271</v>
      </c>
      <c r="AS593" s="218" t="s">
        <v>271</v>
      </c>
      <c r="AT593" s="218" t="s">
        <v>271</v>
      </c>
      <c r="AU593" s="218" t="s">
        <v>271</v>
      </c>
      <c r="AV593" s="218" t="s">
        <v>271</v>
      </c>
      <c r="AW593" s="218" t="s">
        <v>271</v>
      </c>
      <c r="AX593" s="218"/>
      <c r="AY593" s="218"/>
      <c r="AZ593" s="218"/>
      <c r="BA593" s="218"/>
      <c r="BB593" s="218"/>
      <c r="BC593" s="595"/>
      <c r="BD593" s="218" t="s">
        <v>271</v>
      </c>
      <c r="BE593" s="218" t="s">
        <v>271</v>
      </c>
      <c r="BF593" s="218" t="s">
        <v>271</v>
      </c>
      <c r="BG593" s="218" t="s">
        <v>271</v>
      </c>
      <c r="BH593" s="218" t="s">
        <v>271</v>
      </c>
      <c r="BI593" s="218" t="s">
        <v>271</v>
      </c>
      <c r="BJ593" s="218" t="s">
        <v>271</v>
      </c>
      <c r="BK593" s="218" t="s">
        <v>271</v>
      </c>
      <c r="BL593" s="218" t="s">
        <v>271</v>
      </c>
      <c r="BM593" s="218" t="s">
        <v>271</v>
      </c>
      <c r="BN593" s="218" t="s">
        <v>271</v>
      </c>
      <c r="BO593" s="218" t="s">
        <v>271</v>
      </c>
      <c r="BP593" s="218"/>
      <c r="BQ593" s="218"/>
      <c r="BR593" s="218"/>
      <c r="BS593" s="218"/>
      <c r="BT593" s="218"/>
      <c r="BU593" s="595"/>
      <c r="BV593" s="218" t="s">
        <v>271</v>
      </c>
      <c r="BW593" s="218" t="s">
        <v>271</v>
      </c>
      <c r="BX593" s="218" t="s">
        <v>271</v>
      </c>
      <c r="BY593" s="218" t="s">
        <v>271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296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>IF(DG594&lt;3,"",(SUM(B594:R594)-MIN(B594:R594)-MAX(B594:R594))/(DG594-2))</f>
        <v/>
      </c>
      <c r="CA594" s="879" t="str">
        <f>IF(DH594&lt;3,"",(SUM(T594:AJ594)-MIN(T594:AJ594)-MAX(T594:AJ594))/(DH594-2))</f>
        <v/>
      </c>
      <c r="CB594" s="879" t="str">
        <f>IF(DI594&lt;3,"",(SUM(AL594:BB594)-MIN(AL594:BB594)-MAX(AL594:BB594))/(DI594-2))</f>
        <v/>
      </c>
      <c r="CC594" s="880" t="str">
        <f>IF(DJ594&lt;3,"",(SUM(BD594:BT594)-MIN(BD594:BT594)-MAX(BD594:BT594))/(DJ594-2))</f>
        <v/>
      </c>
      <c r="CD594" s="512" t="str">
        <f t="shared" si="2575"/>
        <v/>
      </c>
      <c r="CE594" s="83" t="str">
        <f t="shared" si="2575"/>
        <v/>
      </c>
      <c r="CF594" s="83" t="str">
        <f t="shared" si="2575"/>
        <v/>
      </c>
      <c r="CG594" s="83" t="str">
        <f t="shared" si="2575"/>
        <v/>
      </c>
      <c r="CH594" s="83" t="str">
        <f t="shared" si="2575"/>
        <v/>
      </c>
      <c r="CI594" s="148" t="str">
        <f t="shared" si="2575"/>
        <v/>
      </c>
      <c r="CJ594" s="148" t="str">
        <f t="shared" si="2575"/>
        <v/>
      </c>
      <c r="CK594" s="83" t="str">
        <f t="shared" si="2575"/>
        <v/>
      </c>
      <c r="CL594" s="83" t="str">
        <f t="shared" si="2575"/>
        <v/>
      </c>
      <c r="CM594" s="83" t="str">
        <f t="shared" si="2575"/>
        <v/>
      </c>
      <c r="CN594" s="83" t="str">
        <f t="shared" si="2575"/>
        <v/>
      </c>
      <c r="CO594" s="512" t="str">
        <f t="shared" si="2575"/>
        <v/>
      </c>
      <c r="CP594" s="541" t="str">
        <f t="shared" si="2518"/>
        <v/>
      </c>
      <c r="CQ594" s="542" t="str">
        <f t="shared" si="2518"/>
        <v/>
      </c>
      <c r="CR594" s="543" t="str">
        <f t="shared" si="2518"/>
        <v/>
      </c>
      <c r="CS594" s="543" t="str">
        <f t="shared" si="2518"/>
        <v/>
      </c>
      <c r="CT594" s="543" t="str">
        <f t="shared" si="2518"/>
        <v/>
      </c>
      <c r="CU594" s="543" t="str">
        <f t="shared" si="2518"/>
        <v/>
      </c>
      <c r="CV594" s="543" t="str">
        <f t="shared" si="2518"/>
        <v/>
      </c>
      <c r="CW594" s="544" t="str">
        <f t="shared" si="2518"/>
        <v/>
      </c>
      <c r="CX594" s="544" t="str">
        <f t="shared" si="2518"/>
        <v/>
      </c>
      <c r="CY594" s="544" t="str">
        <f t="shared" si="2518"/>
        <v/>
      </c>
      <c r="CZ594" s="543" t="str">
        <f t="shared" si="2518"/>
        <v/>
      </c>
      <c r="DA594" s="543" t="str">
        <f t="shared" si="2518"/>
        <v/>
      </c>
      <c r="DB594" s="543" t="str">
        <f t="shared" si="2518"/>
        <v/>
      </c>
      <c r="DC594" s="543" t="str">
        <f t="shared" si="2518"/>
        <v/>
      </c>
      <c r="DD594" s="543" t="str">
        <f t="shared" si="2518"/>
        <v/>
      </c>
      <c r="DE594" s="542" t="str">
        <f t="shared" si="2518"/>
        <v/>
      </c>
      <c r="DF594" s="541" t="str">
        <f t="shared" si="2319"/>
        <v/>
      </c>
      <c r="DG594" s="881">
        <f t="shared" ref="DG594:DG599" si="2674">COUNT(B594:R594)</f>
        <v>0</v>
      </c>
      <c r="DH594" s="836">
        <f t="shared" ref="DH594:DH599" si="2675">COUNT(T594:AJ594)</f>
        <v>0</v>
      </c>
      <c r="DI594" s="836">
        <f t="shared" ref="DI594:DI599" si="2676">COUNT(AL594:BB594)</f>
        <v>0</v>
      </c>
      <c r="DJ594" s="836">
        <f t="shared" ref="DJ594:DJ599" si="2677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292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>IF(DG595&lt;3,"",(SUM(B595:R595)-MIN(B595:R595)-MAX(B595:R595))/(DG595-2))</f>
        <v/>
      </c>
      <c r="CA595" s="879" t="str">
        <f>IF(DH595&lt;3,"",(SUM(T595:AJ595)-MIN(T595:AJ595)-MAX(T595:AJ595))/(DH595-2))</f>
        <v/>
      </c>
      <c r="CB595" s="879" t="str">
        <f>IF(DI595&lt;3,"",(SUM(AL595:BB595)-MIN(AL595:BB595)-MAX(AL595:BB595))/(DI595-2))</f>
        <v/>
      </c>
      <c r="CC595" s="880" t="str">
        <f>IF(DJ595&lt;3,"",(SUM(BD595:BT595)-MIN(BD595:BT595)-MAX(BD595:BT595))/(DJ595-2))</f>
        <v/>
      </c>
      <c r="CD595" s="512" t="str">
        <f t="shared" si="2575"/>
        <v/>
      </c>
      <c r="CE595" s="83" t="str">
        <f t="shared" si="2575"/>
        <v/>
      </c>
      <c r="CF595" s="83" t="str">
        <f t="shared" si="2575"/>
        <v/>
      </c>
      <c r="CG595" s="83" t="str">
        <f t="shared" si="2575"/>
        <v/>
      </c>
      <c r="CH595" s="83" t="str">
        <f t="shared" si="2575"/>
        <v/>
      </c>
      <c r="CI595" s="148" t="str">
        <f t="shared" si="2575"/>
        <v/>
      </c>
      <c r="CJ595" s="148" t="str">
        <f t="shared" si="2575"/>
        <v/>
      </c>
      <c r="CK595" s="83" t="str">
        <f t="shared" si="2575"/>
        <v/>
      </c>
      <c r="CL595" s="83" t="str">
        <f t="shared" si="2575"/>
        <v/>
      </c>
      <c r="CM595" s="83" t="str">
        <f t="shared" si="2575"/>
        <v/>
      </c>
      <c r="CN595" s="83" t="str">
        <f t="shared" si="2575"/>
        <v/>
      </c>
      <c r="CO595" s="512" t="str">
        <f t="shared" si="2575"/>
        <v/>
      </c>
      <c r="CP595" s="541" t="str">
        <f t="shared" si="2518"/>
        <v/>
      </c>
      <c r="CQ595" s="542" t="str">
        <f t="shared" si="2518"/>
        <v/>
      </c>
      <c r="CR595" s="543" t="str">
        <f t="shared" si="2518"/>
        <v/>
      </c>
      <c r="CS595" s="543" t="str">
        <f t="shared" si="2518"/>
        <v/>
      </c>
      <c r="CT595" s="543" t="str">
        <f t="shared" si="2518"/>
        <v/>
      </c>
      <c r="CU595" s="543" t="str">
        <f t="shared" si="2518"/>
        <v/>
      </c>
      <c r="CV595" s="543" t="str">
        <f t="shared" si="2518"/>
        <v/>
      </c>
      <c r="CW595" s="544" t="str">
        <f t="shared" si="2518"/>
        <v/>
      </c>
      <c r="CX595" s="544" t="str">
        <f t="shared" si="2518"/>
        <v/>
      </c>
      <c r="CY595" s="544" t="str">
        <f t="shared" si="2518"/>
        <v/>
      </c>
      <c r="CZ595" s="543" t="str">
        <f t="shared" si="2518"/>
        <v/>
      </c>
      <c r="DA595" s="543" t="str">
        <f t="shared" si="2518"/>
        <v/>
      </c>
      <c r="DB595" s="543" t="str">
        <f t="shared" si="2518"/>
        <v/>
      </c>
      <c r="DC595" s="543" t="str">
        <f t="shared" ref="CP595:DE596" si="267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78"/>
        <v/>
      </c>
      <c r="DE595" s="542" t="str">
        <f t="shared" si="2678"/>
        <v/>
      </c>
      <c r="DF595" s="541" t="str">
        <f t="shared" si="2319"/>
        <v/>
      </c>
      <c r="DG595" s="881">
        <f t="shared" si="2674"/>
        <v>0</v>
      </c>
      <c r="DH595" s="836">
        <f t="shared" si="2675"/>
        <v>0</v>
      </c>
      <c r="DI595" s="836">
        <f t="shared" si="2676"/>
        <v>0</v>
      </c>
      <c r="DJ595" s="836">
        <f t="shared" si="2677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287</v>
      </c>
      <c r="B596" s="752">
        <f>330*$K$1</f>
        <v>1381.644</v>
      </c>
      <c r="C596" s="752">
        <f t="shared" ref="C596:M596" si="2679">330*$K$1</f>
        <v>1381.644</v>
      </c>
      <c r="D596" s="752">
        <f t="shared" si="2679"/>
        <v>1381.644</v>
      </c>
      <c r="E596" s="752">
        <f t="shared" si="2679"/>
        <v>1381.644</v>
      </c>
      <c r="F596" s="752">
        <f t="shared" si="2679"/>
        <v>1381.644</v>
      </c>
      <c r="G596" s="752">
        <f t="shared" si="2679"/>
        <v>1381.644</v>
      </c>
      <c r="H596" s="752">
        <f t="shared" si="2679"/>
        <v>1381.644</v>
      </c>
      <c r="I596" s="752">
        <f t="shared" si="2679"/>
        <v>1381.644</v>
      </c>
      <c r="J596" s="752">
        <f t="shared" si="2679"/>
        <v>1381.644</v>
      </c>
      <c r="K596" s="752">
        <f t="shared" si="2679"/>
        <v>1381.644</v>
      </c>
      <c r="L596" s="752">
        <f t="shared" si="2679"/>
        <v>1381.644</v>
      </c>
      <c r="M596" s="752">
        <f t="shared" si="2679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80">330*$K$1</f>
        <v>1381.644</v>
      </c>
      <c r="V596" s="752">
        <f t="shared" si="2680"/>
        <v>1381.644</v>
      </c>
      <c r="W596" s="752">
        <f t="shared" si="2680"/>
        <v>1381.644</v>
      </c>
      <c r="X596" s="752">
        <f t="shared" si="2680"/>
        <v>1381.644</v>
      </c>
      <c r="Y596" s="752">
        <f t="shared" si="2680"/>
        <v>1381.644</v>
      </c>
      <c r="Z596" s="752">
        <f t="shared" si="2680"/>
        <v>1381.644</v>
      </c>
      <c r="AA596" s="752">
        <f t="shared" si="2680"/>
        <v>1381.644</v>
      </c>
      <c r="AB596" s="752">
        <f t="shared" si="2680"/>
        <v>1381.644</v>
      </c>
      <c r="AC596" s="752">
        <f t="shared" si="2680"/>
        <v>1381.644</v>
      </c>
      <c r="AD596" s="752">
        <f t="shared" si="2680"/>
        <v>1381.644</v>
      </c>
      <c r="AE596" s="752">
        <f t="shared" si="2680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81">330*$K$1</f>
        <v>1381.644</v>
      </c>
      <c r="AN596" s="752">
        <f t="shared" si="2681"/>
        <v>1381.644</v>
      </c>
      <c r="AO596" s="752">
        <f t="shared" si="2681"/>
        <v>1381.644</v>
      </c>
      <c r="AP596" s="752">
        <f t="shared" si="2681"/>
        <v>1381.644</v>
      </c>
      <c r="AQ596" s="752">
        <f t="shared" si="2681"/>
        <v>1381.644</v>
      </c>
      <c r="AR596" s="752">
        <f t="shared" si="2681"/>
        <v>1381.644</v>
      </c>
      <c r="AS596" s="752">
        <f t="shared" si="2681"/>
        <v>1381.644</v>
      </c>
      <c r="AT596" s="752">
        <f t="shared" si="2681"/>
        <v>1381.644</v>
      </c>
      <c r="AU596" s="752">
        <f t="shared" si="2681"/>
        <v>1381.644</v>
      </c>
      <c r="AV596" s="752">
        <f t="shared" si="2681"/>
        <v>1381.644</v>
      </c>
      <c r="AW596" s="752">
        <f t="shared" si="2681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82">330*$K$1</f>
        <v>1381.644</v>
      </c>
      <c r="BF596" s="752">
        <f t="shared" si="2682"/>
        <v>1381.644</v>
      </c>
      <c r="BG596" s="752">
        <f t="shared" si="2682"/>
        <v>1381.644</v>
      </c>
      <c r="BH596" s="752">
        <f t="shared" si="2682"/>
        <v>1381.644</v>
      </c>
      <c r="BI596" s="752">
        <f t="shared" si="2682"/>
        <v>1381.644</v>
      </c>
      <c r="BJ596" s="752">
        <f t="shared" si="2682"/>
        <v>1381.644</v>
      </c>
      <c r="BK596" s="752">
        <f t="shared" si="2682"/>
        <v>1381.644</v>
      </c>
      <c r="BL596" s="752">
        <f t="shared" si="2682"/>
        <v>1381.644</v>
      </c>
      <c r="BM596" s="752">
        <f t="shared" si="2682"/>
        <v>1381.644</v>
      </c>
      <c r="BN596" s="752">
        <f t="shared" si="2682"/>
        <v>1381.644</v>
      </c>
      <c r="BO596" s="752">
        <f t="shared" si="2682"/>
        <v>1381.644</v>
      </c>
      <c r="BP596" s="752"/>
      <c r="BQ596" s="752"/>
      <c r="BR596" s="752"/>
      <c r="BS596" s="752"/>
      <c r="BT596" s="752"/>
      <c r="BU596" s="581"/>
      <c r="BV596" s="752">
        <f t="shared" si="2682"/>
        <v>1381.644</v>
      </c>
      <c r="BW596" s="752">
        <f t="shared" si="2682"/>
        <v>1381.644</v>
      </c>
      <c r="BX596" s="752">
        <f t="shared" si="2682"/>
        <v>1381.644</v>
      </c>
      <c r="BY596" s="752">
        <f t="shared" si="2682"/>
        <v>1381.644</v>
      </c>
      <c r="BZ596" s="879">
        <f>IF(DG596&lt;3,"",(SUM(B596:R596)-MIN(B596:R596)-MAX(B596:R596))/(DG596-2))</f>
        <v>1381.6439999999998</v>
      </c>
      <c r="CA596" s="879">
        <f>IF(DH596&lt;3,"",(SUM(T596:AJ596)-MIN(T596:AJ596)-MAX(T596:AJ596))/(DH596-2))</f>
        <v>1381.6439999999998</v>
      </c>
      <c r="CB596" s="879">
        <f>IF(DI596&lt;3,"",(SUM(AL596:BB596)-MIN(AL596:BB596)-MAX(AL596:BB596))/(DI596-2))</f>
        <v>1381.6439999999998</v>
      </c>
      <c r="CC596" s="880">
        <f>IF(DJ596&lt;3,"",(SUM(BD596:BT596)-MIN(BD596:BT596)-MAX(BD596:BT596))/(DJ596-2))</f>
        <v>1381.6439999999998</v>
      </c>
      <c r="CD596" s="512">
        <f t="shared" si="2575"/>
        <v>1381.644</v>
      </c>
      <c r="CE596" s="83">
        <f t="shared" si="2575"/>
        <v>1381.644</v>
      </c>
      <c r="CF596" s="83">
        <f t="shared" si="2575"/>
        <v>1381.644</v>
      </c>
      <c r="CG596" s="83">
        <f t="shared" si="2575"/>
        <v>1381.644</v>
      </c>
      <c r="CH596" s="83">
        <f t="shared" si="2575"/>
        <v>1381.644</v>
      </c>
      <c r="CI596" s="148">
        <f t="shared" si="2575"/>
        <v>1381.644</v>
      </c>
      <c r="CJ596" s="148">
        <f t="shared" si="2575"/>
        <v>1381.644</v>
      </c>
      <c r="CK596" s="83">
        <f t="shared" si="2575"/>
        <v>1381.644</v>
      </c>
      <c r="CL596" s="83">
        <f t="shared" si="2575"/>
        <v>1381.644</v>
      </c>
      <c r="CM596" s="83">
        <f t="shared" si="2575"/>
        <v>1381.644</v>
      </c>
      <c r="CN596" s="83">
        <f t="shared" si="2575"/>
        <v>1381.644</v>
      </c>
      <c r="CO596" s="512">
        <f t="shared" si="2575"/>
        <v>1381.644</v>
      </c>
      <c r="CP596" s="541" t="str">
        <f t="shared" si="2678"/>
        <v/>
      </c>
      <c r="CQ596" s="542" t="str">
        <f t="shared" si="2678"/>
        <v/>
      </c>
      <c r="CR596" s="543" t="str">
        <f t="shared" si="2678"/>
        <v/>
      </c>
      <c r="CS596" s="543">
        <f t="shared" si="2678"/>
        <v>1381.644</v>
      </c>
      <c r="CT596" s="543">
        <f t="shared" si="2678"/>
        <v>1381.644</v>
      </c>
      <c r="CU596" s="543">
        <f t="shared" si="2678"/>
        <v>1381.644</v>
      </c>
      <c r="CV596" s="543">
        <f t="shared" si="2678"/>
        <v>1381.644</v>
      </c>
      <c r="CW596" s="544">
        <f t="shared" si="2678"/>
        <v>1381.644</v>
      </c>
      <c r="CX596" s="544">
        <f t="shared" si="2678"/>
        <v>1381.644</v>
      </c>
      <c r="CY596" s="544">
        <f t="shared" si="2678"/>
        <v>1381.644</v>
      </c>
      <c r="CZ596" s="543">
        <f t="shared" si="2678"/>
        <v>1381.644</v>
      </c>
      <c r="DA596" s="543">
        <f t="shared" si="2678"/>
        <v>1381.644</v>
      </c>
      <c r="DB596" s="543">
        <f t="shared" si="2678"/>
        <v>1381.644</v>
      </c>
      <c r="DC596" s="543">
        <f t="shared" si="2678"/>
        <v>1381.644</v>
      </c>
      <c r="DD596" s="543">
        <f t="shared" si="2678"/>
        <v>1381.644</v>
      </c>
      <c r="DE596" s="542" t="str">
        <f t="shared" si="2678"/>
        <v/>
      </c>
      <c r="DF596" s="541" t="str">
        <f t="shared" si="2319"/>
        <v/>
      </c>
      <c r="DG596" s="881">
        <f t="shared" si="2674"/>
        <v>12</v>
      </c>
      <c r="DH596" s="836">
        <f t="shared" si="2675"/>
        <v>12</v>
      </c>
      <c r="DI596" s="836">
        <f t="shared" si="2676"/>
        <v>12</v>
      </c>
      <c r="DJ596" s="836">
        <f t="shared" si="2677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228</v>
      </c>
      <c r="B597" s="625" t="str">
        <f t="shared" ref="B597:M597" si="2683">IF(B594="","",B594*B595*B596/B$46/365/$G$1)</f>
        <v/>
      </c>
      <c r="C597" s="625" t="str">
        <f t="shared" si="2683"/>
        <v/>
      </c>
      <c r="D597" s="625" t="str">
        <f t="shared" si="2683"/>
        <v/>
      </c>
      <c r="E597" s="625" t="str">
        <f t="shared" si="2683"/>
        <v/>
      </c>
      <c r="F597" s="625" t="str">
        <f t="shared" si="2683"/>
        <v/>
      </c>
      <c r="G597" s="625" t="str">
        <f t="shared" si="2683"/>
        <v/>
      </c>
      <c r="H597" s="625" t="str">
        <f t="shared" si="2683"/>
        <v/>
      </c>
      <c r="I597" s="625" t="str">
        <f t="shared" si="2683"/>
        <v/>
      </c>
      <c r="J597" s="625" t="str">
        <f t="shared" si="2683"/>
        <v/>
      </c>
      <c r="K597" s="625" t="str">
        <f t="shared" si="2683"/>
        <v/>
      </c>
      <c r="L597" s="625" t="str">
        <f t="shared" si="2683"/>
        <v/>
      </c>
      <c r="M597" s="625" t="str">
        <f t="shared" si="2683"/>
        <v/>
      </c>
      <c r="N597" s="625"/>
      <c r="O597" s="625"/>
      <c r="P597" s="625"/>
      <c r="Q597" s="625"/>
      <c r="R597" s="625"/>
      <c r="S597" s="645"/>
      <c r="T597" s="625" t="str">
        <f t="shared" ref="T597:AE597" si="2684">IF(T594="","",T594*T595*T596/T$46/365/$G$1)</f>
        <v/>
      </c>
      <c r="U597" s="625" t="str">
        <f t="shared" si="2684"/>
        <v/>
      </c>
      <c r="V597" s="625" t="str">
        <f t="shared" si="2684"/>
        <v/>
      </c>
      <c r="W597" s="625" t="str">
        <f t="shared" si="2684"/>
        <v/>
      </c>
      <c r="X597" s="625" t="str">
        <f t="shared" si="2684"/>
        <v/>
      </c>
      <c r="Y597" s="625" t="str">
        <f t="shared" si="2684"/>
        <v/>
      </c>
      <c r="Z597" s="625" t="str">
        <f t="shared" si="2684"/>
        <v/>
      </c>
      <c r="AA597" s="625" t="str">
        <f t="shared" si="2684"/>
        <v/>
      </c>
      <c r="AB597" s="625" t="str">
        <f t="shared" si="2684"/>
        <v/>
      </c>
      <c r="AC597" s="625" t="str">
        <f t="shared" si="2684"/>
        <v/>
      </c>
      <c r="AD597" s="625" t="str">
        <f t="shared" si="2684"/>
        <v/>
      </c>
      <c r="AE597" s="625" t="str">
        <f t="shared" si="2684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85">IF(AL594="","",AL594*AL595*AL596/AL$46/365/$G$1)</f>
        <v/>
      </c>
      <c r="AM597" s="625" t="str">
        <f t="shared" si="2685"/>
        <v/>
      </c>
      <c r="AN597" s="625" t="str">
        <f t="shared" si="2685"/>
        <v/>
      </c>
      <c r="AO597" s="625" t="str">
        <f t="shared" si="2685"/>
        <v/>
      </c>
      <c r="AP597" s="625" t="str">
        <f t="shared" si="2685"/>
        <v/>
      </c>
      <c r="AQ597" s="625" t="str">
        <f t="shared" si="2685"/>
        <v/>
      </c>
      <c r="AR597" s="625" t="str">
        <f t="shared" si="2685"/>
        <v/>
      </c>
      <c r="AS597" s="625" t="str">
        <f t="shared" si="2685"/>
        <v/>
      </c>
      <c r="AT597" s="625" t="str">
        <f t="shared" si="2685"/>
        <v/>
      </c>
      <c r="AU597" s="625" t="str">
        <f t="shared" si="2685"/>
        <v/>
      </c>
      <c r="AV597" s="625" t="str">
        <f t="shared" si="2685"/>
        <v/>
      </c>
      <c r="AW597" s="625" t="str">
        <f t="shared" si="2685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86">IF(BD594="","",BD594*BD595*BD596/BD$46/365/$G$1)</f>
        <v/>
      </c>
      <c r="BE597" s="625" t="str">
        <f t="shared" si="2686"/>
        <v/>
      </c>
      <c r="BF597" s="625" t="str">
        <f t="shared" si="2686"/>
        <v/>
      </c>
      <c r="BG597" s="625" t="str">
        <f t="shared" si="2686"/>
        <v/>
      </c>
      <c r="BH597" s="625" t="str">
        <f t="shared" si="2686"/>
        <v/>
      </c>
      <c r="BI597" s="625" t="str">
        <f t="shared" si="2686"/>
        <v/>
      </c>
      <c r="BJ597" s="625" t="str">
        <f t="shared" si="2686"/>
        <v/>
      </c>
      <c r="BK597" s="625" t="str">
        <f t="shared" si="2686"/>
        <v/>
      </c>
      <c r="BL597" s="625" t="str">
        <f t="shared" si="2686"/>
        <v/>
      </c>
      <c r="BM597" s="625" t="str">
        <f t="shared" si="2686"/>
        <v/>
      </c>
      <c r="BN597" s="625" t="str">
        <f t="shared" si="2686"/>
        <v/>
      </c>
      <c r="BO597" s="625" t="str">
        <f t="shared" si="2686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IF(DG597&lt;3,"",(SUM(B597:R597)-MIN(B597:R597)-MAX(B597:R597))/(DG597-2))</f>
        <v/>
      </c>
      <c r="CA597" s="615" t="str">
        <f>IF(DH597&lt;3,"",(SUM(T597:AJ597)-MIN(T597:AJ597)-MAX(T597:AJ597))/(DH597-2))</f>
        <v/>
      </c>
      <c r="CB597" s="615" t="str">
        <f>IF(DI597&lt;3,"",(SUM(AL597:BB597)-MIN(AL597:BB597)-MAX(AL597:BB597))/(DI597-2))</f>
        <v/>
      </c>
      <c r="CC597" s="615" t="str">
        <f>IF(DJ597&lt;3,"",(SUM(BD597:BT597)-MIN(BD597:BT597)-MAX(BD597:BT597))/(DJ597-2))</f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8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87"/>
        <v/>
      </c>
      <c r="CG597" s="1332" t="str">
        <f t="shared" si="2687"/>
        <v/>
      </c>
      <c r="CH597" s="1332" t="str">
        <f t="shared" si="2687"/>
        <v/>
      </c>
      <c r="CI597" s="1333" t="str">
        <f t="shared" si="2687"/>
        <v/>
      </c>
      <c r="CJ597" s="1333" t="str">
        <f t="shared" si="2687"/>
        <v/>
      </c>
      <c r="CK597" s="1332" t="str">
        <f t="shared" si="2687"/>
        <v/>
      </c>
      <c r="CL597" s="1332" t="str">
        <f t="shared" si="2687"/>
        <v/>
      </c>
      <c r="CM597" s="1332" t="str">
        <f t="shared" si="2687"/>
        <v/>
      </c>
      <c r="CN597" s="1332" t="str">
        <f t="shared" si="2687"/>
        <v/>
      </c>
      <c r="CO597" s="1331" t="str">
        <f t="shared" si="2687"/>
        <v/>
      </c>
      <c r="CP597" s="529" t="str">
        <f t="shared" ref="CP597" si="268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68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69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69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69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69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69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69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69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69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6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69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0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0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0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0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0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74"/>
        <v>0</v>
      </c>
      <c r="DH597" s="98">
        <f t="shared" si="2675"/>
        <v>0</v>
      </c>
      <c r="DI597" s="98">
        <f t="shared" si="2676"/>
        <v>0</v>
      </c>
      <c r="DJ597" s="98">
        <f t="shared" si="2677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5" t="s">
        <v>291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>IF(DG598&lt;3,"",(SUM(B598:R598)-MIN(B598:R598)-MAX(B598:R598))/(DG598-2))</f>
        <v/>
      </c>
      <c r="CA598" s="879" t="str">
        <f>IF(DH598&lt;3,"",(SUM(T598:AJ598)-MIN(T598:AJ598)-MAX(T598:AJ598))/(DH598-2))</f>
        <v/>
      </c>
      <c r="CB598" s="879" t="str">
        <f>IF(DI598&lt;3,"",(SUM(AL598:BB598)-MIN(AL598:BB598)-MAX(AL598:BB598))/(DI598-2))</f>
        <v/>
      </c>
      <c r="CC598" s="880" t="str">
        <f>IF(DJ598&lt;3,"",(SUM(BD598:BT598)-MIN(BD598:BT598)-MAX(BD598:BT598))/(DJ598-2))</f>
        <v/>
      </c>
      <c r="CD598" s="1411"/>
      <c r="CE598" s="1412"/>
      <c r="CF598" s="1412"/>
      <c r="CG598" s="1412"/>
      <c r="CH598" s="1412"/>
      <c r="CI598" s="1413"/>
      <c r="CJ598" s="1413"/>
      <c r="CK598" s="1412"/>
      <c r="CL598" s="1412"/>
      <c r="CM598" s="1412"/>
      <c r="CN598" s="1412"/>
      <c r="CO598" s="1411"/>
      <c r="CP598" s="1414">
        <v>0</v>
      </c>
      <c r="CQ598" s="1415">
        <v>0</v>
      </c>
      <c r="CR598" s="1415">
        <v>0</v>
      </c>
      <c r="CS598" s="1415">
        <v>0</v>
      </c>
      <c r="CT598" s="1416"/>
      <c r="CU598" s="543" t="str">
        <f t="shared" si="2693"/>
        <v/>
      </c>
      <c r="CV598" s="543" t="str">
        <f t="shared" si="2694"/>
        <v/>
      </c>
      <c r="CW598" s="544" t="str">
        <f t="shared" si="2695"/>
        <v/>
      </c>
      <c r="CX598" s="544" t="str">
        <f t="shared" si="2696"/>
        <v/>
      </c>
      <c r="CY598" s="544" t="str">
        <f t="shared" si="2697"/>
        <v/>
      </c>
      <c r="CZ598" s="543" t="str">
        <f t="shared" si="2698"/>
        <v/>
      </c>
      <c r="DA598" s="543" t="str">
        <f t="shared" si="2699"/>
        <v/>
      </c>
      <c r="DB598" s="543" t="str">
        <f t="shared" si="2700"/>
        <v/>
      </c>
      <c r="DC598" s="543" t="str">
        <f t="shared" si="2701"/>
        <v/>
      </c>
      <c r="DD598" s="543" t="str">
        <f t="shared" si="2702"/>
        <v/>
      </c>
      <c r="DE598" s="542" t="str">
        <f t="shared" si="2703"/>
        <v/>
      </c>
      <c r="DF598" s="541" t="str">
        <f t="shared" si="2704"/>
        <v/>
      </c>
      <c r="DG598" s="646">
        <f t="shared" si="2674"/>
        <v>0</v>
      </c>
      <c r="DH598" s="98">
        <f t="shared" si="2675"/>
        <v>0</v>
      </c>
      <c r="DI598" s="98">
        <f t="shared" si="2676"/>
        <v>0</v>
      </c>
      <c r="DJ598" s="98">
        <f t="shared" si="2677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289</v>
      </c>
      <c r="B599" s="622" t="str">
        <f t="shared" ref="B599:M599" si="2705">IF(B598="","",B594*B595*B598)</f>
        <v/>
      </c>
      <c r="C599" s="622" t="str">
        <f t="shared" si="2705"/>
        <v/>
      </c>
      <c r="D599" s="622" t="str">
        <f t="shared" si="2705"/>
        <v/>
      </c>
      <c r="E599" s="622" t="str">
        <f t="shared" si="2705"/>
        <v/>
      </c>
      <c r="F599" s="622" t="str">
        <f t="shared" si="2705"/>
        <v/>
      </c>
      <c r="G599" s="622" t="str">
        <f t="shared" si="2705"/>
        <v/>
      </c>
      <c r="H599" s="622" t="str">
        <f t="shared" si="2705"/>
        <v/>
      </c>
      <c r="I599" s="622" t="str">
        <f t="shared" si="2705"/>
        <v/>
      </c>
      <c r="J599" s="622" t="str">
        <f t="shared" si="2705"/>
        <v/>
      </c>
      <c r="K599" s="622" t="str">
        <f t="shared" si="2705"/>
        <v/>
      </c>
      <c r="L599" s="622" t="str">
        <f t="shared" si="2705"/>
        <v/>
      </c>
      <c r="M599" s="622" t="str">
        <f t="shared" si="2705"/>
        <v/>
      </c>
      <c r="N599" s="622"/>
      <c r="O599" s="622"/>
      <c r="P599" s="622"/>
      <c r="Q599" s="622"/>
      <c r="R599" s="622"/>
      <c r="S599" s="655"/>
      <c r="T599" s="622" t="str">
        <f t="shared" ref="T599:AE599" si="2706">IF(T598="","",T594*T595*T598)</f>
        <v/>
      </c>
      <c r="U599" s="622" t="str">
        <f t="shared" si="2706"/>
        <v/>
      </c>
      <c r="V599" s="622" t="str">
        <f t="shared" si="2706"/>
        <v/>
      </c>
      <c r="W599" s="622" t="str">
        <f t="shared" si="2706"/>
        <v/>
      </c>
      <c r="X599" s="622" t="str">
        <f t="shared" si="2706"/>
        <v/>
      </c>
      <c r="Y599" s="622" t="str">
        <f t="shared" si="2706"/>
        <v/>
      </c>
      <c r="Z599" s="622" t="str">
        <f t="shared" si="2706"/>
        <v/>
      </c>
      <c r="AA599" s="622" t="str">
        <f t="shared" si="2706"/>
        <v/>
      </c>
      <c r="AB599" s="622" t="str">
        <f t="shared" si="2706"/>
        <v/>
      </c>
      <c r="AC599" s="622" t="str">
        <f t="shared" si="2706"/>
        <v/>
      </c>
      <c r="AD599" s="622" t="str">
        <f t="shared" si="2706"/>
        <v/>
      </c>
      <c r="AE599" s="622" t="str">
        <f t="shared" si="2706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07">IF(AL598="","",AL594*AL595*AL598)</f>
        <v/>
      </c>
      <c r="AM599" s="622" t="str">
        <f t="shared" si="2707"/>
        <v/>
      </c>
      <c r="AN599" s="622" t="str">
        <f t="shared" si="2707"/>
        <v/>
      </c>
      <c r="AO599" s="622" t="str">
        <f t="shared" si="2707"/>
        <v/>
      </c>
      <c r="AP599" s="622" t="str">
        <f t="shared" si="2707"/>
        <v/>
      </c>
      <c r="AQ599" s="622" t="str">
        <f t="shared" si="2707"/>
        <v/>
      </c>
      <c r="AR599" s="622" t="str">
        <f t="shared" si="2707"/>
        <v/>
      </c>
      <c r="AS599" s="622" t="str">
        <f t="shared" si="2707"/>
        <v/>
      </c>
      <c r="AT599" s="622" t="str">
        <f t="shared" si="2707"/>
        <v/>
      </c>
      <c r="AU599" s="622" t="str">
        <f t="shared" si="2707"/>
        <v/>
      </c>
      <c r="AV599" s="622" t="str">
        <f t="shared" si="2707"/>
        <v/>
      </c>
      <c r="AW599" s="622" t="str">
        <f t="shared" si="2707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08">IF(BD598="","",BD594*BD595*BD598)</f>
        <v/>
      </c>
      <c r="BE599" s="622" t="str">
        <f t="shared" si="2708"/>
        <v/>
      </c>
      <c r="BF599" s="622" t="str">
        <f t="shared" si="2708"/>
        <v/>
      </c>
      <c r="BG599" s="622" t="str">
        <f t="shared" si="2708"/>
        <v/>
      </c>
      <c r="BH599" s="622" t="str">
        <f t="shared" si="2708"/>
        <v/>
      </c>
      <c r="BI599" s="622" t="str">
        <f t="shared" si="2708"/>
        <v/>
      </c>
      <c r="BJ599" s="622" t="str">
        <f t="shared" si="2708"/>
        <v/>
      </c>
      <c r="BK599" s="622" t="str">
        <f t="shared" si="2708"/>
        <v/>
      </c>
      <c r="BL599" s="622" t="str">
        <f t="shared" si="2708"/>
        <v/>
      </c>
      <c r="BM599" s="622" t="str">
        <f t="shared" si="2708"/>
        <v/>
      </c>
      <c r="BN599" s="622" t="str">
        <f t="shared" si="2708"/>
        <v/>
      </c>
      <c r="BO599" s="622" t="str">
        <f t="shared" si="2708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>IF(DG599&lt;3,"",(SUM(B599:R599)-MIN(B599:R599)-MAX(B599:R599))/(DG599-2))</f>
        <v/>
      </c>
      <c r="CA599" s="879" t="str">
        <f>IF(DH599&lt;3,"",(SUM(T599:AJ599)-MIN(T599:AJ599)-MAX(T599:AJ599))/(DH599-2))</f>
        <v/>
      </c>
      <c r="CB599" s="879" t="str">
        <f>IF(DI599&lt;3,"",(SUM(AL599:BB599)-MIN(AL599:BB599)-MAX(AL599:BB599))/(DI599-2))</f>
        <v/>
      </c>
      <c r="CC599" s="880" t="str">
        <f>IF(DJ599&lt;3,"",(SUM(BD599:BT599)-MIN(BD599:BT599)-MAX(BD599:BT599))/(DJ599-2))</f>
        <v/>
      </c>
      <c r="CD599" s="1411"/>
      <c r="CE599" s="1412"/>
      <c r="CF599" s="1412"/>
      <c r="CG599" s="1412"/>
      <c r="CH599" s="1412"/>
      <c r="CI599" s="1413"/>
      <c r="CJ599" s="1413"/>
      <c r="CK599" s="1412"/>
      <c r="CL599" s="1412"/>
      <c r="CM599" s="1412"/>
      <c r="CN599" s="1412"/>
      <c r="CO599" s="1411"/>
      <c r="CP599" s="1414">
        <v>0</v>
      </c>
      <c r="CQ599" s="1415">
        <v>0</v>
      </c>
      <c r="CR599" s="1415">
        <v>0</v>
      </c>
      <c r="CS599" s="1415">
        <v>0</v>
      </c>
      <c r="CT599" s="1416"/>
      <c r="CU599" s="543" t="str">
        <f t="shared" si="2693"/>
        <v/>
      </c>
      <c r="CV599" s="543" t="str">
        <f t="shared" si="2694"/>
        <v/>
      </c>
      <c r="CW599" s="544" t="str">
        <f t="shared" si="2695"/>
        <v/>
      </c>
      <c r="CX599" s="544" t="str">
        <f t="shared" si="2696"/>
        <v/>
      </c>
      <c r="CY599" s="544" t="str">
        <f t="shared" si="2697"/>
        <v/>
      </c>
      <c r="CZ599" s="543" t="str">
        <f t="shared" si="2698"/>
        <v/>
      </c>
      <c r="DA599" s="543" t="str">
        <f t="shared" si="2699"/>
        <v/>
      </c>
      <c r="DB599" s="543" t="str">
        <f t="shared" si="2700"/>
        <v/>
      </c>
      <c r="DC599" s="543" t="str">
        <f t="shared" si="2701"/>
        <v/>
      </c>
      <c r="DD599" s="543" t="str">
        <f t="shared" si="2702"/>
        <v/>
      </c>
      <c r="DE599" s="542" t="str">
        <f t="shared" si="2703"/>
        <v/>
      </c>
      <c r="DF599" s="541" t="str">
        <f t="shared" si="2704"/>
        <v/>
      </c>
      <c r="DG599" s="646">
        <f t="shared" si="2674"/>
        <v>0</v>
      </c>
      <c r="DH599" s="98">
        <f t="shared" si="2675"/>
        <v>0</v>
      </c>
      <c r="DI599" s="98">
        <f t="shared" si="2676"/>
        <v>0</v>
      </c>
      <c r="DJ599" s="98">
        <f t="shared" si="2677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10" t="s">
        <v>744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296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0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09"/>
        <v/>
      </c>
      <c r="CF601" s="83" t="str">
        <f t="shared" si="2709"/>
        <v/>
      </c>
      <c r="CG601" s="83" t="str">
        <f t="shared" si="2709"/>
        <v/>
      </c>
      <c r="CH601" s="83" t="str">
        <f t="shared" si="2709"/>
        <v/>
      </c>
      <c r="CI601" s="148" t="str">
        <f t="shared" si="2709"/>
        <v/>
      </c>
      <c r="CJ601" s="148" t="str">
        <f t="shared" si="2709"/>
        <v/>
      </c>
      <c r="CK601" s="83" t="str">
        <f t="shared" si="2709"/>
        <v/>
      </c>
      <c r="CL601" s="83" t="str">
        <f t="shared" si="2709"/>
        <v/>
      </c>
      <c r="CM601" s="83" t="str">
        <f t="shared" si="2709"/>
        <v/>
      </c>
      <c r="CN601" s="83" t="str">
        <f t="shared" si="2709"/>
        <v/>
      </c>
      <c r="CO601" s="512" t="str">
        <f t="shared" si="2709"/>
        <v/>
      </c>
      <c r="CP601" s="541" t="str">
        <f t="shared" ref="CP601:DF605" si="271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10"/>
        <v/>
      </c>
      <c r="CR601" s="543" t="str">
        <f t="shared" si="2710"/>
        <v/>
      </c>
      <c r="CS601" s="543" t="str">
        <f t="shared" si="2710"/>
        <v/>
      </c>
      <c r="CT601" s="543" t="str">
        <f t="shared" si="2710"/>
        <v/>
      </c>
      <c r="CU601" s="543" t="str">
        <f t="shared" si="2710"/>
        <v/>
      </c>
      <c r="CV601" s="543" t="str">
        <f t="shared" si="2710"/>
        <v/>
      </c>
      <c r="CW601" s="544" t="str">
        <f t="shared" si="2710"/>
        <v/>
      </c>
      <c r="CX601" s="544" t="str">
        <f t="shared" si="2710"/>
        <v/>
      </c>
      <c r="CY601" s="544" t="str">
        <f t="shared" si="2710"/>
        <v/>
      </c>
      <c r="CZ601" s="543" t="str">
        <f t="shared" si="2710"/>
        <v/>
      </c>
      <c r="DA601" s="543" t="str">
        <f t="shared" si="2710"/>
        <v/>
      </c>
      <c r="DB601" s="543" t="str">
        <f t="shared" si="2710"/>
        <v/>
      </c>
      <c r="DC601" s="543" t="str">
        <f t="shared" si="2710"/>
        <v/>
      </c>
      <c r="DD601" s="543" t="str">
        <f t="shared" si="2710"/>
        <v/>
      </c>
      <c r="DE601" s="542" t="str">
        <f t="shared" si="2710"/>
        <v/>
      </c>
      <c r="DF601" s="541" t="str">
        <f t="shared" si="2710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287</v>
      </c>
      <c r="B602" s="603">
        <f>2166*$K$1</f>
        <v>9068.6088</v>
      </c>
      <c r="C602" s="603">
        <f t="shared" ref="C602:M602" si="2711">2166*$K$1</f>
        <v>9068.6088</v>
      </c>
      <c r="D602" s="603">
        <f t="shared" si="2711"/>
        <v>9068.6088</v>
      </c>
      <c r="E602" s="603">
        <f t="shared" si="2711"/>
        <v>9068.6088</v>
      </c>
      <c r="F602" s="603">
        <f t="shared" si="2711"/>
        <v>9068.6088</v>
      </c>
      <c r="G602" s="603">
        <f t="shared" si="2711"/>
        <v>9068.6088</v>
      </c>
      <c r="H602" s="603">
        <f t="shared" si="2711"/>
        <v>9068.6088</v>
      </c>
      <c r="I602" s="603">
        <f t="shared" si="2711"/>
        <v>9068.6088</v>
      </c>
      <c r="J602" s="603">
        <f t="shared" si="2711"/>
        <v>9068.6088</v>
      </c>
      <c r="K602" s="603">
        <f t="shared" si="2711"/>
        <v>9068.6088</v>
      </c>
      <c r="L602" s="603">
        <f t="shared" si="2711"/>
        <v>9068.6088</v>
      </c>
      <c r="M602" s="603">
        <f t="shared" si="2711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12">2166*$K$1</f>
        <v>9068.6088</v>
      </c>
      <c r="V602" s="603">
        <f t="shared" si="2712"/>
        <v>9068.6088</v>
      </c>
      <c r="W602" s="603">
        <f t="shared" si="2712"/>
        <v>9068.6088</v>
      </c>
      <c r="X602" s="603">
        <f t="shared" si="2712"/>
        <v>9068.6088</v>
      </c>
      <c r="Y602" s="603">
        <f t="shared" si="2712"/>
        <v>9068.6088</v>
      </c>
      <c r="Z602" s="603">
        <f t="shared" si="2712"/>
        <v>9068.6088</v>
      </c>
      <c r="AA602" s="603">
        <f t="shared" si="2712"/>
        <v>9068.6088</v>
      </c>
      <c r="AB602" s="603">
        <f t="shared" si="2712"/>
        <v>9068.6088</v>
      </c>
      <c r="AC602" s="603">
        <f t="shared" si="2712"/>
        <v>9068.6088</v>
      </c>
      <c r="AD602" s="603">
        <f t="shared" si="2712"/>
        <v>9068.6088</v>
      </c>
      <c r="AE602" s="603">
        <f t="shared" si="2712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13">2166*$K$1</f>
        <v>9068.6088</v>
      </c>
      <c r="AN602" s="603">
        <f t="shared" si="2713"/>
        <v>9068.6088</v>
      </c>
      <c r="AO602" s="603">
        <f t="shared" si="2713"/>
        <v>9068.6088</v>
      </c>
      <c r="AP602" s="603">
        <f t="shared" si="2713"/>
        <v>9068.6088</v>
      </c>
      <c r="AQ602" s="603">
        <f t="shared" si="2713"/>
        <v>9068.6088</v>
      </c>
      <c r="AR602" s="603">
        <f t="shared" si="2713"/>
        <v>9068.6088</v>
      </c>
      <c r="AS602" s="603">
        <f t="shared" si="2713"/>
        <v>9068.6088</v>
      </c>
      <c r="AT602" s="603">
        <f t="shared" si="2713"/>
        <v>9068.6088</v>
      </c>
      <c r="AU602" s="603">
        <f t="shared" si="2713"/>
        <v>9068.6088</v>
      </c>
      <c r="AV602" s="603">
        <f t="shared" si="2713"/>
        <v>9068.6088</v>
      </c>
      <c r="AW602" s="603">
        <f t="shared" si="2713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14">2166*$K$1</f>
        <v>9068.6088</v>
      </c>
      <c r="BF602" s="603">
        <f t="shared" si="2714"/>
        <v>9068.6088</v>
      </c>
      <c r="BG602" s="603">
        <f t="shared" si="2714"/>
        <v>9068.6088</v>
      </c>
      <c r="BH602" s="603">
        <f t="shared" si="2714"/>
        <v>9068.6088</v>
      </c>
      <c r="BI602" s="603">
        <f t="shared" si="2714"/>
        <v>9068.6088</v>
      </c>
      <c r="BJ602" s="603">
        <f t="shared" si="2714"/>
        <v>9068.6088</v>
      </c>
      <c r="BK602" s="603">
        <f t="shared" si="2714"/>
        <v>9068.6088</v>
      </c>
      <c r="BL602" s="603">
        <f t="shared" si="2714"/>
        <v>9068.6088</v>
      </c>
      <c r="BM602" s="603">
        <f t="shared" si="2714"/>
        <v>9068.6088</v>
      </c>
      <c r="BN602" s="603">
        <f t="shared" si="2714"/>
        <v>9068.6088</v>
      </c>
      <c r="BO602" s="603">
        <f t="shared" si="2714"/>
        <v>9068.6088</v>
      </c>
      <c r="BP602" s="603"/>
      <c r="BQ602" s="603"/>
      <c r="BR602" s="603"/>
      <c r="BS602" s="603"/>
      <c r="BT602" s="603"/>
      <c r="BU602" s="705"/>
      <c r="BV602" s="603">
        <f t="shared" si="2714"/>
        <v>9068.6088</v>
      </c>
      <c r="BW602" s="603">
        <f t="shared" si="2714"/>
        <v>9068.6088</v>
      </c>
      <c r="BX602" s="603">
        <f t="shared" si="2714"/>
        <v>9068.6088</v>
      </c>
      <c r="BY602" s="603">
        <f t="shared" si="2714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09"/>
        <v>9068.6088</v>
      </c>
      <c r="CE602" s="83">
        <f t="shared" si="2709"/>
        <v>9068.6088</v>
      </c>
      <c r="CF602" s="83">
        <f t="shared" si="2709"/>
        <v>9068.6088</v>
      </c>
      <c r="CG602" s="83">
        <f t="shared" si="2709"/>
        <v>9068.6088</v>
      </c>
      <c r="CH602" s="83">
        <f t="shared" si="2709"/>
        <v>9068.6088</v>
      </c>
      <c r="CI602" s="148">
        <f t="shared" si="2709"/>
        <v>9068.6088</v>
      </c>
      <c r="CJ602" s="148">
        <f t="shared" si="2709"/>
        <v>9068.6088</v>
      </c>
      <c r="CK602" s="83">
        <f t="shared" si="2709"/>
        <v>9068.6088</v>
      </c>
      <c r="CL602" s="83">
        <f t="shared" si="2709"/>
        <v>9068.6088</v>
      </c>
      <c r="CM602" s="83">
        <f t="shared" si="2709"/>
        <v>9068.6088</v>
      </c>
      <c r="CN602" s="83">
        <f t="shared" si="2709"/>
        <v>9068.6088</v>
      </c>
      <c r="CO602" s="512">
        <f t="shared" si="2709"/>
        <v>9068.6088</v>
      </c>
      <c r="CP602" s="541" t="str">
        <f t="shared" si="2710"/>
        <v/>
      </c>
      <c r="CQ602" s="542" t="str">
        <f t="shared" si="2710"/>
        <v/>
      </c>
      <c r="CR602" s="543" t="str">
        <f t="shared" si="2710"/>
        <v/>
      </c>
      <c r="CS602" s="543">
        <f t="shared" si="2710"/>
        <v>9068.6088</v>
      </c>
      <c r="CT602" s="543">
        <f t="shared" si="2710"/>
        <v>9068.6088</v>
      </c>
      <c r="CU602" s="543">
        <f t="shared" si="2710"/>
        <v>9068.6088</v>
      </c>
      <c r="CV602" s="543">
        <f t="shared" si="2710"/>
        <v>9068.6088</v>
      </c>
      <c r="CW602" s="544">
        <f t="shared" si="2710"/>
        <v>9068.6088</v>
      </c>
      <c r="CX602" s="544">
        <f t="shared" si="2710"/>
        <v>9068.6088</v>
      </c>
      <c r="CY602" s="544">
        <f t="shared" si="2710"/>
        <v>9068.6088</v>
      </c>
      <c r="CZ602" s="543">
        <f t="shared" si="2710"/>
        <v>9068.6088</v>
      </c>
      <c r="DA602" s="543">
        <f t="shared" si="2710"/>
        <v>9068.6088</v>
      </c>
      <c r="DB602" s="543">
        <f t="shared" si="2710"/>
        <v>9068.6088</v>
      </c>
      <c r="DC602" s="543">
        <f t="shared" si="2710"/>
        <v>9068.6088</v>
      </c>
      <c r="DD602" s="543">
        <f t="shared" si="2710"/>
        <v>9068.6088</v>
      </c>
      <c r="DE602" s="542" t="str">
        <f t="shared" si="2710"/>
        <v/>
      </c>
      <c r="DF602" s="541" t="str">
        <f t="shared" si="2710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228</v>
      </c>
      <c r="B603" s="625" t="str">
        <f t="shared" ref="B603:M603" si="2715">IF(B601="","",B601*B602/B$46/365/$G$1)</f>
        <v/>
      </c>
      <c r="C603" s="625" t="str">
        <f t="shared" si="2715"/>
        <v/>
      </c>
      <c r="D603" s="625" t="str">
        <f t="shared" si="2715"/>
        <v/>
      </c>
      <c r="E603" s="625" t="str">
        <f t="shared" si="2715"/>
        <v/>
      </c>
      <c r="F603" s="625" t="str">
        <f t="shared" si="2715"/>
        <v/>
      </c>
      <c r="G603" s="625" t="str">
        <f t="shared" si="2715"/>
        <v/>
      </c>
      <c r="H603" s="625" t="str">
        <f t="shared" si="2715"/>
        <v/>
      </c>
      <c r="I603" s="625" t="str">
        <f t="shared" si="2715"/>
        <v/>
      </c>
      <c r="J603" s="625" t="str">
        <f t="shared" si="2715"/>
        <v/>
      </c>
      <c r="K603" s="625" t="str">
        <f t="shared" si="2715"/>
        <v/>
      </c>
      <c r="L603" s="625" t="str">
        <f t="shared" si="2715"/>
        <v/>
      </c>
      <c r="M603" s="625" t="str">
        <f t="shared" si="2715"/>
        <v/>
      </c>
      <c r="N603" s="625"/>
      <c r="O603" s="625"/>
      <c r="P603" s="625"/>
      <c r="Q603" s="625"/>
      <c r="R603" s="625"/>
      <c r="S603" s="705"/>
      <c r="T603" s="625" t="str">
        <f t="shared" ref="T603:AE603" si="2716">IF(T601="","",T601*T602/T$46/365/$G$1)</f>
        <v/>
      </c>
      <c r="U603" s="625" t="str">
        <f t="shared" si="2716"/>
        <v/>
      </c>
      <c r="V603" s="625" t="str">
        <f t="shared" si="2716"/>
        <v/>
      </c>
      <c r="W603" s="625" t="str">
        <f t="shared" si="2716"/>
        <v/>
      </c>
      <c r="X603" s="625" t="str">
        <f t="shared" si="2716"/>
        <v/>
      </c>
      <c r="Y603" s="625" t="str">
        <f t="shared" si="2716"/>
        <v/>
      </c>
      <c r="Z603" s="625" t="str">
        <f t="shared" si="2716"/>
        <v/>
      </c>
      <c r="AA603" s="625" t="str">
        <f t="shared" si="2716"/>
        <v/>
      </c>
      <c r="AB603" s="625" t="str">
        <f t="shared" si="2716"/>
        <v/>
      </c>
      <c r="AC603" s="625" t="str">
        <f t="shared" si="2716"/>
        <v/>
      </c>
      <c r="AD603" s="625" t="str">
        <f t="shared" si="2716"/>
        <v/>
      </c>
      <c r="AE603" s="625" t="str">
        <f t="shared" si="2716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17">IF(AL601="","",AL601*AL602/AL$46/365/$G$1)</f>
        <v/>
      </c>
      <c r="AM603" s="625" t="str">
        <f t="shared" si="2717"/>
        <v/>
      </c>
      <c r="AN603" s="625" t="str">
        <f t="shared" si="2717"/>
        <v/>
      </c>
      <c r="AO603" s="625" t="str">
        <f t="shared" si="2717"/>
        <v/>
      </c>
      <c r="AP603" s="625" t="str">
        <f t="shared" si="2717"/>
        <v/>
      </c>
      <c r="AQ603" s="625" t="str">
        <f t="shared" si="2717"/>
        <v/>
      </c>
      <c r="AR603" s="625" t="str">
        <f t="shared" si="2717"/>
        <v/>
      </c>
      <c r="AS603" s="625" t="str">
        <f t="shared" si="2717"/>
        <v/>
      </c>
      <c r="AT603" s="625" t="str">
        <f t="shared" si="2717"/>
        <v/>
      </c>
      <c r="AU603" s="625" t="str">
        <f t="shared" si="2717"/>
        <v/>
      </c>
      <c r="AV603" s="625" t="str">
        <f t="shared" si="2717"/>
        <v/>
      </c>
      <c r="AW603" s="625" t="str">
        <f t="shared" si="2717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18">IF(BD601="","",BD601*BD602/BD$46/365/$G$1)</f>
        <v/>
      </c>
      <c r="BE603" s="625" t="str">
        <f t="shared" si="2718"/>
        <v/>
      </c>
      <c r="BF603" s="625" t="str">
        <f t="shared" si="2718"/>
        <v/>
      </c>
      <c r="BG603" s="625" t="str">
        <f t="shared" si="2718"/>
        <v/>
      </c>
      <c r="BH603" s="625" t="str">
        <f t="shared" si="2718"/>
        <v/>
      </c>
      <c r="BI603" s="625" t="str">
        <f t="shared" si="2718"/>
        <v/>
      </c>
      <c r="BJ603" s="625" t="str">
        <f t="shared" si="2718"/>
        <v/>
      </c>
      <c r="BK603" s="625" t="str">
        <f t="shared" si="2718"/>
        <v/>
      </c>
      <c r="BL603" s="625" t="str">
        <f t="shared" si="2718"/>
        <v/>
      </c>
      <c r="BM603" s="625" t="str">
        <f t="shared" si="2718"/>
        <v/>
      </c>
      <c r="BN603" s="625" t="str">
        <f t="shared" si="2718"/>
        <v/>
      </c>
      <c r="BO603" s="625" t="str">
        <f t="shared" si="2718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71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719"/>
        <v/>
      </c>
      <c r="CG603" s="1332" t="str">
        <f t="shared" si="2719"/>
        <v/>
      </c>
      <c r="CH603" s="1332" t="str">
        <f t="shared" si="2719"/>
        <v/>
      </c>
      <c r="CI603" s="1333" t="str">
        <f t="shared" si="2719"/>
        <v/>
      </c>
      <c r="CJ603" s="1333" t="str">
        <f t="shared" si="2719"/>
        <v/>
      </c>
      <c r="CK603" s="1332" t="str">
        <f t="shared" si="2719"/>
        <v/>
      </c>
      <c r="CL603" s="1332" t="str">
        <f t="shared" si="2719"/>
        <v/>
      </c>
      <c r="CM603" s="1332" t="str">
        <f t="shared" si="2719"/>
        <v/>
      </c>
      <c r="CN603" s="1332" t="str">
        <f t="shared" si="2719"/>
        <v/>
      </c>
      <c r="CO603" s="1331" t="str">
        <f t="shared" si="2719"/>
        <v/>
      </c>
      <c r="CP603" s="529" t="str">
        <f t="shared" ref="CP603:CY603" si="272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20"/>
        <v/>
      </c>
      <c r="CR603" s="531" t="str">
        <f t="shared" si="2720"/>
        <v/>
      </c>
      <c r="CS603" s="531" t="str">
        <f t="shared" si="2720"/>
        <v/>
      </c>
      <c r="CT603" s="531" t="str">
        <f t="shared" si="2720"/>
        <v/>
      </c>
      <c r="CU603" s="531" t="str">
        <f t="shared" si="2720"/>
        <v/>
      </c>
      <c r="CV603" s="531" t="str">
        <f t="shared" si="2720"/>
        <v/>
      </c>
      <c r="CW603" s="532" t="str">
        <f t="shared" si="2720"/>
        <v/>
      </c>
      <c r="CX603" s="532" t="str">
        <f t="shared" si="2720"/>
        <v/>
      </c>
      <c r="CY603" s="532" t="str">
        <f t="shared" si="2720"/>
        <v/>
      </c>
      <c r="CZ603" s="531" t="str">
        <f t="shared" ref="CZ603:DF603" si="272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21"/>
        <v/>
      </c>
      <c r="DB603" s="531" t="str">
        <f t="shared" si="2721"/>
        <v/>
      </c>
      <c r="DC603" s="531" t="str">
        <f t="shared" si="2721"/>
        <v/>
      </c>
      <c r="DD603" s="531" t="str">
        <f t="shared" si="2721"/>
        <v/>
      </c>
      <c r="DE603" s="530" t="str">
        <f t="shared" si="2721"/>
        <v/>
      </c>
      <c r="DF603" s="529" t="str">
        <f t="shared" si="2721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291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09"/>
        <v/>
      </c>
      <c r="CE604" s="83" t="str">
        <f t="shared" si="2709"/>
        <v/>
      </c>
      <c r="CF604" s="83" t="str">
        <f t="shared" si="2709"/>
        <v/>
      </c>
      <c r="CG604" s="83" t="str">
        <f t="shared" si="2709"/>
        <v/>
      </c>
      <c r="CH604" s="83" t="str">
        <f t="shared" si="2709"/>
        <v/>
      </c>
      <c r="CI604" s="148" t="str">
        <f t="shared" si="2709"/>
        <v/>
      </c>
      <c r="CJ604" s="148" t="str">
        <f t="shared" si="2709"/>
        <v/>
      </c>
      <c r="CK604" s="83" t="str">
        <f t="shared" si="2709"/>
        <v/>
      </c>
      <c r="CL604" s="83" t="str">
        <f t="shared" si="2709"/>
        <v/>
      </c>
      <c r="CM604" s="83" t="str">
        <f t="shared" si="2709"/>
        <v/>
      </c>
      <c r="CN604" s="83" t="str">
        <f t="shared" si="2709"/>
        <v/>
      </c>
      <c r="CO604" s="512" t="str">
        <f t="shared" si="2709"/>
        <v/>
      </c>
      <c r="CP604" s="541" t="str">
        <f t="shared" si="2710"/>
        <v/>
      </c>
      <c r="CQ604" s="542" t="str">
        <f t="shared" si="2710"/>
        <v/>
      </c>
      <c r="CR604" s="543" t="str">
        <f t="shared" si="2710"/>
        <v/>
      </c>
      <c r="CS604" s="543" t="str">
        <f t="shared" si="2710"/>
        <v/>
      </c>
      <c r="CT604" s="543" t="str">
        <f t="shared" si="2710"/>
        <v/>
      </c>
      <c r="CU604" s="543" t="str">
        <f t="shared" si="2710"/>
        <v/>
      </c>
      <c r="CV604" s="543" t="str">
        <f t="shared" si="2710"/>
        <v/>
      </c>
      <c r="CW604" s="544" t="str">
        <f t="shared" si="2710"/>
        <v/>
      </c>
      <c r="CX604" s="544" t="str">
        <f t="shared" si="2710"/>
        <v/>
      </c>
      <c r="CY604" s="544" t="str">
        <f t="shared" si="2710"/>
        <v/>
      </c>
      <c r="CZ604" s="543" t="str">
        <f t="shared" si="2710"/>
        <v/>
      </c>
      <c r="DA604" s="543" t="str">
        <f t="shared" si="2710"/>
        <v/>
      </c>
      <c r="DB604" s="543" t="str">
        <f t="shared" si="2710"/>
        <v/>
      </c>
      <c r="DC604" s="543" t="str">
        <f t="shared" si="2710"/>
        <v/>
      </c>
      <c r="DD604" s="543" t="str">
        <f t="shared" si="2710"/>
        <v/>
      </c>
      <c r="DE604" s="542" t="str">
        <f t="shared" si="2710"/>
        <v/>
      </c>
      <c r="DF604" s="541" t="str">
        <f t="shared" si="2710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289</v>
      </c>
      <c r="B605" s="622" t="str">
        <f t="shared" ref="B605:M605" si="2722">IF(B604="","",B601*B604)</f>
        <v/>
      </c>
      <c r="C605" s="622" t="str">
        <f t="shared" si="2722"/>
        <v/>
      </c>
      <c r="D605" s="622" t="str">
        <f t="shared" si="2722"/>
        <v/>
      </c>
      <c r="E605" s="622" t="str">
        <f t="shared" si="2722"/>
        <v/>
      </c>
      <c r="F605" s="622" t="str">
        <f t="shared" si="2722"/>
        <v/>
      </c>
      <c r="G605" s="622" t="str">
        <f t="shared" si="2722"/>
        <v/>
      </c>
      <c r="H605" s="622" t="str">
        <f t="shared" si="2722"/>
        <v/>
      </c>
      <c r="I605" s="622" t="str">
        <f t="shared" si="2722"/>
        <v/>
      </c>
      <c r="J605" s="622" t="str">
        <f t="shared" si="2722"/>
        <v/>
      </c>
      <c r="K605" s="622" t="str">
        <f t="shared" si="2722"/>
        <v/>
      </c>
      <c r="L605" s="622" t="str">
        <f t="shared" si="2722"/>
        <v/>
      </c>
      <c r="M605" s="622" t="str">
        <f t="shared" si="2722"/>
        <v/>
      </c>
      <c r="N605" s="622"/>
      <c r="O605" s="622"/>
      <c r="P605" s="622"/>
      <c r="Q605" s="622"/>
      <c r="R605" s="622"/>
      <c r="S605" s="705"/>
      <c r="T605" s="622" t="str">
        <f t="shared" ref="T605:AE605" si="2723">IF(T604="","",T601*T604)</f>
        <v/>
      </c>
      <c r="U605" s="622" t="str">
        <f t="shared" si="2723"/>
        <v/>
      </c>
      <c r="V605" s="622" t="str">
        <f t="shared" si="2723"/>
        <v/>
      </c>
      <c r="W605" s="622" t="str">
        <f t="shared" si="2723"/>
        <v/>
      </c>
      <c r="X605" s="622" t="str">
        <f t="shared" si="2723"/>
        <v/>
      </c>
      <c r="Y605" s="622" t="str">
        <f t="shared" si="2723"/>
        <v/>
      </c>
      <c r="Z605" s="622" t="str">
        <f t="shared" si="2723"/>
        <v/>
      </c>
      <c r="AA605" s="622" t="str">
        <f t="shared" si="2723"/>
        <v/>
      </c>
      <c r="AB605" s="622" t="str">
        <f t="shared" si="2723"/>
        <v/>
      </c>
      <c r="AC605" s="622" t="str">
        <f t="shared" si="2723"/>
        <v/>
      </c>
      <c r="AD605" s="622" t="str">
        <f t="shared" si="2723"/>
        <v/>
      </c>
      <c r="AE605" s="622" t="str">
        <f t="shared" si="2723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24">IF(AL604="","",AL601*AL604)</f>
        <v/>
      </c>
      <c r="AM605" s="622" t="str">
        <f t="shared" si="2724"/>
        <v/>
      </c>
      <c r="AN605" s="622" t="str">
        <f t="shared" si="2724"/>
        <v/>
      </c>
      <c r="AO605" s="622" t="str">
        <f t="shared" si="2724"/>
        <v/>
      </c>
      <c r="AP605" s="622" t="str">
        <f t="shared" si="2724"/>
        <v/>
      </c>
      <c r="AQ605" s="622" t="str">
        <f t="shared" si="2724"/>
        <v/>
      </c>
      <c r="AR605" s="622" t="str">
        <f t="shared" si="2724"/>
        <v/>
      </c>
      <c r="AS605" s="622" t="str">
        <f t="shared" si="2724"/>
        <v/>
      </c>
      <c r="AT605" s="622" t="str">
        <f t="shared" si="2724"/>
        <v/>
      </c>
      <c r="AU605" s="622" t="str">
        <f t="shared" si="2724"/>
        <v/>
      </c>
      <c r="AV605" s="622" t="str">
        <f t="shared" si="2724"/>
        <v/>
      </c>
      <c r="AW605" s="622" t="str">
        <f t="shared" si="2724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25">IF(BD604="","",BD601*BD604)</f>
        <v/>
      </c>
      <c r="BE605" s="622" t="str">
        <f t="shared" si="2725"/>
        <v/>
      </c>
      <c r="BF605" s="622" t="str">
        <f t="shared" si="2725"/>
        <v/>
      </c>
      <c r="BG605" s="622" t="str">
        <f t="shared" si="2725"/>
        <v/>
      </c>
      <c r="BH605" s="622" t="str">
        <f t="shared" si="2725"/>
        <v/>
      </c>
      <c r="BI605" s="622" t="str">
        <f t="shared" si="2725"/>
        <v/>
      </c>
      <c r="BJ605" s="622" t="str">
        <f t="shared" si="2725"/>
        <v/>
      </c>
      <c r="BK605" s="622" t="str">
        <f t="shared" si="2725"/>
        <v/>
      </c>
      <c r="BL605" s="622" t="str">
        <f t="shared" si="2725"/>
        <v/>
      </c>
      <c r="BM605" s="622" t="str">
        <f t="shared" si="2725"/>
        <v/>
      </c>
      <c r="BN605" s="622" t="str">
        <f t="shared" si="2725"/>
        <v/>
      </c>
      <c r="BO605" s="622" t="str">
        <f t="shared" si="2725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09"/>
        <v/>
      </c>
      <c r="CE605" s="83" t="str">
        <f t="shared" si="2709"/>
        <v/>
      </c>
      <c r="CF605" s="83" t="str">
        <f t="shared" si="2709"/>
        <v/>
      </c>
      <c r="CG605" s="83" t="str">
        <f t="shared" si="2709"/>
        <v/>
      </c>
      <c r="CH605" s="83" t="str">
        <f t="shared" si="2709"/>
        <v/>
      </c>
      <c r="CI605" s="148" t="str">
        <f t="shared" si="2709"/>
        <v/>
      </c>
      <c r="CJ605" s="148" t="str">
        <f t="shared" si="2709"/>
        <v/>
      </c>
      <c r="CK605" s="83" t="str">
        <f t="shared" si="2709"/>
        <v/>
      </c>
      <c r="CL605" s="83" t="str">
        <f t="shared" si="2709"/>
        <v/>
      </c>
      <c r="CM605" s="83" t="str">
        <f t="shared" si="2709"/>
        <v/>
      </c>
      <c r="CN605" s="83" t="str">
        <f t="shared" si="2709"/>
        <v/>
      </c>
      <c r="CO605" s="512" t="str">
        <f t="shared" si="2709"/>
        <v/>
      </c>
      <c r="CP605" s="541" t="str">
        <f t="shared" si="2710"/>
        <v/>
      </c>
      <c r="CQ605" s="542" t="str">
        <f t="shared" si="2710"/>
        <v/>
      </c>
      <c r="CR605" s="543" t="str">
        <f t="shared" si="2710"/>
        <v/>
      </c>
      <c r="CS605" s="543" t="str">
        <f t="shared" si="2710"/>
        <v/>
      </c>
      <c r="CT605" s="543" t="str">
        <f t="shared" si="2710"/>
        <v/>
      </c>
      <c r="CU605" s="543" t="str">
        <f t="shared" si="2710"/>
        <v/>
      </c>
      <c r="CV605" s="543" t="str">
        <f t="shared" si="2710"/>
        <v/>
      </c>
      <c r="CW605" s="544" t="str">
        <f t="shared" si="2710"/>
        <v/>
      </c>
      <c r="CX605" s="544" t="str">
        <f t="shared" si="2710"/>
        <v/>
      </c>
      <c r="CY605" s="544" t="str">
        <f t="shared" si="2710"/>
        <v/>
      </c>
      <c r="CZ605" s="543" t="str">
        <f t="shared" si="2710"/>
        <v/>
      </c>
      <c r="DA605" s="543" t="str">
        <f t="shared" si="2710"/>
        <v/>
      </c>
      <c r="DB605" s="543" t="str">
        <f t="shared" si="2710"/>
        <v/>
      </c>
      <c r="DC605" s="543" t="str">
        <f t="shared" si="2710"/>
        <v/>
      </c>
      <c r="DD605" s="543" t="str">
        <f t="shared" si="2710"/>
        <v/>
      </c>
      <c r="DE605" s="542" t="str">
        <f t="shared" si="2710"/>
        <v/>
      </c>
      <c r="DF605" s="541" t="str">
        <f t="shared" si="2710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10" t="s">
        <v>745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296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8">
        <f t="shared" si="1573"/>
        <v>12</v>
      </c>
      <c r="CE607" s="1329">
        <f t="shared" ref="CE607:CO609" si="272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>12</v>
      </c>
      <c r="CF607" s="1329">
        <f t="shared" si="2726"/>
        <v>12</v>
      </c>
      <c r="CG607" s="1329">
        <f t="shared" si="2726"/>
        <v>12</v>
      </c>
      <c r="CH607" s="1329">
        <f t="shared" si="2726"/>
        <v>12</v>
      </c>
      <c r="CI607" s="1330">
        <f t="shared" si="2726"/>
        <v>12</v>
      </c>
      <c r="CJ607" s="1330">
        <f t="shared" si="2726"/>
        <v>12</v>
      </c>
      <c r="CK607" s="1329">
        <f t="shared" si="2726"/>
        <v>12</v>
      </c>
      <c r="CL607" s="1329">
        <f t="shared" si="2726"/>
        <v>12</v>
      </c>
      <c r="CM607" s="1329">
        <f t="shared" si="2726"/>
        <v>12</v>
      </c>
      <c r="CN607" s="1329">
        <f t="shared" si="2726"/>
        <v>12</v>
      </c>
      <c r="CO607" s="1328">
        <f t="shared" si="2726"/>
        <v>12</v>
      </c>
      <c r="CP607" s="541" t="str">
        <f t="shared" ref="CP607:CY611" si="272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27"/>
        <v/>
      </c>
      <c r="CR607" s="543" t="str">
        <f t="shared" si="2727"/>
        <v/>
      </c>
      <c r="CS607" s="543" t="str">
        <f t="shared" si="2727"/>
        <v/>
      </c>
      <c r="CT607" s="543">
        <f t="shared" si="2727"/>
        <v>8</v>
      </c>
      <c r="CU607" s="543">
        <f t="shared" si="2727"/>
        <v>12</v>
      </c>
      <c r="CV607" s="543">
        <f t="shared" si="2727"/>
        <v>12</v>
      </c>
      <c r="CW607" s="544">
        <f t="shared" si="2727"/>
        <v>12</v>
      </c>
      <c r="CX607" s="544">
        <f t="shared" si="2727"/>
        <v>12</v>
      </c>
      <c r="CY607" s="544">
        <f t="shared" si="2727"/>
        <v>12</v>
      </c>
      <c r="CZ607" s="543">
        <f t="shared" ref="CZ607:DF611" si="272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28"/>
        <v>12</v>
      </c>
      <c r="DB607" s="543">
        <f t="shared" si="2728"/>
        <v>12</v>
      </c>
      <c r="DC607" s="543">
        <f t="shared" si="2728"/>
        <v>12</v>
      </c>
      <c r="DD607" s="543" t="str">
        <f t="shared" si="2728"/>
        <v/>
      </c>
      <c r="DE607" s="542" t="str">
        <f t="shared" si="2728"/>
        <v/>
      </c>
      <c r="DF607" s="541" t="str">
        <f t="shared" si="2728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287</v>
      </c>
      <c r="B608" s="603">
        <f>5470*$K$1</f>
        <v>22901.795999999998</v>
      </c>
      <c r="C608" s="603">
        <f t="shared" ref="C608:M608" si="2729">5470*$K$1</f>
        <v>22901.795999999998</v>
      </c>
      <c r="D608" s="603">
        <f t="shared" si="2729"/>
        <v>22901.795999999998</v>
      </c>
      <c r="E608" s="603">
        <f t="shared" si="2729"/>
        <v>22901.795999999998</v>
      </c>
      <c r="F608" s="603">
        <f t="shared" si="2729"/>
        <v>22901.795999999998</v>
      </c>
      <c r="G608" s="603">
        <f t="shared" si="2729"/>
        <v>22901.795999999998</v>
      </c>
      <c r="H608" s="603">
        <f t="shared" si="2729"/>
        <v>22901.795999999998</v>
      </c>
      <c r="I608" s="603">
        <f t="shared" si="2729"/>
        <v>22901.795999999998</v>
      </c>
      <c r="J608" s="603">
        <f t="shared" si="2729"/>
        <v>22901.795999999998</v>
      </c>
      <c r="K608" s="603">
        <f t="shared" si="2729"/>
        <v>22901.795999999998</v>
      </c>
      <c r="L608" s="603">
        <f t="shared" si="2729"/>
        <v>22901.795999999998</v>
      </c>
      <c r="M608" s="603">
        <f t="shared" si="2729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30">5470*$K$1</f>
        <v>22901.795999999998</v>
      </c>
      <c r="V608" s="603">
        <f t="shared" si="2730"/>
        <v>22901.795999999998</v>
      </c>
      <c r="W608" s="603">
        <f t="shared" si="2730"/>
        <v>22901.795999999998</v>
      </c>
      <c r="X608" s="603">
        <f t="shared" si="2730"/>
        <v>22901.795999999998</v>
      </c>
      <c r="Y608" s="603">
        <f t="shared" si="2730"/>
        <v>22901.795999999998</v>
      </c>
      <c r="Z608" s="603">
        <f t="shared" si="2730"/>
        <v>22901.795999999998</v>
      </c>
      <c r="AA608" s="603">
        <f t="shared" si="2730"/>
        <v>22901.795999999998</v>
      </c>
      <c r="AB608" s="603">
        <f t="shared" si="2730"/>
        <v>22901.795999999998</v>
      </c>
      <c r="AC608" s="603">
        <f t="shared" si="2730"/>
        <v>22901.795999999998</v>
      </c>
      <c r="AD608" s="603">
        <f t="shared" si="2730"/>
        <v>22901.795999999998</v>
      </c>
      <c r="AE608" s="603">
        <f t="shared" si="2730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31">5470*$K$1</f>
        <v>22901.795999999998</v>
      </c>
      <c r="AN608" s="603">
        <f t="shared" si="2731"/>
        <v>22901.795999999998</v>
      </c>
      <c r="AO608" s="603">
        <f t="shared" si="2731"/>
        <v>22901.795999999998</v>
      </c>
      <c r="AP608" s="603">
        <f t="shared" si="2731"/>
        <v>22901.795999999998</v>
      </c>
      <c r="AQ608" s="603">
        <f t="shared" si="2731"/>
        <v>22901.795999999998</v>
      </c>
      <c r="AR608" s="603">
        <f t="shared" si="2731"/>
        <v>22901.795999999998</v>
      </c>
      <c r="AS608" s="603">
        <f t="shared" si="2731"/>
        <v>22901.795999999998</v>
      </c>
      <c r="AT608" s="603">
        <f t="shared" si="2731"/>
        <v>22901.795999999998</v>
      </c>
      <c r="AU608" s="603">
        <f t="shared" si="2731"/>
        <v>22901.795999999998</v>
      </c>
      <c r="AV608" s="603">
        <f t="shared" si="2731"/>
        <v>22901.795999999998</v>
      </c>
      <c r="AW608" s="603">
        <f t="shared" si="2731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32">5470*$K$1</f>
        <v>22901.795999999998</v>
      </c>
      <c r="BF608" s="603">
        <f t="shared" si="2732"/>
        <v>22901.795999999998</v>
      </c>
      <c r="BG608" s="603">
        <f t="shared" si="2732"/>
        <v>22901.795999999998</v>
      </c>
      <c r="BH608" s="603">
        <f t="shared" si="2732"/>
        <v>22901.795999999998</v>
      </c>
      <c r="BI608" s="603">
        <f t="shared" si="2732"/>
        <v>22901.795999999998</v>
      </c>
      <c r="BJ608" s="603">
        <f t="shared" si="2732"/>
        <v>22901.795999999998</v>
      </c>
      <c r="BK608" s="603">
        <f t="shared" si="2732"/>
        <v>22901.795999999998</v>
      </c>
      <c r="BL608" s="603">
        <f t="shared" si="2732"/>
        <v>22901.795999999998</v>
      </c>
      <c r="BM608" s="603">
        <f t="shared" si="2732"/>
        <v>22901.795999999998</v>
      </c>
      <c r="BN608" s="603">
        <f t="shared" si="2732"/>
        <v>22901.795999999998</v>
      </c>
      <c r="BO608" s="603">
        <f t="shared" si="2732"/>
        <v>22901.795999999998</v>
      </c>
      <c r="BP608" s="603"/>
      <c r="BQ608" s="603"/>
      <c r="BR608" s="603"/>
      <c r="BS608" s="603"/>
      <c r="BT608" s="603"/>
      <c r="BU608" s="705"/>
      <c r="BV608" s="603">
        <f t="shared" si="2732"/>
        <v>22901.795999999998</v>
      </c>
      <c r="BW608" s="603">
        <f t="shared" si="2732"/>
        <v>22901.795999999998</v>
      </c>
      <c r="BX608" s="603">
        <f t="shared" si="2732"/>
        <v>22901.795999999998</v>
      </c>
      <c r="BY608" s="603">
        <f t="shared" si="2732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73"/>
        <v>22901.795999999998</v>
      </c>
      <c r="CE608" s="1329">
        <f t="shared" si="2726"/>
        <v>22901.795999999998</v>
      </c>
      <c r="CF608" s="1329">
        <f t="shared" si="2726"/>
        <v>22901.795999999998</v>
      </c>
      <c r="CG608" s="1329">
        <f t="shared" si="2726"/>
        <v>22901.795999999998</v>
      </c>
      <c r="CH608" s="1329">
        <f t="shared" si="2726"/>
        <v>22901.795999999998</v>
      </c>
      <c r="CI608" s="1330">
        <f t="shared" si="2726"/>
        <v>22901.795999999998</v>
      </c>
      <c r="CJ608" s="1330">
        <f t="shared" si="2726"/>
        <v>22901.795999999998</v>
      </c>
      <c r="CK608" s="1329">
        <f t="shared" si="2726"/>
        <v>22901.795999999998</v>
      </c>
      <c r="CL608" s="1329">
        <f t="shared" si="2726"/>
        <v>22901.795999999998</v>
      </c>
      <c r="CM608" s="1329">
        <f t="shared" si="2726"/>
        <v>22901.795999999998</v>
      </c>
      <c r="CN608" s="1329">
        <f t="shared" si="2726"/>
        <v>22901.795999999998</v>
      </c>
      <c r="CO608" s="1328">
        <f t="shared" si="2726"/>
        <v>22901.795999999998</v>
      </c>
      <c r="CP608" s="541" t="str">
        <f t="shared" si="2727"/>
        <v/>
      </c>
      <c r="CQ608" s="542" t="str">
        <f t="shared" si="2727"/>
        <v/>
      </c>
      <c r="CR608" s="543" t="str">
        <f t="shared" si="2727"/>
        <v/>
      </c>
      <c r="CS608" s="543">
        <f t="shared" si="2727"/>
        <v>22901.795999999998</v>
      </c>
      <c r="CT608" s="543">
        <f t="shared" si="2727"/>
        <v>22901.795999999998</v>
      </c>
      <c r="CU608" s="543">
        <f t="shared" si="2727"/>
        <v>22901.795999999998</v>
      </c>
      <c r="CV608" s="543">
        <f t="shared" si="2727"/>
        <v>22901.795999999998</v>
      </c>
      <c r="CW608" s="544">
        <f t="shared" si="2727"/>
        <v>22901.795999999998</v>
      </c>
      <c r="CX608" s="544">
        <f t="shared" si="2727"/>
        <v>22901.795999999998</v>
      </c>
      <c r="CY608" s="544">
        <f t="shared" si="2727"/>
        <v>22901.795999999998</v>
      </c>
      <c r="CZ608" s="543">
        <f t="shared" si="2728"/>
        <v>22901.795999999998</v>
      </c>
      <c r="DA608" s="543">
        <f t="shared" si="2728"/>
        <v>22901.795999999998</v>
      </c>
      <c r="DB608" s="543">
        <f t="shared" si="2728"/>
        <v>22901.795999999998</v>
      </c>
      <c r="DC608" s="543">
        <f t="shared" si="2728"/>
        <v>22901.795999999998</v>
      </c>
      <c r="DD608" s="543">
        <f t="shared" si="2728"/>
        <v>22901.795999999998</v>
      </c>
      <c r="DE608" s="542" t="str">
        <f t="shared" si="2728"/>
        <v/>
      </c>
      <c r="DF608" s="541" t="str">
        <f t="shared" si="2728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228</v>
      </c>
      <c r="B609" s="625" t="str">
        <f t="shared" ref="B609:M609" si="2733">IF(B607="","",B607*B608/B$46/365/$G$1)</f>
        <v/>
      </c>
      <c r="C609" s="625" t="str">
        <f t="shared" si="2733"/>
        <v/>
      </c>
      <c r="D609" s="625" t="str">
        <f t="shared" si="2733"/>
        <v/>
      </c>
      <c r="E609" s="625" t="str">
        <f t="shared" si="2733"/>
        <v/>
      </c>
      <c r="F609" s="625" t="str">
        <f t="shared" si="2733"/>
        <v/>
      </c>
      <c r="G609" s="625" t="str">
        <f t="shared" si="2733"/>
        <v/>
      </c>
      <c r="H609" s="625" t="str">
        <f t="shared" si="2733"/>
        <v/>
      </c>
      <c r="I609" s="625" t="str">
        <f t="shared" si="2733"/>
        <v/>
      </c>
      <c r="J609" s="625" t="str">
        <f t="shared" si="2733"/>
        <v/>
      </c>
      <c r="K609" s="625" t="str">
        <f t="shared" si="2733"/>
        <v/>
      </c>
      <c r="L609" s="625" t="str">
        <f t="shared" si="2733"/>
        <v/>
      </c>
      <c r="M609" s="625" t="str">
        <f t="shared" si="2733"/>
        <v/>
      </c>
      <c r="N609" s="625"/>
      <c r="O609" s="625"/>
      <c r="P609" s="625"/>
      <c r="Q609" s="625"/>
      <c r="R609" s="625"/>
      <c r="S609" s="705"/>
      <c r="T609" s="625" t="str">
        <f t="shared" ref="T609:AE609" si="2734">IF(T607="","",T607*T608/T$46/365/$G$1)</f>
        <v/>
      </c>
      <c r="U609" s="625" t="str">
        <f t="shared" si="2734"/>
        <v/>
      </c>
      <c r="V609" s="625" t="str">
        <f t="shared" si="2734"/>
        <v/>
      </c>
      <c r="W609" s="625" t="str">
        <f t="shared" si="2734"/>
        <v/>
      </c>
      <c r="X609" s="625" t="str">
        <f t="shared" si="2734"/>
        <v/>
      </c>
      <c r="Y609" s="625" t="str">
        <f t="shared" si="2734"/>
        <v/>
      </c>
      <c r="Z609" s="625" t="str">
        <f t="shared" si="2734"/>
        <v/>
      </c>
      <c r="AA609" s="625" t="str">
        <f t="shared" si="2734"/>
        <v/>
      </c>
      <c r="AB609" s="625" t="str">
        <f t="shared" si="2734"/>
        <v/>
      </c>
      <c r="AC609" s="625" t="str">
        <f t="shared" si="2734"/>
        <v/>
      </c>
      <c r="AD609" s="625" t="str">
        <f t="shared" si="2734"/>
        <v/>
      </c>
      <c r="AE609" s="625" t="str">
        <f t="shared" si="2734"/>
        <v/>
      </c>
      <c r="AF609" s="625"/>
      <c r="AG609" s="625"/>
      <c r="AH609" s="625"/>
      <c r="AI609" s="625"/>
      <c r="AJ609" s="625"/>
      <c r="AK609" s="705"/>
      <c r="AL609" s="625">
        <f t="shared" ref="AL609:AW609" si="2735">IF(AL607="","",AL607*AL608/AL$46/365/$G$1)</f>
        <v>1.0695110211706101E-2</v>
      </c>
      <c r="AM609" s="625">
        <f t="shared" si="2735"/>
        <v>1.0695110211706101E-2</v>
      </c>
      <c r="AN609" s="625">
        <f t="shared" si="2735"/>
        <v>1.4260146948941468E-2</v>
      </c>
      <c r="AO609" s="625">
        <f t="shared" si="2735"/>
        <v>1.2222983099092687E-2</v>
      </c>
      <c r="AP609" s="625">
        <f t="shared" si="2735"/>
        <v>1.4260146948941468E-2</v>
      </c>
      <c r="AQ609" s="625">
        <f t="shared" si="2735"/>
        <v>1.0695110211706101E-2</v>
      </c>
      <c r="AR609" s="625">
        <f t="shared" si="2735"/>
        <v>1.4260146948941468E-2</v>
      </c>
      <c r="AS609" s="625">
        <f t="shared" si="2735"/>
        <v>1.2222983099092687E-2</v>
      </c>
      <c r="AT609" s="625">
        <f t="shared" si="2735"/>
        <v>1.2222983099092687E-2</v>
      </c>
      <c r="AU609" s="625">
        <f t="shared" si="2735"/>
        <v>1.4260146948941468E-2</v>
      </c>
      <c r="AV609" s="625">
        <f t="shared" si="2735"/>
        <v>1.4260146948941468E-2</v>
      </c>
      <c r="AW609" s="625">
        <f t="shared" si="2735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36">IF(BD607="","",BD607*BD608/BD$46/365/$G$1)</f>
        <v>1.0695110211706101E-2</v>
      </c>
      <c r="BE609" s="625">
        <f t="shared" si="2736"/>
        <v>1.0695110211706101E-2</v>
      </c>
      <c r="BF609" s="625">
        <f t="shared" si="2736"/>
        <v>9.5067646326276456E-3</v>
      </c>
      <c r="BG609" s="625">
        <f t="shared" si="2736"/>
        <v>1.0695110211706101E-2</v>
      </c>
      <c r="BH609" s="625" t="str">
        <f t="shared" si="2736"/>
        <v/>
      </c>
      <c r="BI609" s="625">
        <f t="shared" si="2736"/>
        <v>9.5067646326276456E-3</v>
      </c>
      <c r="BJ609" s="625">
        <f t="shared" si="2736"/>
        <v>1.4260146948941468E-2</v>
      </c>
      <c r="BK609" s="625">
        <f t="shared" si="2736"/>
        <v>9.5067646326276456E-3</v>
      </c>
      <c r="BL609" s="625">
        <f t="shared" si="2736"/>
        <v>8.5560881693648814E-3</v>
      </c>
      <c r="BM609" s="625" t="str">
        <f t="shared" si="2736"/>
        <v/>
      </c>
      <c r="BN609" s="625">
        <f t="shared" si="2736"/>
        <v>1.0695110211706101E-2</v>
      </c>
      <c r="BO609" s="625">
        <f t="shared" si="2736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31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>1.0695110211706101E-2</v>
      </c>
      <c r="CE609" s="1332">
        <f t="shared" si="2726"/>
        <v>1.0695110211706101E-2</v>
      </c>
      <c r="CF609" s="1332">
        <f t="shared" si="2726"/>
        <v>1.0695110211706101E-2</v>
      </c>
      <c r="CG609" s="1332">
        <f t="shared" si="2726"/>
        <v>1.2222983099092687E-2</v>
      </c>
      <c r="CH609" s="1332">
        <f t="shared" si="2726"/>
        <v>1.2222983099092687E-2</v>
      </c>
      <c r="CI609" s="1333">
        <f t="shared" si="2726"/>
        <v>1.2222983099092687E-2</v>
      </c>
      <c r="CJ609" s="1333">
        <f t="shared" si="2726"/>
        <v>1.2222983099092687E-2</v>
      </c>
      <c r="CK609" s="1332">
        <f t="shared" si="2726"/>
        <v>1.4260146948941468E-2</v>
      </c>
      <c r="CL609" s="1332">
        <f t="shared" si="2726"/>
        <v>1.4260146948941468E-2</v>
      </c>
      <c r="CM609" s="1332">
        <f t="shared" si="2726"/>
        <v>1.4260146948941468E-2</v>
      </c>
      <c r="CN609" s="1332">
        <f t="shared" si="2726"/>
        <v>1.4260146948941468E-2</v>
      </c>
      <c r="CO609" s="1331">
        <f t="shared" si="2726"/>
        <v>1.4260146948941468E-2</v>
      </c>
      <c r="CP609" s="529" t="str">
        <f t="shared" si="2727"/>
        <v/>
      </c>
      <c r="CQ609" s="530" t="str">
        <f t="shared" si="2727"/>
        <v/>
      </c>
      <c r="CR609" s="531" t="str">
        <f t="shared" si="2727"/>
        <v/>
      </c>
      <c r="CS609" s="531" t="str">
        <f t="shared" si="2727"/>
        <v/>
      </c>
      <c r="CT609" s="531">
        <f t="shared" si="2727"/>
        <v>5.7040587795765879E-3</v>
      </c>
      <c r="CU609" s="531">
        <f t="shared" si="2727"/>
        <v>8.5560881693648814E-3</v>
      </c>
      <c r="CV609" s="531">
        <f t="shared" si="2727"/>
        <v>9.5067646326276456E-3</v>
      </c>
      <c r="CW609" s="532">
        <f t="shared" si="2727"/>
        <v>9.5067646326276456E-3</v>
      </c>
      <c r="CX609" s="532">
        <f t="shared" si="2727"/>
        <v>9.5067646326276456E-3</v>
      </c>
      <c r="CY609" s="532">
        <f t="shared" si="2727"/>
        <v>1.0695110211706101E-2</v>
      </c>
      <c r="CZ609" s="531">
        <f t="shared" si="2728"/>
        <v>1.0695110211706101E-2</v>
      </c>
      <c r="DA609" s="531">
        <f t="shared" si="2728"/>
        <v>1.0695110211706101E-2</v>
      </c>
      <c r="DB609" s="531">
        <f t="shared" si="2728"/>
        <v>1.0695110211706101E-2</v>
      </c>
      <c r="DC609" s="531">
        <f t="shared" si="2728"/>
        <v>1.4260146948941468E-2</v>
      </c>
      <c r="DD609" s="531" t="str">
        <f t="shared" si="2728"/>
        <v/>
      </c>
      <c r="DE609" s="530" t="str">
        <f t="shared" si="2728"/>
        <v/>
      </c>
      <c r="DF609" s="529" t="str">
        <f t="shared" si="2728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291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8">
        <f t="shared" ref="CD610:CO611" si="273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>25</v>
      </c>
      <c r="CE610" s="1329">
        <f t="shared" si="2737"/>
        <v>25</v>
      </c>
      <c r="CF610" s="1329">
        <f t="shared" si="2737"/>
        <v>25</v>
      </c>
      <c r="CG610" s="1329">
        <f t="shared" si="2737"/>
        <v>30</v>
      </c>
      <c r="CH610" s="1329">
        <f t="shared" si="2737"/>
        <v>30</v>
      </c>
      <c r="CI610" s="1330">
        <f t="shared" si="2737"/>
        <v>30</v>
      </c>
      <c r="CJ610" s="1330">
        <f t="shared" si="2737"/>
        <v>35</v>
      </c>
      <c r="CK610" s="1329">
        <f t="shared" si="2737"/>
        <v>35</v>
      </c>
      <c r="CL610" s="1329">
        <f t="shared" si="2737"/>
        <v>35</v>
      </c>
      <c r="CM610" s="1329">
        <f t="shared" si="2737"/>
        <v>35</v>
      </c>
      <c r="CN610" s="1329">
        <f t="shared" si="2737"/>
        <v>35</v>
      </c>
      <c r="CO610" s="1328">
        <f t="shared" si="2737"/>
        <v>40</v>
      </c>
      <c r="CP610" s="541" t="str">
        <f t="shared" si="2727"/>
        <v/>
      </c>
      <c r="CQ610" s="542" t="str">
        <f t="shared" si="2727"/>
        <v/>
      </c>
      <c r="CR610" s="543" t="str">
        <f t="shared" si="2727"/>
        <v/>
      </c>
      <c r="CS610" s="543" t="str">
        <f t="shared" si="2727"/>
        <v/>
      </c>
      <c r="CT610" s="543">
        <f t="shared" si="2727"/>
        <v>20</v>
      </c>
      <c r="CU610" s="543">
        <f t="shared" si="2727"/>
        <v>21</v>
      </c>
      <c r="CV610" s="543">
        <f t="shared" si="2727"/>
        <v>21</v>
      </c>
      <c r="CW610" s="544">
        <f t="shared" si="2727"/>
        <v>22</v>
      </c>
      <c r="CX610" s="544">
        <f t="shared" si="2727"/>
        <v>22</v>
      </c>
      <c r="CY610" s="544">
        <f t="shared" si="2727"/>
        <v>23</v>
      </c>
      <c r="CZ610" s="543">
        <f t="shared" si="2728"/>
        <v>24</v>
      </c>
      <c r="DA610" s="543">
        <f t="shared" si="2728"/>
        <v>25</v>
      </c>
      <c r="DB610" s="543">
        <f t="shared" si="2728"/>
        <v>25</v>
      </c>
      <c r="DC610" s="543">
        <f t="shared" si="2728"/>
        <v>25</v>
      </c>
      <c r="DD610" s="543" t="str">
        <f t="shared" si="2728"/>
        <v/>
      </c>
      <c r="DE610" s="542" t="str">
        <f t="shared" si="2728"/>
        <v/>
      </c>
      <c r="DF610" s="541" t="str">
        <f t="shared" si="2728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289</v>
      </c>
      <c r="B611" s="622" t="str">
        <f t="shared" ref="B611:M611" si="2738">IF(B610="","",B607*B610)</f>
        <v/>
      </c>
      <c r="C611" s="622" t="str">
        <f t="shared" si="2738"/>
        <v/>
      </c>
      <c r="D611" s="622" t="str">
        <f t="shared" si="2738"/>
        <v/>
      </c>
      <c r="E611" s="622" t="str">
        <f t="shared" si="2738"/>
        <v/>
      </c>
      <c r="F611" s="622" t="str">
        <f t="shared" si="2738"/>
        <v/>
      </c>
      <c r="G611" s="622" t="str">
        <f t="shared" si="2738"/>
        <v/>
      </c>
      <c r="H611" s="622" t="str">
        <f t="shared" si="2738"/>
        <v/>
      </c>
      <c r="I611" s="622" t="str">
        <f t="shared" si="2738"/>
        <v/>
      </c>
      <c r="J611" s="622" t="str">
        <f t="shared" si="2738"/>
        <v/>
      </c>
      <c r="K611" s="622" t="str">
        <f t="shared" si="2738"/>
        <v/>
      </c>
      <c r="L611" s="622" t="str">
        <f t="shared" si="2738"/>
        <v/>
      </c>
      <c r="M611" s="622" t="str">
        <f t="shared" si="2738"/>
        <v/>
      </c>
      <c r="N611" s="622"/>
      <c r="O611" s="622"/>
      <c r="P611" s="622"/>
      <c r="Q611" s="622"/>
      <c r="R611" s="622"/>
      <c r="S611" s="705"/>
      <c r="T611" s="622" t="str">
        <f t="shared" ref="T611:AE611" si="2739">IF(T610="","",T607*T610)</f>
        <v/>
      </c>
      <c r="U611" s="622" t="str">
        <f t="shared" si="2739"/>
        <v/>
      </c>
      <c r="V611" s="622" t="str">
        <f t="shared" si="2739"/>
        <v/>
      </c>
      <c r="W611" s="622" t="str">
        <f t="shared" si="2739"/>
        <v/>
      </c>
      <c r="X611" s="622" t="str">
        <f t="shared" si="2739"/>
        <v/>
      </c>
      <c r="Y611" s="622" t="str">
        <f t="shared" si="2739"/>
        <v/>
      </c>
      <c r="Z611" s="622" t="str">
        <f t="shared" si="2739"/>
        <v/>
      </c>
      <c r="AA611" s="622" t="str">
        <f t="shared" si="2739"/>
        <v/>
      </c>
      <c r="AB611" s="622" t="str">
        <f t="shared" si="2739"/>
        <v/>
      </c>
      <c r="AC611" s="622" t="str">
        <f t="shared" si="2739"/>
        <v/>
      </c>
      <c r="AD611" s="622" t="str">
        <f t="shared" si="2739"/>
        <v/>
      </c>
      <c r="AE611" s="622" t="str">
        <f t="shared" si="2739"/>
        <v/>
      </c>
      <c r="AF611" s="622"/>
      <c r="AG611" s="622"/>
      <c r="AH611" s="622"/>
      <c r="AI611" s="622"/>
      <c r="AJ611" s="622"/>
      <c r="AK611" s="705"/>
      <c r="AL611" s="622">
        <f t="shared" ref="AL611:AW611" si="2740">IF(AL610="","",AL607*AL610)</f>
        <v>300</v>
      </c>
      <c r="AM611" s="622">
        <f t="shared" si="2740"/>
        <v>300</v>
      </c>
      <c r="AN611" s="622">
        <f t="shared" si="2740"/>
        <v>300</v>
      </c>
      <c r="AO611" s="622">
        <f t="shared" si="2740"/>
        <v>420</v>
      </c>
      <c r="AP611" s="622">
        <f t="shared" si="2740"/>
        <v>360</v>
      </c>
      <c r="AQ611" s="622">
        <f t="shared" si="2740"/>
        <v>420</v>
      </c>
      <c r="AR611" s="622">
        <f t="shared" si="2740"/>
        <v>420</v>
      </c>
      <c r="AS611" s="622">
        <f t="shared" si="2740"/>
        <v>420</v>
      </c>
      <c r="AT611" s="622">
        <f t="shared" si="2740"/>
        <v>360</v>
      </c>
      <c r="AU611" s="622">
        <f t="shared" si="2740"/>
        <v>480</v>
      </c>
      <c r="AV611" s="622">
        <f t="shared" si="2740"/>
        <v>360</v>
      </c>
      <c r="AW611" s="622">
        <f t="shared" si="2740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41">IF(BD610="","",BD607*BD610)</f>
        <v>264</v>
      </c>
      <c r="BE611" s="622">
        <f t="shared" si="2741"/>
        <v>252</v>
      </c>
      <c r="BF611" s="622">
        <f t="shared" si="2741"/>
        <v>288</v>
      </c>
      <c r="BG611" s="622">
        <f t="shared" si="2741"/>
        <v>276</v>
      </c>
      <c r="BH611" s="622" t="str">
        <f t="shared" si="2741"/>
        <v/>
      </c>
      <c r="BI611" s="622">
        <f t="shared" si="2741"/>
        <v>264</v>
      </c>
      <c r="BJ611" s="622">
        <f t="shared" si="2741"/>
        <v>240</v>
      </c>
      <c r="BK611" s="622">
        <f t="shared" si="2741"/>
        <v>252</v>
      </c>
      <c r="BL611" s="622">
        <f t="shared" si="2741"/>
        <v>300</v>
      </c>
      <c r="BM611" s="622" t="str">
        <f t="shared" si="2741"/>
        <v/>
      </c>
      <c r="BN611" s="622">
        <f t="shared" si="2741"/>
        <v>300</v>
      </c>
      <c r="BO611" s="622">
        <f t="shared" si="2741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8">
        <f t="shared" si="2737"/>
        <v>300</v>
      </c>
      <c r="CE611" s="1329">
        <f t="shared" ref="CE611:CO611" si="274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>300</v>
      </c>
      <c r="CF611" s="1329">
        <f t="shared" si="2742"/>
        <v>300</v>
      </c>
      <c r="CG611" s="1329">
        <f t="shared" si="2742"/>
        <v>360</v>
      </c>
      <c r="CH611" s="1329">
        <f t="shared" si="2742"/>
        <v>360</v>
      </c>
      <c r="CI611" s="1330">
        <f t="shared" si="2742"/>
        <v>360</v>
      </c>
      <c r="CJ611" s="1330">
        <f t="shared" si="2742"/>
        <v>420</v>
      </c>
      <c r="CK611" s="1329">
        <f t="shared" si="2742"/>
        <v>420</v>
      </c>
      <c r="CL611" s="1329">
        <f t="shared" si="2742"/>
        <v>420</v>
      </c>
      <c r="CM611" s="1329">
        <f t="shared" si="2742"/>
        <v>420</v>
      </c>
      <c r="CN611" s="1329">
        <f t="shared" si="2742"/>
        <v>420</v>
      </c>
      <c r="CO611" s="1328">
        <f t="shared" si="2742"/>
        <v>480</v>
      </c>
      <c r="CP611" s="541" t="str">
        <f t="shared" si="2727"/>
        <v/>
      </c>
      <c r="CQ611" s="542" t="str">
        <f t="shared" si="2727"/>
        <v/>
      </c>
      <c r="CR611" s="543" t="str">
        <f t="shared" si="2727"/>
        <v/>
      </c>
      <c r="CS611" s="543" t="str">
        <f t="shared" si="2727"/>
        <v/>
      </c>
      <c r="CT611" s="543">
        <f t="shared" si="2727"/>
        <v>200</v>
      </c>
      <c r="CU611" s="543">
        <f t="shared" si="2727"/>
        <v>240</v>
      </c>
      <c r="CV611" s="543">
        <f t="shared" si="2727"/>
        <v>252</v>
      </c>
      <c r="CW611" s="544">
        <f t="shared" si="2727"/>
        <v>252</v>
      </c>
      <c r="CX611" s="544">
        <f t="shared" si="2727"/>
        <v>264</v>
      </c>
      <c r="CY611" s="544">
        <f t="shared" si="2727"/>
        <v>264</v>
      </c>
      <c r="CZ611" s="543">
        <f t="shared" si="2728"/>
        <v>276</v>
      </c>
      <c r="DA611" s="543">
        <f t="shared" si="2728"/>
        <v>288</v>
      </c>
      <c r="DB611" s="543">
        <f t="shared" si="2728"/>
        <v>300</v>
      </c>
      <c r="DC611" s="543">
        <f t="shared" si="2728"/>
        <v>300</v>
      </c>
      <c r="DD611" s="543" t="str">
        <f t="shared" si="2728"/>
        <v/>
      </c>
      <c r="DE611" s="542" t="str">
        <f t="shared" si="2728"/>
        <v/>
      </c>
      <c r="DF611" s="541" t="str">
        <f t="shared" si="2728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43" t="s">
        <v>750</v>
      </c>
      <c r="B612" s="634" t="s">
        <v>271</v>
      </c>
      <c r="C612" s="634" t="s">
        <v>271</v>
      </c>
      <c r="D612" s="634" t="s">
        <v>271</v>
      </c>
      <c r="E612" s="634" t="s">
        <v>271</v>
      </c>
      <c r="F612" s="634" t="s">
        <v>271</v>
      </c>
      <c r="G612" s="634" t="s">
        <v>271</v>
      </c>
      <c r="H612" s="634" t="s">
        <v>271</v>
      </c>
      <c r="I612" s="634" t="s">
        <v>271</v>
      </c>
      <c r="J612" s="634" t="s">
        <v>271</v>
      </c>
      <c r="K612" s="634" t="s">
        <v>271</v>
      </c>
      <c r="L612" s="634" t="s">
        <v>271</v>
      </c>
      <c r="M612" s="634" t="s">
        <v>271</v>
      </c>
      <c r="N612" s="634"/>
      <c r="O612" s="634"/>
      <c r="P612" s="634"/>
      <c r="Q612" s="634"/>
      <c r="R612" s="634"/>
      <c r="S612" s="705"/>
      <c r="T612" s="634" t="s">
        <v>271</v>
      </c>
      <c r="U612" s="634" t="s">
        <v>271</v>
      </c>
      <c r="V612" s="634" t="s">
        <v>271</v>
      </c>
      <c r="W612" s="634" t="s">
        <v>271</v>
      </c>
      <c r="X612" s="634" t="s">
        <v>271</v>
      </c>
      <c r="Y612" s="634" t="s">
        <v>271</v>
      </c>
      <c r="Z612" s="634" t="s">
        <v>271</v>
      </c>
      <c r="AA612" s="634" t="s">
        <v>271</v>
      </c>
      <c r="AB612" s="634" t="s">
        <v>271</v>
      </c>
      <c r="AC612" s="634" t="s">
        <v>271</v>
      </c>
      <c r="AD612" s="634" t="s">
        <v>271</v>
      </c>
      <c r="AE612" s="634" t="s">
        <v>271</v>
      </c>
      <c r="AF612" s="634"/>
      <c r="AG612" s="634"/>
      <c r="AH612" s="634"/>
      <c r="AI612" s="634"/>
      <c r="AJ612" s="634"/>
      <c r="AK612" s="705"/>
      <c r="AL612" s="634" t="s">
        <v>271</v>
      </c>
      <c r="AM612" s="634" t="s">
        <v>271</v>
      </c>
      <c r="AN612" s="634" t="s">
        <v>271</v>
      </c>
      <c r="AO612" s="634" t="s">
        <v>271</v>
      </c>
      <c r="AP612" s="634" t="s">
        <v>271</v>
      </c>
      <c r="AQ612" s="634" t="s">
        <v>271</v>
      </c>
      <c r="AR612" s="634" t="s">
        <v>271</v>
      </c>
      <c r="AS612" s="634" t="s">
        <v>271</v>
      </c>
      <c r="AT612" s="634" t="s">
        <v>271</v>
      </c>
      <c r="AU612" s="634" t="s">
        <v>271</v>
      </c>
      <c r="AV612" s="634" t="s">
        <v>271</v>
      </c>
      <c r="AW612" s="634" t="s">
        <v>271</v>
      </c>
      <c r="AX612" s="634"/>
      <c r="AY612" s="634"/>
      <c r="AZ612" s="634"/>
      <c r="BA612" s="634"/>
      <c r="BB612" s="634"/>
      <c r="BC612" s="705"/>
      <c r="BD612" s="634" t="s">
        <v>271</v>
      </c>
      <c r="BE612" s="634" t="s">
        <v>271</v>
      </c>
      <c r="BF612" s="634" t="s">
        <v>271</v>
      </c>
      <c r="BG612" s="634" t="s">
        <v>271</v>
      </c>
      <c r="BH612" s="634" t="s">
        <v>271</v>
      </c>
      <c r="BI612" s="634" t="s">
        <v>271</v>
      </c>
      <c r="BJ612" s="634" t="s">
        <v>271</v>
      </c>
      <c r="BK612" s="634" t="s">
        <v>271</v>
      </c>
      <c r="BL612" s="634" t="s">
        <v>271</v>
      </c>
      <c r="BM612" s="634" t="s">
        <v>271</v>
      </c>
      <c r="BN612" s="634" t="s">
        <v>271</v>
      </c>
      <c r="BO612" s="634" t="s">
        <v>271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45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296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8" t="str">
        <f t="shared" ref="CD613:CO614" si="274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43"/>
        <v/>
      </c>
      <c r="CF613" s="1329">
        <f t="shared" si="2743"/>
        <v>30</v>
      </c>
      <c r="CG613" s="1329">
        <f t="shared" si="2743"/>
        <v>30</v>
      </c>
      <c r="CH613" s="1329">
        <f t="shared" si="2743"/>
        <v>30</v>
      </c>
      <c r="CI613" s="1330">
        <f t="shared" si="2743"/>
        <v>30</v>
      </c>
      <c r="CJ613" s="1330">
        <f t="shared" si="2743"/>
        <v>40</v>
      </c>
      <c r="CK613" s="1329">
        <f t="shared" si="2743"/>
        <v>40</v>
      </c>
      <c r="CL613" s="1329">
        <f t="shared" si="2743"/>
        <v>50</v>
      </c>
      <c r="CM613" s="1329">
        <f t="shared" si="2743"/>
        <v>50</v>
      </c>
      <c r="CN613" s="1329" t="str">
        <f t="shared" si="2743"/>
        <v/>
      </c>
      <c r="CO613" s="1328" t="str">
        <f t="shared" si="2743"/>
        <v/>
      </c>
      <c r="CP613" s="541" t="str">
        <f t="shared" ref="CP613:CY617" si="2744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44"/>
        <v/>
      </c>
      <c r="CR613" s="543" t="str">
        <f t="shared" si="2744"/>
        <v/>
      </c>
      <c r="CS613" s="543">
        <f t="shared" si="2744"/>
        <v>40</v>
      </c>
      <c r="CT613" s="543">
        <f t="shared" si="2744"/>
        <v>50</v>
      </c>
      <c r="CU613" s="543">
        <f t="shared" si="2744"/>
        <v>50</v>
      </c>
      <c r="CV613" s="543">
        <f t="shared" si="2744"/>
        <v>50</v>
      </c>
      <c r="CW613" s="544">
        <f t="shared" si="2744"/>
        <v>50</v>
      </c>
      <c r="CX613" s="544">
        <f t="shared" si="2744"/>
        <v>60</v>
      </c>
      <c r="CY613" s="544">
        <f t="shared" si="2744"/>
        <v>60</v>
      </c>
      <c r="CZ613" s="543">
        <f t="shared" ref="CZ613:DF617" si="2745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45"/>
        <v>60</v>
      </c>
      <c r="DB613" s="543">
        <f t="shared" si="2745"/>
        <v>60</v>
      </c>
      <c r="DC613" s="543">
        <f t="shared" si="2745"/>
        <v>60</v>
      </c>
      <c r="DD613" s="543">
        <f t="shared" si="2745"/>
        <v>60</v>
      </c>
      <c r="DE613" s="542" t="str">
        <f t="shared" si="2745"/>
        <v/>
      </c>
      <c r="DF613" s="541" t="str">
        <f t="shared" si="2745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287</v>
      </c>
      <c r="B614" s="603">
        <f>530*$K$1</f>
        <v>2219.0039999999999</v>
      </c>
      <c r="C614" s="603">
        <f t="shared" ref="C614:M614" si="2746">530*$K$1</f>
        <v>2219.0039999999999</v>
      </c>
      <c r="D614" s="603">
        <f t="shared" si="2746"/>
        <v>2219.0039999999999</v>
      </c>
      <c r="E614" s="603">
        <f t="shared" si="2746"/>
        <v>2219.0039999999999</v>
      </c>
      <c r="F614" s="603">
        <f t="shared" si="2746"/>
        <v>2219.0039999999999</v>
      </c>
      <c r="G614" s="603">
        <f t="shared" si="2746"/>
        <v>2219.0039999999999</v>
      </c>
      <c r="H614" s="603">
        <f t="shared" si="2746"/>
        <v>2219.0039999999999</v>
      </c>
      <c r="I614" s="603">
        <f t="shared" si="2746"/>
        <v>2219.0039999999999</v>
      </c>
      <c r="J614" s="603">
        <f t="shared" si="2746"/>
        <v>2219.0039999999999</v>
      </c>
      <c r="K614" s="603">
        <f t="shared" si="2746"/>
        <v>2219.0039999999999</v>
      </c>
      <c r="L614" s="603">
        <f t="shared" si="2746"/>
        <v>2219.0039999999999</v>
      </c>
      <c r="M614" s="603">
        <f t="shared" si="2746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47">530*$K$1</f>
        <v>2219.0039999999999</v>
      </c>
      <c r="V614" s="603">
        <f t="shared" si="2747"/>
        <v>2219.0039999999999</v>
      </c>
      <c r="W614" s="603">
        <f t="shared" si="2747"/>
        <v>2219.0039999999999</v>
      </c>
      <c r="X614" s="603">
        <f t="shared" si="2747"/>
        <v>2219.0039999999999</v>
      </c>
      <c r="Y614" s="603">
        <f t="shared" si="2747"/>
        <v>2219.0039999999999</v>
      </c>
      <c r="Z614" s="603">
        <f t="shared" si="2747"/>
        <v>2219.0039999999999</v>
      </c>
      <c r="AA614" s="603">
        <f t="shared" si="2747"/>
        <v>2219.0039999999999</v>
      </c>
      <c r="AB614" s="603">
        <f t="shared" si="2747"/>
        <v>2219.0039999999999</v>
      </c>
      <c r="AC614" s="603">
        <f t="shared" si="2747"/>
        <v>2219.0039999999999</v>
      </c>
      <c r="AD614" s="603">
        <f t="shared" si="2747"/>
        <v>2219.0039999999999</v>
      </c>
      <c r="AE614" s="603">
        <f t="shared" si="2747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48">530*$K$1</f>
        <v>2219.0039999999999</v>
      </c>
      <c r="AN614" s="603">
        <f t="shared" si="2748"/>
        <v>2219.0039999999999</v>
      </c>
      <c r="AO614" s="603">
        <f t="shared" si="2748"/>
        <v>2219.0039999999999</v>
      </c>
      <c r="AP614" s="603">
        <f t="shared" si="2748"/>
        <v>2219.0039999999999</v>
      </c>
      <c r="AQ614" s="603">
        <f t="shared" si="2748"/>
        <v>2219.0039999999999</v>
      </c>
      <c r="AR614" s="603">
        <f t="shared" si="2748"/>
        <v>2219.0039999999999</v>
      </c>
      <c r="AS614" s="603">
        <f t="shared" si="2748"/>
        <v>2219.0039999999999</v>
      </c>
      <c r="AT614" s="603">
        <f t="shared" si="2748"/>
        <v>2219.0039999999999</v>
      </c>
      <c r="AU614" s="603">
        <f t="shared" si="2748"/>
        <v>2219.0039999999999</v>
      </c>
      <c r="AV614" s="603">
        <f t="shared" si="2748"/>
        <v>2219.0039999999999</v>
      </c>
      <c r="AW614" s="603">
        <f t="shared" si="2748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49">530*$K$1</f>
        <v>2219.0039999999999</v>
      </c>
      <c r="BF614" s="603">
        <f t="shared" si="2749"/>
        <v>2219.0039999999999</v>
      </c>
      <c r="BG614" s="603">
        <f t="shared" si="2749"/>
        <v>2219.0039999999999</v>
      </c>
      <c r="BH614" s="603">
        <f t="shared" si="2749"/>
        <v>2219.0039999999999</v>
      </c>
      <c r="BI614" s="603">
        <f t="shared" si="2749"/>
        <v>2219.0039999999999</v>
      </c>
      <c r="BJ614" s="603">
        <f t="shared" si="2749"/>
        <v>2219.0039999999999</v>
      </c>
      <c r="BK614" s="603">
        <f t="shared" si="2749"/>
        <v>2219.0039999999999</v>
      </c>
      <c r="BL614" s="603">
        <f t="shared" si="2749"/>
        <v>2219.0039999999999</v>
      </c>
      <c r="BM614" s="603">
        <f t="shared" si="2749"/>
        <v>2219.0039999999999</v>
      </c>
      <c r="BN614" s="603">
        <f t="shared" si="2749"/>
        <v>2219.0039999999999</v>
      </c>
      <c r="BO614" s="603">
        <f t="shared" si="2749"/>
        <v>2219.0039999999999</v>
      </c>
      <c r="BP614" s="603"/>
      <c r="BQ614" s="603"/>
      <c r="BR614" s="603"/>
      <c r="BS614" s="603"/>
      <c r="BT614" s="603"/>
      <c r="BU614" s="705"/>
      <c r="BV614" s="603">
        <f t="shared" si="2749"/>
        <v>2219.0039999999999</v>
      </c>
      <c r="BW614" s="603">
        <f t="shared" si="2749"/>
        <v>2219.0039999999999</v>
      </c>
      <c r="BX614" s="603">
        <f t="shared" si="2749"/>
        <v>2219.0039999999999</v>
      </c>
      <c r="BY614" s="603">
        <f t="shared" si="2749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43"/>
        <v>2219.0039999999999</v>
      </c>
      <c r="CE614" s="1329">
        <f t="shared" ref="CE614:CO615" si="275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50"/>
        <v>2219.0039999999999</v>
      </c>
      <c r="CG614" s="1329">
        <f t="shared" si="2750"/>
        <v>2219.0039999999999</v>
      </c>
      <c r="CH614" s="1329">
        <f t="shared" si="2750"/>
        <v>2219.0039999999999</v>
      </c>
      <c r="CI614" s="1330">
        <f t="shared" si="2750"/>
        <v>2219.0039999999999</v>
      </c>
      <c r="CJ614" s="1330">
        <f t="shared" si="2750"/>
        <v>2219.0039999999999</v>
      </c>
      <c r="CK614" s="1329">
        <f t="shared" si="2750"/>
        <v>2219.0039999999999</v>
      </c>
      <c r="CL614" s="1329">
        <f t="shared" si="2750"/>
        <v>2219.0039999999999</v>
      </c>
      <c r="CM614" s="1329">
        <f t="shared" si="2750"/>
        <v>2219.0039999999999</v>
      </c>
      <c r="CN614" s="1329">
        <f t="shared" si="2750"/>
        <v>2219.0039999999999</v>
      </c>
      <c r="CO614" s="1328">
        <f t="shared" si="2750"/>
        <v>2219.0039999999999</v>
      </c>
      <c r="CP614" s="541" t="str">
        <f t="shared" si="2744"/>
        <v/>
      </c>
      <c r="CQ614" s="542" t="str">
        <f t="shared" si="2744"/>
        <v/>
      </c>
      <c r="CR614" s="543" t="str">
        <f t="shared" si="2744"/>
        <v/>
      </c>
      <c r="CS614" s="543">
        <f t="shared" si="2744"/>
        <v>2219.0039999999999</v>
      </c>
      <c r="CT614" s="543">
        <f t="shared" si="2744"/>
        <v>2219.0039999999999</v>
      </c>
      <c r="CU614" s="543">
        <f t="shared" si="2744"/>
        <v>2219.0039999999999</v>
      </c>
      <c r="CV614" s="543">
        <f t="shared" si="2744"/>
        <v>2219.0039999999999</v>
      </c>
      <c r="CW614" s="544">
        <f t="shared" si="2744"/>
        <v>2219.0039999999999</v>
      </c>
      <c r="CX614" s="544">
        <f t="shared" si="2744"/>
        <v>2219.0039999999999</v>
      </c>
      <c r="CY614" s="544">
        <f t="shared" si="2744"/>
        <v>2219.0039999999999</v>
      </c>
      <c r="CZ614" s="543">
        <f t="shared" si="2745"/>
        <v>2219.0039999999999</v>
      </c>
      <c r="DA614" s="543">
        <f t="shared" si="2745"/>
        <v>2219.0039999999999</v>
      </c>
      <c r="DB614" s="543">
        <f t="shared" si="2745"/>
        <v>2219.0039999999999</v>
      </c>
      <c r="DC614" s="543">
        <f t="shared" si="2745"/>
        <v>2219.0039999999999</v>
      </c>
      <c r="DD614" s="543">
        <f t="shared" si="2745"/>
        <v>2219.0039999999999</v>
      </c>
      <c r="DE614" s="542" t="str">
        <f t="shared" si="2745"/>
        <v/>
      </c>
      <c r="DF614" s="541" t="str">
        <f t="shared" si="2745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228</v>
      </c>
      <c r="B615" s="625" t="str">
        <f t="shared" ref="B615:M615" si="2751">IF(B613="","",B613*B614/B$46/365/$G$1)</f>
        <v/>
      </c>
      <c r="C615" s="625" t="str">
        <f t="shared" si="2751"/>
        <v/>
      </c>
      <c r="D615" s="625" t="str">
        <f t="shared" si="2751"/>
        <v/>
      </c>
      <c r="E615" s="625" t="str">
        <f t="shared" si="2751"/>
        <v/>
      </c>
      <c r="F615" s="625" t="str">
        <f t="shared" si="2751"/>
        <v/>
      </c>
      <c r="G615" s="625" t="str">
        <f t="shared" si="2751"/>
        <v/>
      </c>
      <c r="H615" s="625" t="str">
        <f t="shared" si="2751"/>
        <v/>
      </c>
      <c r="I615" s="625" t="str">
        <f t="shared" si="2751"/>
        <v/>
      </c>
      <c r="J615" s="625" t="str">
        <f t="shared" si="2751"/>
        <v/>
      </c>
      <c r="K615" s="625" t="str">
        <f t="shared" si="2751"/>
        <v/>
      </c>
      <c r="L615" s="625" t="str">
        <f t="shared" si="2751"/>
        <v/>
      </c>
      <c r="M615" s="625" t="str">
        <f t="shared" si="2751"/>
        <v/>
      </c>
      <c r="N615" s="625"/>
      <c r="O615" s="625"/>
      <c r="P615" s="625"/>
      <c r="Q615" s="625"/>
      <c r="R615" s="625"/>
      <c r="S615" s="705"/>
      <c r="T615" s="625" t="str">
        <f t="shared" ref="T615:AE615" si="2752">IF(T613="","",T613*T614/T$46/365/$G$1)</f>
        <v/>
      </c>
      <c r="U615" s="625" t="str">
        <f t="shared" si="2752"/>
        <v/>
      </c>
      <c r="V615" s="625" t="str">
        <f t="shared" si="2752"/>
        <v/>
      </c>
      <c r="W615" s="625" t="str">
        <f t="shared" si="2752"/>
        <v/>
      </c>
      <c r="X615" s="625" t="str">
        <f t="shared" si="2752"/>
        <v/>
      </c>
      <c r="Y615" s="625" t="str">
        <f t="shared" si="2752"/>
        <v/>
      </c>
      <c r="Z615" s="625" t="str">
        <f t="shared" si="2752"/>
        <v/>
      </c>
      <c r="AA615" s="625" t="str">
        <f t="shared" si="2752"/>
        <v/>
      </c>
      <c r="AB615" s="625" t="str">
        <f t="shared" si="2752"/>
        <v/>
      </c>
      <c r="AC615" s="625" t="str">
        <f t="shared" si="2752"/>
        <v/>
      </c>
      <c r="AD615" s="625" t="str">
        <f t="shared" si="2752"/>
        <v/>
      </c>
      <c r="AE615" s="625" t="str">
        <f t="shared" si="2752"/>
        <v/>
      </c>
      <c r="AF615" s="625"/>
      <c r="AG615" s="625"/>
      <c r="AH615" s="625"/>
      <c r="AI615" s="625"/>
      <c r="AJ615" s="625"/>
      <c r="AK615" s="705"/>
      <c r="AL615" s="625">
        <f t="shared" ref="AL615:AW615" si="2753">IF(AL613="","",AL613*AL614/AL$46/365/$G$1)</f>
        <v>3.4542403486924039E-3</v>
      </c>
      <c r="AM615" s="625">
        <f t="shared" si="2753"/>
        <v>4.3178004358655044E-3</v>
      </c>
      <c r="AN615" s="625" t="str">
        <f t="shared" si="2753"/>
        <v/>
      </c>
      <c r="AO615" s="625">
        <f t="shared" si="2753"/>
        <v>2.9607774417363458E-3</v>
      </c>
      <c r="AP615" s="625">
        <f t="shared" si="2753"/>
        <v>3.454240348692403E-3</v>
      </c>
      <c r="AQ615" s="625">
        <f t="shared" si="2753"/>
        <v>3.4542403486924039E-3</v>
      </c>
      <c r="AR615" s="625">
        <f t="shared" si="2753"/>
        <v>5.7570672478206731E-3</v>
      </c>
      <c r="AS615" s="625">
        <f t="shared" si="2753"/>
        <v>2.9607774417363458E-3</v>
      </c>
      <c r="AT615" s="625" t="str">
        <f t="shared" si="2753"/>
        <v/>
      </c>
      <c r="AU615" s="625" t="str">
        <f t="shared" si="2753"/>
        <v/>
      </c>
      <c r="AV615" s="625" t="str">
        <f t="shared" si="2753"/>
        <v/>
      </c>
      <c r="AW615" s="625">
        <f t="shared" si="2753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54">IF(BD613="","",BD613*BD614/BD$46/365/$G$1)</f>
        <v>4.3178004358655044E-3</v>
      </c>
      <c r="BE615" s="625">
        <f t="shared" si="2754"/>
        <v>4.3178004358655044E-3</v>
      </c>
      <c r="BF615" s="625">
        <f t="shared" si="2754"/>
        <v>3.8380448318804479E-3</v>
      </c>
      <c r="BG615" s="625">
        <f t="shared" si="2754"/>
        <v>5.1813605230386049E-3</v>
      </c>
      <c r="BH615" s="625">
        <f t="shared" si="2754"/>
        <v>4.6056537982565376E-3</v>
      </c>
      <c r="BI615" s="625">
        <f t="shared" si="2754"/>
        <v>4.6056537982565376E-3</v>
      </c>
      <c r="BJ615" s="625">
        <f t="shared" si="2754"/>
        <v>6.908480697384806E-3</v>
      </c>
      <c r="BK615" s="625">
        <f t="shared" si="2754"/>
        <v>3.8380448318804479E-3</v>
      </c>
      <c r="BL615" s="625">
        <f t="shared" si="2754"/>
        <v>4.1450884184308836E-3</v>
      </c>
      <c r="BM615" s="625">
        <f t="shared" si="2754"/>
        <v>3.4542403486924039E-3</v>
      </c>
      <c r="BN615" s="625">
        <f t="shared" si="2754"/>
        <v>5.1813605230386049E-3</v>
      </c>
      <c r="BO615" s="625">
        <f t="shared" si="2754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50"/>
        <v/>
      </c>
      <c r="CF615" s="1332">
        <f t="shared" si="2750"/>
        <v>2.9607774417363458E-3</v>
      </c>
      <c r="CG615" s="1332">
        <f t="shared" si="2750"/>
        <v>2.9607774417363458E-3</v>
      </c>
      <c r="CH615" s="1332">
        <f t="shared" si="2750"/>
        <v>2.9607774417363458E-3</v>
      </c>
      <c r="CI615" s="1333">
        <f t="shared" si="2750"/>
        <v>3.454240348692403E-3</v>
      </c>
      <c r="CJ615" s="1333">
        <f t="shared" si="2750"/>
        <v>3.4542403486924039E-3</v>
      </c>
      <c r="CK615" s="1332">
        <f t="shared" si="2750"/>
        <v>3.4542403486924039E-3</v>
      </c>
      <c r="CL615" s="1332">
        <f t="shared" si="2750"/>
        <v>4.3178004358655044E-3</v>
      </c>
      <c r="CM615" s="1332">
        <f t="shared" si="2750"/>
        <v>5.7570672478206731E-3</v>
      </c>
      <c r="CN615" s="1332" t="str">
        <f t="shared" si="2750"/>
        <v/>
      </c>
      <c r="CO615" s="1331" t="str">
        <f t="shared" si="2750"/>
        <v/>
      </c>
      <c r="CP615" s="529" t="str">
        <f t="shared" si="2744"/>
        <v/>
      </c>
      <c r="CQ615" s="530" t="str">
        <f t="shared" si="2744"/>
        <v/>
      </c>
      <c r="CR615" s="531" t="str">
        <f t="shared" si="2744"/>
        <v/>
      </c>
      <c r="CS615" s="531">
        <f t="shared" si="2744"/>
        <v>3.4542403486924039E-3</v>
      </c>
      <c r="CT615" s="531">
        <f t="shared" si="2744"/>
        <v>3.8380448318804479E-3</v>
      </c>
      <c r="CU615" s="531">
        <f t="shared" si="2744"/>
        <v>3.8380448318804479E-3</v>
      </c>
      <c r="CV615" s="531">
        <f t="shared" si="2744"/>
        <v>4.1450884184308836E-3</v>
      </c>
      <c r="CW615" s="532">
        <f t="shared" si="2744"/>
        <v>4.1450884184308836E-3</v>
      </c>
      <c r="CX615" s="532">
        <f t="shared" si="2744"/>
        <v>4.3178004358655044E-3</v>
      </c>
      <c r="CY615" s="532">
        <f t="shared" si="2744"/>
        <v>4.3178004358655044E-3</v>
      </c>
      <c r="CZ615" s="531">
        <f t="shared" si="2745"/>
        <v>4.6056537982565376E-3</v>
      </c>
      <c r="DA615" s="531">
        <f t="shared" si="2745"/>
        <v>4.6056537982565376E-3</v>
      </c>
      <c r="DB615" s="531">
        <f t="shared" si="2745"/>
        <v>5.1813605230386049E-3</v>
      </c>
      <c r="DC615" s="531">
        <f t="shared" si="2745"/>
        <v>5.1813605230386049E-3</v>
      </c>
      <c r="DD615" s="531">
        <f t="shared" si="2745"/>
        <v>6.908480697384806E-3</v>
      </c>
      <c r="DE615" s="530" t="str">
        <f t="shared" si="2745"/>
        <v/>
      </c>
      <c r="DF615" s="529" t="str">
        <f t="shared" si="2745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291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8" t="str">
        <f t="shared" ref="CD616:CO617" si="275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55"/>
        <v/>
      </c>
      <c r="CF616" s="1329">
        <f t="shared" si="2755"/>
        <v>1.5</v>
      </c>
      <c r="CG616" s="1329">
        <f t="shared" si="2755"/>
        <v>2</v>
      </c>
      <c r="CH616" s="1329">
        <f t="shared" si="2755"/>
        <v>2</v>
      </c>
      <c r="CI616" s="1330">
        <f t="shared" si="2755"/>
        <v>2</v>
      </c>
      <c r="CJ616" s="1330">
        <f t="shared" si="2755"/>
        <v>2.5</v>
      </c>
      <c r="CK616" s="1329">
        <f t="shared" si="2755"/>
        <v>2.5</v>
      </c>
      <c r="CL616" s="1329">
        <f t="shared" si="2755"/>
        <v>2.5</v>
      </c>
      <c r="CM616" s="1329">
        <f t="shared" si="2755"/>
        <v>2.5</v>
      </c>
      <c r="CN616" s="1329" t="str">
        <f t="shared" si="2755"/>
        <v/>
      </c>
      <c r="CO616" s="1328" t="str">
        <f t="shared" si="2755"/>
        <v/>
      </c>
      <c r="CP616" s="541" t="str">
        <f t="shared" si="2744"/>
        <v/>
      </c>
      <c r="CQ616" s="542" t="str">
        <f t="shared" si="2744"/>
        <v/>
      </c>
      <c r="CR616" s="543" t="str">
        <f t="shared" si="2744"/>
        <v/>
      </c>
      <c r="CS616" s="543">
        <f t="shared" si="2744"/>
        <v>2</v>
      </c>
      <c r="CT616" s="543">
        <f t="shared" si="2744"/>
        <v>2</v>
      </c>
      <c r="CU616" s="543">
        <f t="shared" si="2744"/>
        <v>2</v>
      </c>
      <c r="CV616" s="543">
        <f t="shared" si="2744"/>
        <v>2.5</v>
      </c>
      <c r="CW616" s="544">
        <f t="shared" si="2744"/>
        <v>2.5</v>
      </c>
      <c r="CX616" s="544">
        <f t="shared" si="2744"/>
        <v>2.5</v>
      </c>
      <c r="CY616" s="544">
        <f t="shared" si="2744"/>
        <v>2.5</v>
      </c>
      <c r="CZ616" s="543">
        <f t="shared" si="2745"/>
        <v>2.5</v>
      </c>
      <c r="DA616" s="543">
        <f t="shared" si="2745"/>
        <v>2.5</v>
      </c>
      <c r="DB616" s="543">
        <f t="shared" si="2745"/>
        <v>2.5</v>
      </c>
      <c r="DC616" s="543">
        <f t="shared" si="2745"/>
        <v>2.5</v>
      </c>
      <c r="DD616" s="543">
        <f t="shared" si="2745"/>
        <v>20</v>
      </c>
      <c r="DE616" s="542" t="str">
        <f t="shared" si="2745"/>
        <v/>
      </c>
      <c r="DF616" s="541" t="str">
        <f t="shared" si="2745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289</v>
      </c>
      <c r="B617" s="622" t="str">
        <f t="shared" ref="B617:M617" si="2756">IF(B616="","",B613*B616)</f>
        <v/>
      </c>
      <c r="C617" s="622" t="str">
        <f t="shared" si="2756"/>
        <v/>
      </c>
      <c r="D617" s="622" t="str">
        <f t="shared" si="2756"/>
        <v/>
      </c>
      <c r="E617" s="622" t="str">
        <f t="shared" si="2756"/>
        <v/>
      </c>
      <c r="F617" s="622" t="str">
        <f t="shared" si="2756"/>
        <v/>
      </c>
      <c r="G617" s="622" t="str">
        <f t="shared" si="2756"/>
        <v/>
      </c>
      <c r="H617" s="622" t="str">
        <f t="shared" si="2756"/>
        <v/>
      </c>
      <c r="I617" s="622" t="str">
        <f t="shared" si="2756"/>
        <v/>
      </c>
      <c r="J617" s="622" t="str">
        <f t="shared" si="2756"/>
        <v/>
      </c>
      <c r="K617" s="622" t="str">
        <f t="shared" si="2756"/>
        <v/>
      </c>
      <c r="L617" s="622" t="str">
        <f t="shared" si="2756"/>
        <v/>
      </c>
      <c r="M617" s="622" t="str">
        <f t="shared" si="2756"/>
        <v/>
      </c>
      <c r="N617" s="622"/>
      <c r="O617" s="622"/>
      <c r="P617" s="622"/>
      <c r="Q617" s="622"/>
      <c r="R617" s="622"/>
      <c r="S617" s="705"/>
      <c r="T617" s="622" t="str">
        <f t="shared" ref="T617:AE617" si="2757">IF(T616="","",T613*T616)</f>
        <v/>
      </c>
      <c r="U617" s="622" t="str">
        <f t="shared" si="2757"/>
        <v/>
      </c>
      <c r="V617" s="622" t="str">
        <f t="shared" si="2757"/>
        <v/>
      </c>
      <c r="W617" s="622" t="str">
        <f t="shared" si="2757"/>
        <v/>
      </c>
      <c r="X617" s="622" t="str">
        <f t="shared" si="2757"/>
        <v/>
      </c>
      <c r="Y617" s="622" t="str">
        <f t="shared" si="2757"/>
        <v/>
      </c>
      <c r="Z617" s="622" t="str">
        <f t="shared" si="2757"/>
        <v/>
      </c>
      <c r="AA617" s="622" t="str">
        <f t="shared" si="2757"/>
        <v/>
      </c>
      <c r="AB617" s="622" t="str">
        <f t="shared" si="2757"/>
        <v/>
      </c>
      <c r="AC617" s="622" t="str">
        <f t="shared" si="2757"/>
        <v/>
      </c>
      <c r="AD617" s="622" t="str">
        <f t="shared" si="2757"/>
        <v/>
      </c>
      <c r="AE617" s="622" t="str">
        <f t="shared" si="2757"/>
        <v/>
      </c>
      <c r="AF617" s="622"/>
      <c r="AG617" s="622"/>
      <c r="AH617" s="622"/>
      <c r="AI617" s="622"/>
      <c r="AJ617" s="622"/>
      <c r="AK617" s="705"/>
      <c r="AL617" s="622">
        <f t="shared" ref="AL617:AW617" si="2758">IF(AL616="","",AL613*AL616)</f>
        <v>100</v>
      </c>
      <c r="AM617" s="622">
        <f t="shared" si="2758"/>
        <v>100</v>
      </c>
      <c r="AN617" s="622" t="str">
        <f t="shared" si="2758"/>
        <v/>
      </c>
      <c r="AO617" s="622">
        <f t="shared" si="2758"/>
        <v>60</v>
      </c>
      <c r="AP617" s="622">
        <f t="shared" si="2758"/>
        <v>60</v>
      </c>
      <c r="AQ617" s="622">
        <f t="shared" si="2758"/>
        <v>100</v>
      </c>
      <c r="AR617" s="622">
        <f t="shared" si="2758"/>
        <v>75</v>
      </c>
      <c r="AS617" s="622">
        <f t="shared" si="2758"/>
        <v>75</v>
      </c>
      <c r="AT617" s="622" t="str">
        <f t="shared" si="2758"/>
        <v/>
      </c>
      <c r="AU617" s="622" t="str">
        <f t="shared" si="2758"/>
        <v/>
      </c>
      <c r="AV617" s="622" t="str">
        <f t="shared" si="2758"/>
        <v/>
      </c>
      <c r="AW617" s="622">
        <f t="shared" si="2758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59">IF(BD616="","",BD613*BD616)</f>
        <v>100</v>
      </c>
      <c r="BE617" s="622">
        <f t="shared" si="2759"/>
        <v>100</v>
      </c>
      <c r="BF617" s="622">
        <f t="shared" si="2759"/>
        <v>100</v>
      </c>
      <c r="BG617" s="622">
        <f t="shared" si="2759"/>
        <v>150</v>
      </c>
      <c r="BH617" s="622">
        <f t="shared" si="2759"/>
        <v>150</v>
      </c>
      <c r="BI617" s="622">
        <f t="shared" si="2759"/>
        <v>150</v>
      </c>
      <c r="BJ617" s="622">
        <f t="shared" si="2759"/>
        <v>150</v>
      </c>
      <c r="BK617" s="622">
        <f t="shared" si="2759"/>
        <v>125</v>
      </c>
      <c r="BL617" s="622">
        <f t="shared" si="2759"/>
        <v>150</v>
      </c>
      <c r="BM617" s="622">
        <f t="shared" si="2759"/>
        <v>100</v>
      </c>
      <c r="BN617" s="622">
        <f t="shared" si="2759"/>
        <v>1200</v>
      </c>
      <c r="BO617" s="622">
        <f t="shared" si="2759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8" t="str">
        <f t="shared" si="2755"/>
        <v/>
      </c>
      <c r="CE617" s="1329" t="str">
        <f t="shared" ref="CE617:CO617" si="276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>
        <f t="shared" si="2760"/>
        <v>60</v>
      </c>
      <c r="CG617" s="1329">
        <f t="shared" si="2760"/>
        <v>60</v>
      </c>
      <c r="CH617" s="1329">
        <f t="shared" si="2760"/>
        <v>75</v>
      </c>
      <c r="CI617" s="1330">
        <f t="shared" si="2760"/>
        <v>75</v>
      </c>
      <c r="CJ617" s="1330">
        <f t="shared" si="2760"/>
        <v>75</v>
      </c>
      <c r="CK617" s="1329">
        <f t="shared" si="2760"/>
        <v>100</v>
      </c>
      <c r="CL617" s="1329">
        <f t="shared" si="2760"/>
        <v>100</v>
      </c>
      <c r="CM617" s="1329">
        <f t="shared" si="2760"/>
        <v>100</v>
      </c>
      <c r="CN617" s="1329" t="str">
        <f t="shared" si="2760"/>
        <v/>
      </c>
      <c r="CO617" s="1328" t="str">
        <f t="shared" si="2760"/>
        <v/>
      </c>
      <c r="CP617" s="541" t="str">
        <f t="shared" si="2744"/>
        <v/>
      </c>
      <c r="CQ617" s="542" t="str">
        <f t="shared" si="2744"/>
        <v/>
      </c>
      <c r="CR617" s="543" t="str">
        <f t="shared" si="2744"/>
        <v/>
      </c>
      <c r="CS617" s="543">
        <f t="shared" si="2744"/>
        <v>100</v>
      </c>
      <c r="CT617" s="543">
        <f t="shared" si="2744"/>
        <v>100</v>
      </c>
      <c r="CU617" s="543">
        <f t="shared" si="2744"/>
        <v>100</v>
      </c>
      <c r="CV617" s="543">
        <f t="shared" si="2744"/>
        <v>100</v>
      </c>
      <c r="CW617" s="544">
        <f t="shared" si="2744"/>
        <v>125</v>
      </c>
      <c r="CX617" s="544">
        <f t="shared" si="2744"/>
        <v>150</v>
      </c>
      <c r="CY617" s="544">
        <f t="shared" si="2744"/>
        <v>150</v>
      </c>
      <c r="CZ617" s="543">
        <f t="shared" si="2745"/>
        <v>150</v>
      </c>
      <c r="DA617" s="543">
        <f t="shared" si="2745"/>
        <v>150</v>
      </c>
      <c r="DB617" s="543">
        <f t="shared" si="2745"/>
        <v>150</v>
      </c>
      <c r="DC617" s="543">
        <f t="shared" si="2745"/>
        <v>150</v>
      </c>
      <c r="DD617" s="543">
        <f t="shared" si="2745"/>
        <v>1200</v>
      </c>
      <c r="DE617" s="542" t="str">
        <f t="shared" si="2745"/>
        <v/>
      </c>
      <c r="DF617" s="541" t="str">
        <f t="shared" si="2745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10" t="s">
        <v>746</v>
      </c>
      <c r="B618" s="634" t="s">
        <v>271</v>
      </c>
      <c r="C618" s="634" t="s">
        <v>271</v>
      </c>
      <c r="D618" s="634" t="s">
        <v>271</v>
      </c>
      <c r="E618" s="634" t="s">
        <v>271</v>
      </c>
      <c r="F618" s="634" t="s">
        <v>271</v>
      </c>
      <c r="G618" s="634" t="s">
        <v>271</v>
      </c>
      <c r="H618" s="634" t="s">
        <v>271</v>
      </c>
      <c r="I618" s="634" t="s">
        <v>271</v>
      </c>
      <c r="J618" s="634" t="s">
        <v>271</v>
      </c>
      <c r="K618" s="634" t="s">
        <v>271</v>
      </c>
      <c r="L618" s="634" t="s">
        <v>271</v>
      </c>
      <c r="M618" s="634" t="s">
        <v>271</v>
      </c>
      <c r="N618" s="634"/>
      <c r="O618" s="634"/>
      <c r="P618" s="634"/>
      <c r="Q618" s="634"/>
      <c r="R618" s="634"/>
      <c r="S618" s="705"/>
      <c r="T618" s="634" t="s">
        <v>271</v>
      </c>
      <c r="U618" s="634" t="s">
        <v>271</v>
      </c>
      <c r="V618" s="634" t="s">
        <v>271</v>
      </c>
      <c r="W618" s="634" t="s">
        <v>271</v>
      </c>
      <c r="X618" s="634" t="s">
        <v>271</v>
      </c>
      <c r="Y618" s="634" t="s">
        <v>271</v>
      </c>
      <c r="Z618" s="634" t="s">
        <v>271</v>
      </c>
      <c r="AA618" s="634" t="s">
        <v>271</v>
      </c>
      <c r="AB618" s="634" t="s">
        <v>271</v>
      </c>
      <c r="AC618" s="634" t="s">
        <v>271</v>
      </c>
      <c r="AD618" s="634" t="s">
        <v>271</v>
      </c>
      <c r="AE618" s="634" t="s">
        <v>271</v>
      </c>
      <c r="AF618" s="634"/>
      <c r="AG618" s="634"/>
      <c r="AH618" s="634"/>
      <c r="AI618" s="634"/>
      <c r="AJ618" s="634"/>
      <c r="AK618" s="705"/>
      <c r="AL618" s="634" t="s">
        <v>271</v>
      </c>
      <c r="AM618" s="634" t="s">
        <v>271</v>
      </c>
      <c r="AN618" s="634" t="s">
        <v>271</v>
      </c>
      <c r="AO618" s="634" t="s">
        <v>271</v>
      </c>
      <c r="AP618" s="634" t="s">
        <v>271</v>
      </c>
      <c r="AQ618" s="634" t="s">
        <v>271</v>
      </c>
      <c r="AR618" s="634" t="s">
        <v>271</v>
      </c>
      <c r="AS618" s="634" t="s">
        <v>271</v>
      </c>
      <c r="AT618" s="634" t="s">
        <v>271</v>
      </c>
      <c r="AU618" s="634" t="s">
        <v>271</v>
      </c>
      <c r="AV618" s="634" t="s">
        <v>271</v>
      </c>
      <c r="AW618" s="634" t="s">
        <v>271</v>
      </c>
      <c r="AX618" s="634"/>
      <c r="AY618" s="634"/>
      <c r="AZ618" s="634"/>
      <c r="BA618" s="634"/>
      <c r="BB618" s="634"/>
      <c r="BC618" s="705"/>
      <c r="BD618" s="634" t="s">
        <v>271</v>
      </c>
      <c r="BE618" s="634" t="s">
        <v>271</v>
      </c>
      <c r="BF618" s="634" t="s">
        <v>271</v>
      </c>
      <c r="BG618" s="634" t="s">
        <v>271</v>
      </c>
      <c r="BH618" s="634" t="s">
        <v>271</v>
      </c>
      <c r="BI618" s="634" t="s">
        <v>271</v>
      </c>
      <c r="BJ618" s="634" t="s">
        <v>271</v>
      </c>
      <c r="BK618" s="634" t="s">
        <v>271</v>
      </c>
      <c r="BL618" s="634" t="s">
        <v>271</v>
      </c>
      <c r="BM618" s="634" t="s">
        <v>271</v>
      </c>
      <c r="BN618" s="634" t="s">
        <v>271</v>
      </c>
      <c r="BO618" s="634" t="s">
        <v>271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45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296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8">
        <f t="shared" ref="CD619:CO620" si="276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>20</v>
      </c>
      <c r="CE619" s="1329">
        <f t="shared" si="2761"/>
        <v>24</v>
      </c>
      <c r="CF619" s="1329">
        <f t="shared" si="2761"/>
        <v>24</v>
      </c>
      <c r="CG619" s="1329">
        <f t="shared" si="2761"/>
        <v>24</v>
      </c>
      <c r="CH619" s="1329">
        <f t="shared" si="2761"/>
        <v>24</v>
      </c>
      <c r="CI619" s="1330">
        <f t="shared" si="2761"/>
        <v>26</v>
      </c>
      <c r="CJ619" s="1330">
        <f t="shared" si="2761"/>
        <v>30</v>
      </c>
      <c r="CK619" s="1329">
        <f t="shared" si="2761"/>
        <v>44</v>
      </c>
      <c r="CL619" s="1329">
        <f t="shared" si="2761"/>
        <v>66</v>
      </c>
      <c r="CM619" s="1329">
        <f t="shared" si="2761"/>
        <v>96</v>
      </c>
      <c r="CN619" s="1329">
        <f t="shared" si="2761"/>
        <v>96</v>
      </c>
      <c r="CO619" s="1328" t="str">
        <f t="shared" si="2761"/>
        <v/>
      </c>
      <c r="CP619" s="541" t="str">
        <f t="shared" ref="CP619:CY623" si="2762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62"/>
        <v/>
      </c>
      <c r="CR619" s="543" t="str">
        <f t="shared" si="2762"/>
        <v/>
      </c>
      <c r="CS619" s="543">
        <f t="shared" si="2762"/>
        <v>24</v>
      </c>
      <c r="CT619" s="543">
        <f t="shared" si="2762"/>
        <v>24</v>
      </c>
      <c r="CU619" s="543">
        <f t="shared" si="2762"/>
        <v>43.2</v>
      </c>
      <c r="CV619" s="543">
        <f t="shared" si="2762"/>
        <v>48</v>
      </c>
      <c r="CW619" s="544">
        <f t="shared" si="2762"/>
        <v>60</v>
      </c>
      <c r="CX619" s="544">
        <f t="shared" si="2762"/>
        <v>60</v>
      </c>
      <c r="CY619" s="544">
        <f t="shared" si="2762"/>
        <v>72</v>
      </c>
      <c r="CZ619" s="543">
        <f t="shared" ref="CZ619:DF623" si="2763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63"/>
        <v>144</v>
      </c>
      <c r="DB619" s="543">
        <f t="shared" si="2763"/>
        <v>144</v>
      </c>
      <c r="DC619" s="543">
        <f t="shared" si="2763"/>
        <v>144</v>
      </c>
      <c r="DD619" s="543">
        <f t="shared" si="2763"/>
        <v>144</v>
      </c>
      <c r="DE619" s="542" t="str">
        <f t="shared" si="2763"/>
        <v/>
      </c>
      <c r="DF619" s="541" t="str">
        <f t="shared" si="2763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287</v>
      </c>
      <c r="B620" s="603">
        <f>430*$K$1</f>
        <v>1800.3239999999998</v>
      </c>
      <c r="C620" s="603">
        <f t="shared" ref="C620:M620" si="2764">430*$K$1</f>
        <v>1800.3239999999998</v>
      </c>
      <c r="D620" s="603">
        <f t="shared" si="2764"/>
        <v>1800.3239999999998</v>
      </c>
      <c r="E620" s="603">
        <f t="shared" si="2764"/>
        <v>1800.3239999999998</v>
      </c>
      <c r="F620" s="603">
        <f t="shared" si="2764"/>
        <v>1800.3239999999998</v>
      </c>
      <c r="G620" s="603">
        <f t="shared" si="2764"/>
        <v>1800.3239999999998</v>
      </c>
      <c r="H620" s="603">
        <f t="shared" si="2764"/>
        <v>1800.3239999999998</v>
      </c>
      <c r="I620" s="603">
        <f t="shared" si="2764"/>
        <v>1800.3239999999998</v>
      </c>
      <c r="J620" s="603">
        <f t="shared" si="2764"/>
        <v>1800.3239999999998</v>
      </c>
      <c r="K620" s="603">
        <f t="shared" si="2764"/>
        <v>1800.3239999999998</v>
      </c>
      <c r="L620" s="603">
        <f t="shared" si="2764"/>
        <v>1800.3239999999998</v>
      </c>
      <c r="M620" s="603">
        <f t="shared" si="2764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65">430*$K$1</f>
        <v>1800.3239999999998</v>
      </c>
      <c r="V620" s="603">
        <f t="shared" si="2765"/>
        <v>1800.3239999999998</v>
      </c>
      <c r="W620" s="603">
        <f t="shared" si="2765"/>
        <v>1800.3239999999998</v>
      </c>
      <c r="X620" s="603">
        <f t="shared" si="2765"/>
        <v>1800.3239999999998</v>
      </c>
      <c r="Y620" s="603">
        <f t="shared" si="2765"/>
        <v>1800.3239999999998</v>
      </c>
      <c r="Z620" s="603">
        <f t="shared" si="2765"/>
        <v>1800.3239999999998</v>
      </c>
      <c r="AA620" s="603">
        <f t="shared" si="2765"/>
        <v>1800.3239999999998</v>
      </c>
      <c r="AB620" s="603">
        <f t="shared" si="2765"/>
        <v>1800.3239999999998</v>
      </c>
      <c r="AC620" s="603">
        <f t="shared" si="2765"/>
        <v>1800.3239999999998</v>
      </c>
      <c r="AD620" s="603">
        <f t="shared" si="2765"/>
        <v>1800.3239999999998</v>
      </c>
      <c r="AE620" s="603">
        <f t="shared" si="2765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66">430*$K$1</f>
        <v>1800.3239999999998</v>
      </c>
      <c r="AN620" s="603">
        <f t="shared" si="2766"/>
        <v>1800.3239999999998</v>
      </c>
      <c r="AO620" s="603">
        <f t="shared" si="2766"/>
        <v>1800.3239999999998</v>
      </c>
      <c r="AP620" s="603">
        <f t="shared" si="2766"/>
        <v>1800.3239999999998</v>
      </c>
      <c r="AQ620" s="603">
        <f t="shared" si="2766"/>
        <v>1800.3239999999998</v>
      </c>
      <c r="AR620" s="603">
        <f t="shared" si="2766"/>
        <v>1800.3239999999998</v>
      </c>
      <c r="AS620" s="603">
        <f t="shared" si="2766"/>
        <v>1800.3239999999998</v>
      </c>
      <c r="AT620" s="603">
        <f t="shared" si="2766"/>
        <v>1800.3239999999998</v>
      </c>
      <c r="AU620" s="603">
        <f t="shared" si="2766"/>
        <v>1800.3239999999998</v>
      </c>
      <c r="AV620" s="603">
        <f t="shared" si="2766"/>
        <v>1800.3239999999998</v>
      </c>
      <c r="AW620" s="603">
        <f t="shared" si="2766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67">430*$K$1</f>
        <v>1800.3239999999998</v>
      </c>
      <c r="BF620" s="603">
        <f t="shared" si="2767"/>
        <v>1800.3239999999998</v>
      </c>
      <c r="BG620" s="603">
        <f t="shared" si="2767"/>
        <v>1800.3239999999998</v>
      </c>
      <c r="BH620" s="603">
        <f t="shared" si="2767"/>
        <v>1800.3239999999998</v>
      </c>
      <c r="BI620" s="603">
        <f t="shared" si="2767"/>
        <v>1800.3239999999998</v>
      </c>
      <c r="BJ620" s="603">
        <f t="shared" si="2767"/>
        <v>1800.3239999999998</v>
      </c>
      <c r="BK620" s="603">
        <f t="shared" si="2767"/>
        <v>1800.3239999999998</v>
      </c>
      <c r="BL620" s="603">
        <f t="shared" si="2767"/>
        <v>1800.3239999999998</v>
      </c>
      <c r="BM620" s="603">
        <f t="shared" si="2767"/>
        <v>1800.3239999999998</v>
      </c>
      <c r="BN620" s="603">
        <f t="shared" si="2767"/>
        <v>1800.3239999999998</v>
      </c>
      <c r="BO620" s="603">
        <f t="shared" si="2767"/>
        <v>1800.3239999999998</v>
      </c>
      <c r="BP620" s="603"/>
      <c r="BQ620" s="603"/>
      <c r="BR620" s="603"/>
      <c r="BS620" s="603"/>
      <c r="BT620" s="603"/>
      <c r="BU620" s="705"/>
      <c r="BV620" s="603">
        <f t="shared" si="2767"/>
        <v>1800.3239999999998</v>
      </c>
      <c r="BW620" s="603">
        <f t="shared" si="2767"/>
        <v>1800.3239999999998</v>
      </c>
      <c r="BX620" s="603">
        <f t="shared" si="2767"/>
        <v>1800.3239999999998</v>
      </c>
      <c r="BY620" s="603">
        <f t="shared" si="2767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61"/>
        <v>1800.3239999999998</v>
      </c>
      <c r="CE620" s="1329">
        <f t="shared" ref="CE620:CO621" si="276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68"/>
        <v>1800.3239999999998</v>
      </c>
      <c r="CG620" s="1329">
        <f t="shared" si="2768"/>
        <v>1800.3239999999998</v>
      </c>
      <c r="CH620" s="1329">
        <f t="shared" si="2768"/>
        <v>1800.3239999999998</v>
      </c>
      <c r="CI620" s="1330">
        <f t="shared" si="2768"/>
        <v>1800.3239999999998</v>
      </c>
      <c r="CJ620" s="1330">
        <f t="shared" si="2768"/>
        <v>1800.3239999999998</v>
      </c>
      <c r="CK620" s="1329">
        <f t="shared" si="2768"/>
        <v>1800.3239999999998</v>
      </c>
      <c r="CL620" s="1329">
        <f t="shared" si="2768"/>
        <v>1800.3239999999998</v>
      </c>
      <c r="CM620" s="1329">
        <f t="shared" si="2768"/>
        <v>1800.3239999999998</v>
      </c>
      <c r="CN620" s="1329">
        <f t="shared" si="2768"/>
        <v>1800.3239999999998</v>
      </c>
      <c r="CO620" s="1328">
        <f t="shared" si="2768"/>
        <v>1800.3239999999998</v>
      </c>
      <c r="CP620" s="541" t="str">
        <f t="shared" si="2762"/>
        <v/>
      </c>
      <c r="CQ620" s="542" t="str">
        <f t="shared" si="2762"/>
        <v/>
      </c>
      <c r="CR620" s="543" t="str">
        <f t="shared" si="2762"/>
        <v/>
      </c>
      <c r="CS620" s="543">
        <f t="shared" si="2762"/>
        <v>1800.3239999999998</v>
      </c>
      <c r="CT620" s="543">
        <f t="shared" si="2762"/>
        <v>1800.3239999999998</v>
      </c>
      <c r="CU620" s="543">
        <f t="shared" si="2762"/>
        <v>1800.3239999999998</v>
      </c>
      <c r="CV620" s="543">
        <f t="shared" si="2762"/>
        <v>1800.3239999999998</v>
      </c>
      <c r="CW620" s="544">
        <f t="shared" si="2762"/>
        <v>1800.3239999999998</v>
      </c>
      <c r="CX620" s="544">
        <f t="shared" si="2762"/>
        <v>1800.3239999999998</v>
      </c>
      <c r="CY620" s="544">
        <f t="shared" si="2762"/>
        <v>1800.3239999999998</v>
      </c>
      <c r="CZ620" s="543">
        <f t="shared" si="2763"/>
        <v>1800.3239999999998</v>
      </c>
      <c r="DA620" s="543">
        <f t="shared" si="2763"/>
        <v>1800.3239999999998</v>
      </c>
      <c r="DB620" s="543">
        <f t="shared" si="2763"/>
        <v>1800.3239999999998</v>
      </c>
      <c r="DC620" s="543">
        <f t="shared" si="2763"/>
        <v>1800.3239999999998</v>
      </c>
      <c r="DD620" s="543">
        <f t="shared" si="2763"/>
        <v>1800.3239999999998</v>
      </c>
      <c r="DE620" s="542" t="str">
        <f t="shared" si="2763"/>
        <v/>
      </c>
      <c r="DF620" s="541" t="str">
        <f t="shared" si="2763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228</v>
      </c>
      <c r="B621" s="625" t="str">
        <f t="shared" ref="B621:M621" si="2769">IF(B619="","",B619*B620/B$46/365/$G$1)</f>
        <v/>
      </c>
      <c r="C621" s="625" t="str">
        <f t="shared" si="2769"/>
        <v/>
      </c>
      <c r="D621" s="625" t="str">
        <f t="shared" si="2769"/>
        <v/>
      </c>
      <c r="E621" s="625" t="str">
        <f t="shared" si="2769"/>
        <v/>
      </c>
      <c r="F621" s="625" t="str">
        <f t="shared" si="2769"/>
        <v/>
      </c>
      <c r="G621" s="625" t="str">
        <f t="shared" si="2769"/>
        <v/>
      </c>
      <c r="H621" s="625" t="str">
        <f t="shared" si="2769"/>
        <v/>
      </c>
      <c r="I621" s="625" t="str">
        <f t="shared" si="2769"/>
        <v/>
      </c>
      <c r="J621" s="625" t="str">
        <f t="shared" si="2769"/>
        <v/>
      </c>
      <c r="K621" s="625" t="str">
        <f t="shared" si="2769"/>
        <v/>
      </c>
      <c r="L621" s="625" t="str">
        <f t="shared" si="2769"/>
        <v/>
      </c>
      <c r="M621" s="625" t="str">
        <f t="shared" si="2769"/>
        <v/>
      </c>
      <c r="N621" s="625"/>
      <c r="O621" s="625"/>
      <c r="P621" s="625"/>
      <c r="Q621" s="625"/>
      <c r="R621" s="625"/>
      <c r="S621" s="705"/>
      <c r="T621" s="625" t="str">
        <f t="shared" ref="T621:AE621" si="2770">IF(T619="","",T619*T620/T$46/365/$G$1)</f>
        <v/>
      </c>
      <c r="U621" s="625" t="str">
        <f t="shared" si="2770"/>
        <v/>
      </c>
      <c r="V621" s="625" t="str">
        <f t="shared" si="2770"/>
        <v/>
      </c>
      <c r="W621" s="625" t="str">
        <f t="shared" si="2770"/>
        <v/>
      </c>
      <c r="X621" s="625" t="str">
        <f t="shared" si="2770"/>
        <v/>
      </c>
      <c r="Y621" s="625" t="str">
        <f t="shared" si="2770"/>
        <v/>
      </c>
      <c r="Z621" s="625" t="str">
        <f t="shared" si="2770"/>
        <v/>
      </c>
      <c r="AA621" s="625" t="str">
        <f t="shared" si="2770"/>
        <v/>
      </c>
      <c r="AB621" s="625" t="str">
        <f t="shared" si="2770"/>
        <v/>
      </c>
      <c r="AC621" s="625" t="str">
        <f t="shared" si="2770"/>
        <v/>
      </c>
      <c r="AD621" s="625" t="str">
        <f t="shared" si="2770"/>
        <v/>
      </c>
      <c r="AE621" s="625" t="str">
        <f t="shared" si="2770"/>
        <v/>
      </c>
      <c r="AF621" s="625"/>
      <c r="AG621" s="625"/>
      <c r="AH621" s="625"/>
      <c r="AI621" s="625"/>
      <c r="AJ621" s="625"/>
      <c r="AK621" s="705"/>
      <c r="AL621" s="625">
        <f t="shared" ref="AL621:AW621" si="2771">IF(AL619="","",AL619*AL620/AL$46/365/$G$1)</f>
        <v>6.7259925280199247E-3</v>
      </c>
      <c r="AM621" s="625">
        <f t="shared" si="2771"/>
        <v>1.6814981320049812E-3</v>
      </c>
      <c r="AN621" s="625">
        <f t="shared" si="2771"/>
        <v>4.1103287671232867E-3</v>
      </c>
      <c r="AO621" s="625">
        <f t="shared" si="2771"/>
        <v>1.9217121508628358E-3</v>
      </c>
      <c r="AP621" s="625">
        <f t="shared" si="2771"/>
        <v>6.1654931506849309E-3</v>
      </c>
      <c r="AQ621" s="625">
        <f t="shared" si="2771"/>
        <v>1.6814981320049812E-3</v>
      </c>
      <c r="AR621" s="625">
        <f t="shared" si="2771"/>
        <v>8.9679900373599002E-3</v>
      </c>
      <c r="AS621" s="625">
        <f t="shared" si="2771"/>
        <v>1.9217121508628358E-3</v>
      </c>
      <c r="AT621" s="625" t="str">
        <f t="shared" si="2771"/>
        <v/>
      </c>
      <c r="AU621" s="625">
        <f t="shared" si="2771"/>
        <v>1.868331257783312E-3</v>
      </c>
      <c r="AV621" s="625">
        <f t="shared" si="2771"/>
        <v>2.4288306351183063E-3</v>
      </c>
      <c r="AW621" s="625">
        <f t="shared" si="2771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72">IF(BD619="","",BD619*BD620/BD$46/365/$G$1)</f>
        <v>3.0266966376089662E-3</v>
      </c>
      <c r="BE621" s="625">
        <f t="shared" si="2772"/>
        <v>1.6814981320049812E-3</v>
      </c>
      <c r="BF621" s="625">
        <f t="shared" si="2772"/>
        <v>2.9893300124532998E-3</v>
      </c>
      <c r="BG621" s="625">
        <f t="shared" si="2772"/>
        <v>6.7259925280199247E-3</v>
      </c>
      <c r="BH621" s="625">
        <f t="shared" si="2772"/>
        <v>8.9679900373599002E-3</v>
      </c>
      <c r="BI621" s="625">
        <f t="shared" si="2772"/>
        <v>1.4946650062266499E-3</v>
      </c>
      <c r="BJ621" s="625">
        <f t="shared" si="2772"/>
        <v>5.604993773349937E-3</v>
      </c>
      <c r="BK621" s="625">
        <f t="shared" si="2772"/>
        <v>4.4839950186799501E-3</v>
      </c>
      <c r="BL621" s="625">
        <f t="shared" si="2772"/>
        <v>8.0711910336239111E-3</v>
      </c>
      <c r="BM621" s="625">
        <f t="shared" si="2772"/>
        <v>1.0088988792029886E-2</v>
      </c>
      <c r="BN621" s="625">
        <f t="shared" si="2772"/>
        <v>1.0088988792029886E-2</v>
      </c>
      <c r="BO621" s="625">
        <f t="shared" si="2772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31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>1.6814981320049812E-3</v>
      </c>
      <c r="CE621" s="1332">
        <f t="shared" si="2768"/>
        <v>1.6814981320049812E-3</v>
      </c>
      <c r="CF621" s="1332">
        <f t="shared" si="2768"/>
        <v>1.868331257783312E-3</v>
      </c>
      <c r="CG621" s="1332">
        <f t="shared" si="2768"/>
        <v>1.9217121508628358E-3</v>
      </c>
      <c r="CH621" s="1332">
        <f t="shared" si="2768"/>
        <v>1.9217121508628358E-3</v>
      </c>
      <c r="CI621" s="1333">
        <f t="shared" si="2768"/>
        <v>2.4021401885785444E-3</v>
      </c>
      <c r="CJ621" s="1333">
        <f t="shared" si="2768"/>
        <v>2.4288306351183063E-3</v>
      </c>
      <c r="CK621" s="1332">
        <f t="shared" si="2768"/>
        <v>4.1103287671232867E-3</v>
      </c>
      <c r="CL621" s="1332">
        <f t="shared" si="2768"/>
        <v>6.1654931506849309E-3</v>
      </c>
      <c r="CM621" s="1332">
        <f t="shared" si="2768"/>
        <v>6.7259925280199247E-3</v>
      </c>
      <c r="CN621" s="1332">
        <f t="shared" si="2768"/>
        <v>8.9679900373599002E-3</v>
      </c>
      <c r="CO621" s="1331" t="str">
        <f t="shared" si="2768"/>
        <v/>
      </c>
      <c r="CP621" s="529" t="str">
        <f t="shared" si="2762"/>
        <v/>
      </c>
      <c r="CQ621" s="530" t="str">
        <f t="shared" si="2762"/>
        <v/>
      </c>
      <c r="CR621" s="531" t="str">
        <f t="shared" si="2762"/>
        <v/>
      </c>
      <c r="CS621" s="531">
        <f t="shared" si="2762"/>
        <v>1.4946650062266499E-3</v>
      </c>
      <c r="CT621" s="531">
        <f t="shared" si="2762"/>
        <v>1.6814981320049812E-3</v>
      </c>
      <c r="CU621" s="531">
        <f t="shared" si="2762"/>
        <v>2.9893300124532998E-3</v>
      </c>
      <c r="CV621" s="531">
        <f t="shared" si="2762"/>
        <v>3.0266966376089662E-3</v>
      </c>
      <c r="CW621" s="532">
        <f t="shared" si="2762"/>
        <v>3.3629962640099624E-3</v>
      </c>
      <c r="CX621" s="532">
        <f t="shared" si="2762"/>
        <v>4.4839950186799501E-3</v>
      </c>
      <c r="CY621" s="532">
        <f t="shared" si="2762"/>
        <v>5.604993773349937E-3</v>
      </c>
      <c r="CZ621" s="531">
        <f t="shared" si="2763"/>
        <v>6.7259925280199247E-3</v>
      </c>
      <c r="DA621" s="531">
        <f t="shared" si="2763"/>
        <v>8.0711910336239111E-3</v>
      </c>
      <c r="DB621" s="531">
        <f t="shared" si="2763"/>
        <v>8.9679900373599002E-3</v>
      </c>
      <c r="DC621" s="531">
        <f t="shared" si="2763"/>
        <v>1.0088988792029886E-2</v>
      </c>
      <c r="DD621" s="531">
        <f t="shared" si="2763"/>
        <v>1.0088988792029886E-2</v>
      </c>
      <c r="DE621" s="530" t="str">
        <f t="shared" si="2763"/>
        <v/>
      </c>
      <c r="DF621" s="529" t="str">
        <f t="shared" si="2763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291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8">
        <f t="shared" ref="CD622:CO623" si="277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>9</v>
      </c>
      <c r="CE622" s="1329">
        <f t="shared" si="2773"/>
        <v>10</v>
      </c>
      <c r="CF622" s="1329">
        <f t="shared" si="2773"/>
        <v>10</v>
      </c>
      <c r="CG622" s="1329">
        <f t="shared" si="2773"/>
        <v>10</v>
      </c>
      <c r="CH622" s="1329">
        <f t="shared" si="2773"/>
        <v>10</v>
      </c>
      <c r="CI622" s="1330">
        <f t="shared" si="2773"/>
        <v>10</v>
      </c>
      <c r="CJ622" s="1330">
        <f t="shared" si="2773"/>
        <v>11</v>
      </c>
      <c r="CK622" s="1329">
        <f t="shared" si="2773"/>
        <v>11</v>
      </c>
      <c r="CL622" s="1329">
        <f t="shared" si="2773"/>
        <v>12</v>
      </c>
      <c r="CM622" s="1329">
        <f t="shared" si="2773"/>
        <v>12</v>
      </c>
      <c r="CN622" s="1329">
        <f t="shared" si="2773"/>
        <v>12</v>
      </c>
      <c r="CO622" s="1328" t="str">
        <f t="shared" si="2773"/>
        <v/>
      </c>
      <c r="CP622" s="541" t="str">
        <f t="shared" si="2762"/>
        <v/>
      </c>
      <c r="CQ622" s="542" t="str">
        <f t="shared" si="2762"/>
        <v/>
      </c>
      <c r="CR622" s="543" t="str">
        <f t="shared" si="2762"/>
        <v/>
      </c>
      <c r="CS622" s="543">
        <f t="shared" si="2762"/>
        <v>4.4400000000000004</v>
      </c>
      <c r="CT622" s="543">
        <f t="shared" si="2762"/>
        <v>6</v>
      </c>
      <c r="CU622" s="543">
        <f t="shared" si="2762"/>
        <v>7</v>
      </c>
      <c r="CV622" s="543">
        <f t="shared" si="2762"/>
        <v>8.5</v>
      </c>
      <c r="CW622" s="544">
        <f t="shared" si="2762"/>
        <v>9</v>
      </c>
      <c r="CX622" s="544">
        <f t="shared" si="2762"/>
        <v>9</v>
      </c>
      <c r="CY622" s="544">
        <f t="shared" si="2762"/>
        <v>10</v>
      </c>
      <c r="CZ622" s="543">
        <f t="shared" si="2763"/>
        <v>10</v>
      </c>
      <c r="DA622" s="543">
        <f t="shared" si="2763"/>
        <v>11</v>
      </c>
      <c r="DB622" s="543">
        <f t="shared" si="2763"/>
        <v>11</v>
      </c>
      <c r="DC622" s="543">
        <f t="shared" si="2763"/>
        <v>11</v>
      </c>
      <c r="DD622" s="543">
        <f t="shared" si="2763"/>
        <v>11</v>
      </c>
      <c r="DE622" s="542" t="str">
        <f t="shared" si="2763"/>
        <v/>
      </c>
      <c r="DF622" s="541" t="str">
        <f t="shared" si="2763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289</v>
      </c>
      <c r="B623" s="622" t="str">
        <f t="shared" ref="B623:M623" si="2774">IF(B622="","",B619*B622)</f>
        <v/>
      </c>
      <c r="C623" s="622" t="str">
        <f t="shared" si="2774"/>
        <v/>
      </c>
      <c r="D623" s="622" t="str">
        <f t="shared" si="2774"/>
        <v/>
      </c>
      <c r="E623" s="622" t="str">
        <f t="shared" si="2774"/>
        <v/>
      </c>
      <c r="F623" s="622" t="str">
        <f t="shared" si="2774"/>
        <v/>
      </c>
      <c r="G623" s="622" t="str">
        <f t="shared" si="2774"/>
        <v/>
      </c>
      <c r="H623" s="622" t="str">
        <f t="shared" si="2774"/>
        <v/>
      </c>
      <c r="I623" s="622" t="str">
        <f t="shared" si="2774"/>
        <v/>
      </c>
      <c r="J623" s="622" t="str">
        <f t="shared" si="2774"/>
        <v/>
      </c>
      <c r="K623" s="622" t="str">
        <f t="shared" si="2774"/>
        <v/>
      </c>
      <c r="L623" s="622" t="str">
        <f t="shared" si="2774"/>
        <v/>
      </c>
      <c r="M623" s="622" t="str">
        <f t="shared" si="2774"/>
        <v/>
      </c>
      <c r="N623" s="622"/>
      <c r="O623" s="622"/>
      <c r="P623" s="622"/>
      <c r="Q623" s="622"/>
      <c r="R623" s="622"/>
      <c r="S623" s="705"/>
      <c r="T623" s="622" t="str">
        <f t="shared" ref="T623:AE623" si="2775">IF(T622="","",T619*T622)</f>
        <v/>
      </c>
      <c r="U623" s="622" t="str">
        <f t="shared" si="2775"/>
        <v/>
      </c>
      <c r="V623" s="622" t="str">
        <f t="shared" si="2775"/>
        <v/>
      </c>
      <c r="W623" s="622" t="str">
        <f t="shared" si="2775"/>
        <v/>
      </c>
      <c r="X623" s="622" t="str">
        <f t="shared" si="2775"/>
        <v/>
      </c>
      <c r="Y623" s="622" t="str">
        <f t="shared" si="2775"/>
        <v/>
      </c>
      <c r="Z623" s="622" t="str">
        <f t="shared" si="2775"/>
        <v/>
      </c>
      <c r="AA623" s="622" t="str">
        <f t="shared" si="2775"/>
        <v/>
      </c>
      <c r="AB623" s="622" t="str">
        <f t="shared" si="2775"/>
        <v/>
      </c>
      <c r="AC623" s="622" t="str">
        <f t="shared" si="2775"/>
        <v/>
      </c>
      <c r="AD623" s="622" t="str">
        <f t="shared" si="2775"/>
        <v/>
      </c>
      <c r="AE623" s="622" t="str">
        <f t="shared" si="2775"/>
        <v/>
      </c>
      <c r="AF623" s="622"/>
      <c r="AG623" s="622"/>
      <c r="AH623" s="622"/>
      <c r="AI623" s="622"/>
      <c r="AJ623" s="622"/>
      <c r="AK623" s="705"/>
      <c r="AL623" s="622">
        <f t="shared" ref="AL623:AW623" si="2776">IF(AL622="","",AL619*AL622)</f>
        <v>864</v>
      </c>
      <c r="AM623" s="622">
        <f t="shared" si="2776"/>
        <v>240</v>
      </c>
      <c r="AN623" s="622">
        <f t="shared" si="2776"/>
        <v>484</v>
      </c>
      <c r="AO623" s="622">
        <f t="shared" si="2776"/>
        <v>240</v>
      </c>
      <c r="AP623" s="622">
        <f t="shared" si="2776"/>
        <v>792</v>
      </c>
      <c r="AQ623" s="622">
        <f t="shared" si="2776"/>
        <v>240</v>
      </c>
      <c r="AR623" s="622">
        <f t="shared" si="2776"/>
        <v>960</v>
      </c>
      <c r="AS623" s="622">
        <f t="shared" si="2776"/>
        <v>240</v>
      </c>
      <c r="AT623" s="622" t="str">
        <f t="shared" si="2776"/>
        <v/>
      </c>
      <c r="AU623" s="622">
        <f t="shared" si="2776"/>
        <v>240</v>
      </c>
      <c r="AV623" s="622">
        <f t="shared" si="2776"/>
        <v>286</v>
      </c>
      <c r="AW623" s="622">
        <f t="shared" si="2776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77">IF(BD622="","",BD619*BD622)</f>
        <v>191.80800000000002</v>
      </c>
      <c r="BE623" s="622">
        <f t="shared" si="2777"/>
        <v>168</v>
      </c>
      <c r="BF623" s="622">
        <f t="shared" si="2777"/>
        <v>288</v>
      </c>
      <c r="BG623" s="622">
        <f t="shared" si="2777"/>
        <v>864</v>
      </c>
      <c r="BH623" s="622">
        <f t="shared" si="2777"/>
        <v>1224</v>
      </c>
      <c r="BI623" s="622">
        <f t="shared" si="2777"/>
        <v>216</v>
      </c>
      <c r="BJ623" s="622">
        <f t="shared" si="2777"/>
        <v>660</v>
      </c>
      <c r="BK623" s="622">
        <f t="shared" si="2777"/>
        <v>792</v>
      </c>
      <c r="BL623" s="622">
        <f t="shared" si="2777"/>
        <v>1584</v>
      </c>
      <c r="BM623" s="622">
        <f t="shared" si="2777"/>
        <v>1440</v>
      </c>
      <c r="BN623" s="622">
        <f t="shared" si="2777"/>
        <v>1440</v>
      </c>
      <c r="BO623" s="622">
        <f t="shared" si="2777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8">
        <f t="shared" si="2773"/>
        <v>240</v>
      </c>
      <c r="CE623" s="1329">
        <f t="shared" ref="CE623:CO623" si="277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>240</v>
      </c>
      <c r="CF623" s="1329">
        <f t="shared" si="2778"/>
        <v>240</v>
      </c>
      <c r="CG623" s="1329">
        <f t="shared" si="2778"/>
        <v>240</v>
      </c>
      <c r="CH623" s="1329">
        <f t="shared" si="2778"/>
        <v>240</v>
      </c>
      <c r="CI623" s="1330">
        <f t="shared" si="2778"/>
        <v>286</v>
      </c>
      <c r="CJ623" s="1330">
        <f t="shared" si="2778"/>
        <v>360</v>
      </c>
      <c r="CK623" s="1329">
        <f t="shared" si="2778"/>
        <v>484</v>
      </c>
      <c r="CL623" s="1329">
        <f t="shared" si="2778"/>
        <v>792</v>
      </c>
      <c r="CM623" s="1329">
        <f t="shared" si="2778"/>
        <v>864</v>
      </c>
      <c r="CN623" s="1329">
        <f t="shared" si="2778"/>
        <v>960</v>
      </c>
      <c r="CO623" s="1328" t="str">
        <f t="shared" si="2778"/>
        <v/>
      </c>
      <c r="CP623" s="541" t="str">
        <f t="shared" si="2762"/>
        <v/>
      </c>
      <c r="CQ623" s="542" t="str">
        <f t="shared" si="2762"/>
        <v/>
      </c>
      <c r="CR623" s="543" t="str">
        <f t="shared" si="2762"/>
        <v/>
      </c>
      <c r="CS623" s="543">
        <f t="shared" si="2762"/>
        <v>168</v>
      </c>
      <c r="CT623" s="543">
        <f t="shared" si="2762"/>
        <v>191.80800000000002</v>
      </c>
      <c r="CU623" s="543">
        <f t="shared" si="2762"/>
        <v>216</v>
      </c>
      <c r="CV623" s="543">
        <f t="shared" si="2762"/>
        <v>288</v>
      </c>
      <c r="CW623" s="544">
        <f t="shared" si="2762"/>
        <v>660</v>
      </c>
      <c r="CX623" s="544">
        <f t="shared" si="2762"/>
        <v>660</v>
      </c>
      <c r="CY623" s="544">
        <f t="shared" si="2762"/>
        <v>792</v>
      </c>
      <c r="CZ623" s="543">
        <f t="shared" si="2763"/>
        <v>864</v>
      </c>
      <c r="DA623" s="543">
        <f t="shared" si="2763"/>
        <v>1224</v>
      </c>
      <c r="DB623" s="543">
        <f t="shared" si="2763"/>
        <v>1440</v>
      </c>
      <c r="DC623" s="543">
        <f t="shared" si="2763"/>
        <v>1440</v>
      </c>
      <c r="DD623" s="543">
        <f t="shared" si="2763"/>
        <v>1584</v>
      </c>
      <c r="DE623" s="542" t="str">
        <f t="shared" si="2763"/>
        <v/>
      </c>
      <c r="DF623" s="541" t="str">
        <f t="shared" si="2763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43" t="s">
        <v>929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45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296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8">
        <f t="shared" ref="CD625:CO626" si="277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>40</v>
      </c>
      <c r="CE625" s="1329">
        <f t="shared" si="2779"/>
        <v>50</v>
      </c>
      <c r="CF625" s="1329">
        <f t="shared" si="2779"/>
        <v>50</v>
      </c>
      <c r="CG625" s="1329">
        <f t="shared" si="2779"/>
        <v>55</v>
      </c>
      <c r="CH625" s="1329">
        <f t="shared" si="2779"/>
        <v>55</v>
      </c>
      <c r="CI625" s="1330">
        <f t="shared" si="2779"/>
        <v>60</v>
      </c>
      <c r="CJ625" s="1330">
        <f t="shared" si="2779"/>
        <v>60</v>
      </c>
      <c r="CK625" s="1329">
        <f t="shared" si="2779"/>
        <v>60</v>
      </c>
      <c r="CL625" s="1329">
        <f t="shared" si="2779"/>
        <v>60</v>
      </c>
      <c r="CM625" s="1329">
        <f t="shared" si="2779"/>
        <v>60</v>
      </c>
      <c r="CN625" s="1329">
        <f t="shared" si="2779"/>
        <v>60</v>
      </c>
      <c r="CO625" s="1328">
        <f t="shared" si="2779"/>
        <v>60</v>
      </c>
      <c r="CP625" s="541" t="str">
        <f t="shared" ref="CP625:CY629" si="2780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80"/>
        <v/>
      </c>
      <c r="CR625" s="543" t="str">
        <f t="shared" si="2780"/>
        <v/>
      </c>
      <c r="CS625" s="543">
        <f t="shared" si="2780"/>
        <v>60</v>
      </c>
      <c r="CT625" s="543">
        <f t="shared" si="2780"/>
        <v>60</v>
      </c>
      <c r="CU625" s="543">
        <f t="shared" si="2780"/>
        <v>60</v>
      </c>
      <c r="CV625" s="543">
        <f t="shared" si="2780"/>
        <v>60</v>
      </c>
      <c r="CW625" s="544">
        <f t="shared" si="2780"/>
        <v>60</v>
      </c>
      <c r="CX625" s="544">
        <f t="shared" si="2780"/>
        <v>60</v>
      </c>
      <c r="CY625" s="544">
        <f t="shared" si="2780"/>
        <v>60</v>
      </c>
      <c r="CZ625" s="543">
        <f t="shared" ref="CZ625:DF629" si="2781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81"/>
        <v>60</v>
      </c>
      <c r="DB625" s="543">
        <f t="shared" si="2781"/>
        <v>120</v>
      </c>
      <c r="DC625" s="543">
        <f t="shared" si="2781"/>
        <v>120</v>
      </c>
      <c r="DD625" s="543">
        <f t="shared" si="2781"/>
        <v>144</v>
      </c>
      <c r="DE625" s="542" t="str">
        <f t="shared" si="2781"/>
        <v/>
      </c>
      <c r="DF625" s="541" t="str">
        <f t="shared" si="2781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287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82">0*$K$1</f>
        <v>0</v>
      </c>
      <c r="BW626" s="603">
        <f t="shared" si="2782"/>
        <v>0</v>
      </c>
      <c r="BX626" s="603">
        <f t="shared" si="2782"/>
        <v>0</v>
      </c>
      <c r="BY626" s="603">
        <f t="shared" si="2782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8">
        <f t="shared" si="2779"/>
        <v>5819</v>
      </c>
      <c r="CE626" s="1329">
        <f t="shared" ref="CE626:CO627" si="278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9">
        <f t="shared" si="2783"/>
        <v>5819</v>
      </c>
      <c r="CG626" s="1329">
        <f t="shared" si="2783"/>
        <v>5819</v>
      </c>
      <c r="CH626" s="1329">
        <f t="shared" si="2783"/>
        <v>5819</v>
      </c>
      <c r="CI626" s="1330">
        <f t="shared" si="2783"/>
        <v>5819</v>
      </c>
      <c r="CJ626" s="1330">
        <f t="shared" si="2783"/>
        <v>5819</v>
      </c>
      <c r="CK626" s="1329">
        <f t="shared" si="2783"/>
        <v>5819</v>
      </c>
      <c r="CL626" s="1329">
        <f t="shared" si="2783"/>
        <v>5819</v>
      </c>
      <c r="CM626" s="1329">
        <f t="shared" si="2783"/>
        <v>5819</v>
      </c>
      <c r="CN626" s="1329">
        <f t="shared" si="2783"/>
        <v>5819</v>
      </c>
      <c r="CO626" s="1328">
        <f t="shared" si="2783"/>
        <v>5819</v>
      </c>
      <c r="CP626" s="541" t="str">
        <f t="shared" si="2780"/>
        <v/>
      </c>
      <c r="CQ626" s="542" t="str">
        <f t="shared" si="2780"/>
        <v/>
      </c>
      <c r="CR626" s="543" t="str">
        <f t="shared" si="2780"/>
        <v/>
      </c>
      <c r="CS626" s="543">
        <f t="shared" si="2780"/>
        <v>5819</v>
      </c>
      <c r="CT626" s="543">
        <f t="shared" si="2780"/>
        <v>5819</v>
      </c>
      <c r="CU626" s="543">
        <f t="shared" si="2780"/>
        <v>5819</v>
      </c>
      <c r="CV626" s="543">
        <f t="shared" si="2780"/>
        <v>5819</v>
      </c>
      <c r="CW626" s="544">
        <f t="shared" si="2780"/>
        <v>5819</v>
      </c>
      <c r="CX626" s="544">
        <f t="shared" si="2780"/>
        <v>5819</v>
      </c>
      <c r="CY626" s="544">
        <f t="shared" si="2780"/>
        <v>5819</v>
      </c>
      <c r="CZ626" s="543">
        <f t="shared" si="2781"/>
        <v>5819</v>
      </c>
      <c r="DA626" s="543">
        <f t="shared" si="2781"/>
        <v>5819</v>
      </c>
      <c r="DB626" s="543">
        <f t="shared" si="2781"/>
        <v>5819</v>
      </c>
      <c r="DC626" s="543">
        <f t="shared" si="2781"/>
        <v>5819</v>
      </c>
      <c r="DD626" s="543">
        <f t="shared" si="2781"/>
        <v>5819</v>
      </c>
      <c r="DE626" s="542" t="str">
        <f t="shared" si="2781"/>
        <v/>
      </c>
      <c r="DF626" s="541" t="str">
        <f t="shared" si="2781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228</v>
      </c>
      <c r="B627" s="625">
        <f t="shared" ref="B627:M627" si="2784">IF(B625="","",B625*B626/B$46/365/$G$1)</f>
        <v>1.3587328767123288E-2</v>
      </c>
      <c r="C627" s="625" t="str">
        <f t="shared" si="2784"/>
        <v/>
      </c>
      <c r="D627" s="625" t="str">
        <f t="shared" si="2784"/>
        <v/>
      </c>
      <c r="E627" s="625" t="str">
        <f t="shared" si="2784"/>
        <v/>
      </c>
      <c r="F627" s="625" t="str">
        <f t="shared" si="2784"/>
        <v/>
      </c>
      <c r="G627" s="625">
        <f t="shared" si="2784"/>
        <v>1.0869863013698631E-2</v>
      </c>
      <c r="H627" s="625">
        <f t="shared" si="2784"/>
        <v>1.3587328767123288E-2</v>
      </c>
      <c r="I627" s="625">
        <f t="shared" si="2784"/>
        <v>1.5528375733855184E-2</v>
      </c>
      <c r="J627" s="625">
        <f t="shared" si="2784"/>
        <v>1.3587328767123288E-2</v>
      </c>
      <c r="K627" s="625">
        <f t="shared" si="2784"/>
        <v>1.5528375733855184E-2</v>
      </c>
      <c r="L627" s="625">
        <f t="shared" si="2784"/>
        <v>1.5528375733855184E-2</v>
      </c>
      <c r="M627" s="625">
        <f t="shared" si="2784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85">IF(T625="","",T625*T626/T$46/365/$G$1)</f>
        <v/>
      </c>
      <c r="U627" s="625">
        <f t="shared" si="2785"/>
        <v>4.3479452054794527E-3</v>
      </c>
      <c r="V627" s="625" t="str">
        <f t="shared" si="2785"/>
        <v/>
      </c>
      <c r="W627" s="625">
        <f t="shared" si="2785"/>
        <v>1.0869863013698631E-2</v>
      </c>
      <c r="X627" s="625">
        <f t="shared" si="2785"/>
        <v>9.8816936488169364E-3</v>
      </c>
      <c r="Y627" s="625">
        <f t="shared" si="2785"/>
        <v>1.0869863013698631E-2</v>
      </c>
      <c r="Z627" s="625">
        <f t="shared" si="2785"/>
        <v>1.0869863013698631E-2</v>
      </c>
      <c r="AA627" s="625">
        <f t="shared" si="2785"/>
        <v>1.0869863013698631E-2</v>
      </c>
      <c r="AB627" s="625">
        <f t="shared" si="2785"/>
        <v>1.0869863013698631E-2</v>
      </c>
      <c r="AC627" s="625" t="str">
        <f t="shared" si="2785"/>
        <v/>
      </c>
      <c r="AD627" s="625" t="str">
        <f t="shared" si="2785"/>
        <v/>
      </c>
      <c r="AE627" s="625" t="str">
        <f t="shared" si="2785"/>
        <v/>
      </c>
      <c r="AF627" s="625"/>
      <c r="AG627" s="625"/>
      <c r="AH627" s="625"/>
      <c r="AI627" s="625"/>
      <c r="AJ627" s="625"/>
      <c r="AK627" s="705"/>
      <c r="AL627" s="625">
        <f t="shared" ref="AL627:AW627" si="2786">IF(AL625="","",AL625*AL626/AL$46/365/$G$1)</f>
        <v>1.3587328767123288E-2</v>
      </c>
      <c r="AM627" s="625">
        <f t="shared" si="2786"/>
        <v>1.1322773972602741E-2</v>
      </c>
      <c r="AN627" s="625">
        <f t="shared" si="2786"/>
        <v>1.2077625570776256E-2</v>
      </c>
      <c r="AO627" s="625">
        <f t="shared" si="2786"/>
        <v>1.5528375733855184E-2</v>
      </c>
      <c r="AP627" s="625">
        <f t="shared" si="2786"/>
        <v>1.8116438356164381E-2</v>
      </c>
      <c r="AQ627" s="625">
        <f t="shared" si="2786"/>
        <v>1.3587328767123288E-2</v>
      </c>
      <c r="AR627" s="625">
        <f t="shared" si="2786"/>
        <v>1.6606735159817355E-2</v>
      </c>
      <c r="AS627" s="625">
        <f t="shared" si="2786"/>
        <v>1.5528375733855184E-2</v>
      </c>
      <c r="AT627" s="625">
        <f t="shared" si="2786"/>
        <v>1.2940313111545988E-2</v>
      </c>
      <c r="AU627" s="625">
        <f t="shared" si="2786"/>
        <v>1.8116438356164381E-2</v>
      </c>
      <c r="AV627" s="625">
        <f t="shared" si="2786"/>
        <v>1.8116438356164381E-2</v>
      </c>
      <c r="AW627" s="625">
        <f t="shared" si="2786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87">IF(BD625="","",BD625*BD626/BD$46/365/$G$1)</f>
        <v>1.3587328767123288E-2</v>
      </c>
      <c r="BE627" s="625">
        <f t="shared" si="2787"/>
        <v>1.3587328767123288E-2</v>
      </c>
      <c r="BF627" s="625">
        <f t="shared" si="2787"/>
        <v>1.2077625570776256E-2</v>
      </c>
      <c r="BG627" s="625">
        <f t="shared" si="2787"/>
        <v>1.3587328767123288E-2</v>
      </c>
      <c r="BH627" s="625">
        <f t="shared" si="2787"/>
        <v>1.2077625570776256E-2</v>
      </c>
      <c r="BI627" s="625">
        <f t="shared" si="2787"/>
        <v>1.2077625570776256E-2</v>
      </c>
      <c r="BJ627" s="625">
        <f t="shared" si="2787"/>
        <v>1.8116438356164381E-2</v>
      </c>
      <c r="BK627" s="625">
        <f t="shared" si="2787"/>
        <v>1.2077625570776256E-2</v>
      </c>
      <c r="BL627" s="625">
        <f t="shared" si="2787"/>
        <v>2.1739726027397262E-2</v>
      </c>
      <c r="BM627" s="625">
        <f t="shared" si="2787"/>
        <v>1.3587328767123288E-2</v>
      </c>
      <c r="BN627" s="625">
        <f t="shared" si="2787"/>
        <v>2.7174657534246575E-2</v>
      </c>
      <c r="BO627" s="625">
        <f t="shared" si="2787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31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>1.1322773972602741E-2</v>
      </c>
      <c r="CE627" s="1332">
        <f t="shared" si="2783"/>
        <v>1.2077625570776256E-2</v>
      </c>
      <c r="CF627" s="1332">
        <f t="shared" si="2783"/>
        <v>1.2940313111545988E-2</v>
      </c>
      <c r="CG627" s="1332">
        <f t="shared" si="2783"/>
        <v>1.3587328767123288E-2</v>
      </c>
      <c r="CH627" s="1332">
        <f t="shared" si="2783"/>
        <v>1.3587328767123288E-2</v>
      </c>
      <c r="CI627" s="1333">
        <f t="shared" si="2783"/>
        <v>1.4234344422700586E-2</v>
      </c>
      <c r="CJ627" s="1333">
        <f t="shared" si="2783"/>
        <v>1.5528375733855184E-2</v>
      </c>
      <c r="CK627" s="1332">
        <f t="shared" si="2783"/>
        <v>1.5528375733855184E-2</v>
      </c>
      <c r="CL627" s="1332">
        <f t="shared" si="2783"/>
        <v>1.6606735159817355E-2</v>
      </c>
      <c r="CM627" s="1332">
        <f t="shared" si="2783"/>
        <v>1.8116438356164381E-2</v>
      </c>
      <c r="CN627" s="1332">
        <f t="shared" si="2783"/>
        <v>1.8116438356164381E-2</v>
      </c>
      <c r="CO627" s="1331">
        <f t="shared" si="2783"/>
        <v>1.8116438356164381E-2</v>
      </c>
      <c r="CP627" s="529" t="str">
        <f t="shared" si="2780"/>
        <v/>
      </c>
      <c r="CQ627" s="530" t="str">
        <f t="shared" si="2780"/>
        <v/>
      </c>
      <c r="CR627" s="531" t="str">
        <f t="shared" si="2780"/>
        <v/>
      </c>
      <c r="CS627" s="531">
        <f t="shared" si="2780"/>
        <v>1.2077625570776256E-2</v>
      </c>
      <c r="CT627" s="531">
        <f t="shared" si="2780"/>
        <v>1.2077625570776256E-2</v>
      </c>
      <c r="CU627" s="531">
        <f t="shared" si="2780"/>
        <v>1.2077625570776256E-2</v>
      </c>
      <c r="CV627" s="531">
        <f t="shared" si="2780"/>
        <v>1.2077625570776256E-2</v>
      </c>
      <c r="CW627" s="532">
        <f t="shared" si="2780"/>
        <v>1.3587328767123288E-2</v>
      </c>
      <c r="CX627" s="532">
        <f t="shared" si="2780"/>
        <v>1.3587328767123288E-2</v>
      </c>
      <c r="CY627" s="532">
        <f t="shared" si="2780"/>
        <v>1.3587328767123288E-2</v>
      </c>
      <c r="CZ627" s="531">
        <f t="shared" si="2781"/>
        <v>1.3587328767123288E-2</v>
      </c>
      <c r="DA627" s="531">
        <f t="shared" si="2781"/>
        <v>1.8116438356164381E-2</v>
      </c>
      <c r="DB627" s="531">
        <f t="shared" si="2781"/>
        <v>2.1739726027397262E-2</v>
      </c>
      <c r="DC627" s="531">
        <f t="shared" si="2781"/>
        <v>2.6087671232876714E-2</v>
      </c>
      <c r="DD627" s="531">
        <f t="shared" si="2781"/>
        <v>2.7174657534246575E-2</v>
      </c>
      <c r="DE627" s="530" t="str">
        <f t="shared" si="2781"/>
        <v/>
      </c>
      <c r="DF627" s="529" t="str">
        <f t="shared" si="2781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291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8">
        <f t="shared" ref="CD628:CO629" si="278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>11</v>
      </c>
      <c r="CE628" s="1329">
        <f t="shared" si="2788"/>
        <v>11</v>
      </c>
      <c r="CF628" s="1329">
        <f t="shared" si="2788"/>
        <v>12</v>
      </c>
      <c r="CG628" s="1329">
        <f t="shared" si="2788"/>
        <v>12</v>
      </c>
      <c r="CH628" s="1329">
        <f t="shared" si="2788"/>
        <v>15</v>
      </c>
      <c r="CI628" s="1330">
        <f t="shared" si="2788"/>
        <v>15</v>
      </c>
      <c r="CJ628" s="1330">
        <f t="shared" si="2788"/>
        <v>15</v>
      </c>
      <c r="CK628" s="1329">
        <f t="shared" si="2788"/>
        <v>15</v>
      </c>
      <c r="CL628" s="1329">
        <f t="shared" si="2788"/>
        <v>15</v>
      </c>
      <c r="CM628" s="1329">
        <f t="shared" si="2788"/>
        <v>16.36</v>
      </c>
      <c r="CN628" s="1329">
        <f t="shared" si="2788"/>
        <v>17</v>
      </c>
      <c r="CO628" s="1328">
        <f t="shared" si="2788"/>
        <v>18</v>
      </c>
      <c r="CP628" s="541" t="str">
        <f t="shared" si="2780"/>
        <v/>
      </c>
      <c r="CQ628" s="542" t="str">
        <f t="shared" si="2780"/>
        <v/>
      </c>
      <c r="CR628" s="543" t="str">
        <f t="shared" si="2780"/>
        <v/>
      </c>
      <c r="CS628" s="543">
        <f t="shared" si="2780"/>
        <v>9.16</v>
      </c>
      <c r="CT628" s="543">
        <f t="shared" si="2780"/>
        <v>12</v>
      </c>
      <c r="CU628" s="543">
        <f t="shared" si="2780"/>
        <v>17.8</v>
      </c>
      <c r="CV628" s="543">
        <f t="shared" si="2780"/>
        <v>18</v>
      </c>
      <c r="CW628" s="544">
        <f t="shared" si="2780"/>
        <v>18</v>
      </c>
      <c r="CX628" s="544">
        <f t="shared" si="2780"/>
        <v>19.16</v>
      </c>
      <c r="CY628" s="544">
        <f t="shared" si="2780"/>
        <v>24</v>
      </c>
      <c r="CZ628" s="543">
        <f t="shared" si="2781"/>
        <v>24</v>
      </c>
      <c r="DA628" s="543">
        <f t="shared" si="2781"/>
        <v>24</v>
      </c>
      <c r="DB628" s="543">
        <f t="shared" si="2781"/>
        <v>25</v>
      </c>
      <c r="DC628" s="543">
        <f t="shared" si="2781"/>
        <v>26</v>
      </c>
      <c r="DD628" s="543">
        <f t="shared" si="2781"/>
        <v>26</v>
      </c>
      <c r="DE628" s="542" t="str">
        <f t="shared" si="2781"/>
        <v/>
      </c>
      <c r="DF628" s="541" t="str">
        <f t="shared" si="2781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289</v>
      </c>
      <c r="B629" s="622">
        <f t="shared" ref="B629:M629" si="2789">IF(B628="","",B625*B628)</f>
        <v>840</v>
      </c>
      <c r="C629" s="622" t="str">
        <f t="shared" si="2789"/>
        <v/>
      </c>
      <c r="D629" s="622" t="str">
        <f t="shared" si="2789"/>
        <v/>
      </c>
      <c r="E629" s="622" t="str">
        <f t="shared" si="2789"/>
        <v/>
      </c>
      <c r="F629" s="622" t="str">
        <f t="shared" si="2789"/>
        <v/>
      </c>
      <c r="G629" s="622">
        <f t="shared" si="2789"/>
        <v>660</v>
      </c>
      <c r="H629" s="622">
        <f t="shared" si="2789"/>
        <v>1020</v>
      </c>
      <c r="I629" s="622">
        <f t="shared" si="2789"/>
        <v>1020</v>
      </c>
      <c r="J629" s="622">
        <f t="shared" si="2789"/>
        <v>960</v>
      </c>
      <c r="K629" s="622">
        <f t="shared" si="2789"/>
        <v>1200</v>
      </c>
      <c r="L629" s="622">
        <f t="shared" si="2789"/>
        <v>1200</v>
      </c>
      <c r="M629" s="622">
        <f t="shared" si="2789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790">IF(T628="","",T625*T628)</f>
        <v/>
      </c>
      <c r="U629" s="622">
        <f t="shared" si="2790"/>
        <v>624</v>
      </c>
      <c r="V629" s="622" t="str">
        <f t="shared" si="2790"/>
        <v/>
      </c>
      <c r="W629" s="622">
        <f t="shared" si="2790"/>
        <v>960</v>
      </c>
      <c r="X629" s="622">
        <f t="shared" si="2790"/>
        <v>900</v>
      </c>
      <c r="Y629" s="622">
        <f t="shared" si="2790"/>
        <v>900</v>
      </c>
      <c r="Z629" s="622">
        <f t="shared" si="2790"/>
        <v>1020</v>
      </c>
      <c r="AA629" s="622">
        <f t="shared" si="2790"/>
        <v>960</v>
      </c>
      <c r="AB629" s="622">
        <f t="shared" si="2790"/>
        <v>1020</v>
      </c>
      <c r="AC629" s="622" t="str">
        <f t="shared" si="2790"/>
        <v/>
      </c>
      <c r="AD629" s="622" t="str">
        <f t="shared" si="2790"/>
        <v/>
      </c>
      <c r="AE629" s="622" t="str">
        <f t="shared" si="2790"/>
        <v/>
      </c>
      <c r="AF629" s="622"/>
      <c r="AG629" s="622"/>
      <c r="AH629" s="622"/>
      <c r="AI629" s="622"/>
      <c r="AJ629" s="622"/>
      <c r="AK629" s="705"/>
      <c r="AL629" s="622">
        <f t="shared" ref="AL629:AW629" si="2791">IF(AL628="","",AL625*AL628)</f>
        <v>900</v>
      </c>
      <c r="AM629" s="622">
        <f t="shared" si="2791"/>
        <v>750</v>
      </c>
      <c r="AN629" s="622">
        <f t="shared" si="2791"/>
        <v>600</v>
      </c>
      <c r="AO629" s="622">
        <f t="shared" si="2791"/>
        <v>900</v>
      </c>
      <c r="AP629" s="622">
        <f t="shared" si="2791"/>
        <v>660</v>
      </c>
      <c r="AQ629" s="622">
        <f t="shared" si="2791"/>
        <v>900</v>
      </c>
      <c r="AR629" s="622">
        <f t="shared" si="2791"/>
        <v>660</v>
      </c>
      <c r="AS629" s="622">
        <f t="shared" si="2791"/>
        <v>720</v>
      </c>
      <c r="AT629" s="622">
        <f t="shared" si="2791"/>
        <v>550</v>
      </c>
      <c r="AU629" s="622">
        <f t="shared" si="2791"/>
        <v>1020</v>
      </c>
      <c r="AV629" s="622">
        <f t="shared" si="2791"/>
        <v>1080</v>
      </c>
      <c r="AW629" s="622">
        <f t="shared" si="2791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792">IF(BD628="","",BD625*BD628)</f>
        <v>1080</v>
      </c>
      <c r="BE629" s="622">
        <f t="shared" si="2792"/>
        <v>1068</v>
      </c>
      <c r="BF629" s="622">
        <f t="shared" si="2792"/>
        <v>1440</v>
      </c>
      <c r="BG629" s="622">
        <f t="shared" si="2792"/>
        <v>1440</v>
      </c>
      <c r="BH629" s="622">
        <f t="shared" si="2792"/>
        <v>1560</v>
      </c>
      <c r="BI629" s="622">
        <f t="shared" si="2792"/>
        <v>549.6</v>
      </c>
      <c r="BJ629" s="622">
        <f t="shared" si="2792"/>
        <v>1080</v>
      </c>
      <c r="BK629" s="622">
        <f t="shared" si="2792"/>
        <v>1560</v>
      </c>
      <c r="BL629" s="622">
        <f t="shared" si="2792"/>
        <v>3000</v>
      </c>
      <c r="BM629" s="622">
        <f t="shared" si="2792"/>
        <v>1440</v>
      </c>
      <c r="BN629" s="622">
        <f t="shared" si="2792"/>
        <v>1440</v>
      </c>
      <c r="BO629" s="622">
        <f t="shared" si="2792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8">
        <f t="shared" si="2788"/>
        <v>550</v>
      </c>
      <c r="CE629" s="1329">
        <f t="shared" ref="CE629:CO629" si="279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>600</v>
      </c>
      <c r="CF629" s="1329">
        <f t="shared" si="2793"/>
        <v>660</v>
      </c>
      <c r="CG629" s="1329">
        <f t="shared" si="2793"/>
        <v>660</v>
      </c>
      <c r="CH629" s="1329">
        <f t="shared" si="2793"/>
        <v>720</v>
      </c>
      <c r="CI629" s="1330">
        <f t="shared" si="2793"/>
        <v>750</v>
      </c>
      <c r="CJ629" s="1330">
        <f t="shared" si="2793"/>
        <v>899.8</v>
      </c>
      <c r="CK629" s="1329">
        <f t="shared" si="2793"/>
        <v>900</v>
      </c>
      <c r="CL629" s="1329">
        <f t="shared" si="2793"/>
        <v>900</v>
      </c>
      <c r="CM629" s="1329">
        <f t="shared" si="2793"/>
        <v>900</v>
      </c>
      <c r="CN629" s="1329">
        <f t="shared" si="2793"/>
        <v>1020</v>
      </c>
      <c r="CO629" s="1328">
        <f t="shared" si="2793"/>
        <v>1080</v>
      </c>
      <c r="CP629" s="541" t="str">
        <f t="shared" si="2780"/>
        <v/>
      </c>
      <c r="CQ629" s="542" t="str">
        <f t="shared" si="2780"/>
        <v/>
      </c>
      <c r="CR629" s="543" t="str">
        <f t="shared" si="2780"/>
        <v/>
      </c>
      <c r="CS629" s="543">
        <f t="shared" si="2780"/>
        <v>549.6</v>
      </c>
      <c r="CT629" s="543">
        <f t="shared" si="2780"/>
        <v>1068</v>
      </c>
      <c r="CU629" s="543">
        <f t="shared" si="2780"/>
        <v>1080</v>
      </c>
      <c r="CV629" s="543">
        <f t="shared" si="2780"/>
        <v>1080</v>
      </c>
      <c r="CW629" s="544">
        <f t="shared" si="2780"/>
        <v>1440</v>
      </c>
      <c r="CX629" s="544">
        <f t="shared" si="2780"/>
        <v>1440</v>
      </c>
      <c r="CY629" s="544">
        <f t="shared" si="2780"/>
        <v>1440</v>
      </c>
      <c r="CZ629" s="543">
        <f t="shared" si="2781"/>
        <v>1440</v>
      </c>
      <c r="DA629" s="543">
        <f t="shared" si="2781"/>
        <v>1560</v>
      </c>
      <c r="DB629" s="543">
        <f t="shared" si="2781"/>
        <v>1560</v>
      </c>
      <c r="DC629" s="543">
        <f t="shared" si="2781"/>
        <v>2759.04</v>
      </c>
      <c r="DD629" s="543">
        <f t="shared" si="2781"/>
        <v>3000</v>
      </c>
      <c r="DE629" s="542" t="str">
        <f t="shared" si="2781"/>
        <v/>
      </c>
      <c r="DF629" s="541" t="str">
        <f t="shared" si="2781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82" t="s">
        <v>955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45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296</v>
      </c>
      <c r="B631" s="218" t="s">
        <v>741</v>
      </c>
      <c r="C631" s="218" t="s">
        <v>741</v>
      </c>
      <c r="D631" s="218" t="s">
        <v>741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8">
        <f t="shared" ref="CD631:CO632" si="279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94"/>
        <v>120</v>
      </c>
      <c r="CF631" s="1329">
        <f t="shared" si="2794"/>
        <v>120</v>
      </c>
      <c r="CG631" s="1329">
        <f t="shared" si="2794"/>
        <v>120</v>
      </c>
      <c r="CH631" s="1329">
        <f t="shared" si="2794"/>
        <v>120</v>
      </c>
      <c r="CI631" s="1330">
        <f t="shared" si="2794"/>
        <v>120</v>
      </c>
      <c r="CJ631" s="1330">
        <f t="shared" si="2794"/>
        <v>120</v>
      </c>
      <c r="CK631" s="1329">
        <f t="shared" si="2794"/>
        <v>120</v>
      </c>
      <c r="CL631" s="1329">
        <f t="shared" si="2794"/>
        <v>120</v>
      </c>
      <c r="CM631" s="1329">
        <f t="shared" si="2794"/>
        <v>120</v>
      </c>
      <c r="CN631" s="1329">
        <f t="shared" si="2794"/>
        <v>120</v>
      </c>
      <c r="CO631" s="1328">
        <f t="shared" si="2794"/>
        <v>120</v>
      </c>
      <c r="CP631" s="541" t="str">
        <f t="shared" ref="CP631:CY635" si="279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795"/>
        <v/>
      </c>
      <c r="CR631" s="543" t="str">
        <f t="shared" si="2795"/>
        <v/>
      </c>
      <c r="CS631" s="543" t="str">
        <f t="shared" si="2795"/>
        <v/>
      </c>
      <c r="CT631" s="543">
        <f t="shared" si="2795"/>
        <v>6</v>
      </c>
      <c r="CU631" s="543">
        <f t="shared" si="2795"/>
        <v>6</v>
      </c>
      <c r="CV631" s="543">
        <f t="shared" si="2795"/>
        <v>12</v>
      </c>
      <c r="CW631" s="544">
        <f t="shared" si="2795"/>
        <v>12</v>
      </c>
      <c r="CX631" s="544">
        <f t="shared" si="2795"/>
        <v>12</v>
      </c>
      <c r="CY631" s="544">
        <f t="shared" si="2795"/>
        <v>12</v>
      </c>
      <c r="CZ631" s="543">
        <f t="shared" ref="CZ631:DF635" si="279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796"/>
        <v>12</v>
      </c>
      <c r="DB631" s="543">
        <f t="shared" si="2796"/>
        <v>12</v>
      </c>
      <c r="DC631" s="543">
        <f t="shared" si="2796"/>
        <v>12</v>
      </c>
      <c r="DD631" s="543" t="str">
        <f t="shared" si="2796"/>
        <v/>
      </c>
      <c r="DE631" s="542" t="str">
        <f t="shared" si="2796"/>
        <v/>
      </c>
      <c r="DF631" s="541" t="str">
        <f t="shared" si="2796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287</v>
      </c>
      <c r="B632" s="1004">
        <f>3460*$K$1</f>
        <v>14486.328</v>
      </c>
      <c r="C632" s="1004">
        <f t="shared" ref="C632:M632" si="2797">3460*$K$1</f>
        <v>14486.328</v>
      </c>
      <c r="D632" s="1004">
        <f t="shared" si="2797"/>
        <v>14486.328</v>
      </c>
      <c r="E632" s="1004">
        <f t="shared" si="2797"/>
        <v>14486.328</v>
      </c>
      <c r="F632" s="1004">
        <f t="shared" si="2797"/>
        <v>14486.328</v>
      </c>
      <c r="G632" s="1004">
        <f t="shared" si="2797"/>
        <v>14486.328</v>
      </c>
      <c r="H632" s="1004">
        <f t="shared" si="2797"/>
        <v>14486.328</v>
      </c>
      <c r="I632" s="1004">
        <f t="shared" si="2797"/>
        <v>14486.328</v>
      </c>
      <c r="J632" s="1004">
        <f t="shared" si="2797"/>
        <v>14486.328</v>
      </c>
      <c r="K632" s="1004">
        <f t="shared" si="2797"/>
        <v>14486.328</v>
      </c>
      <c r="L632" s="1004">
        <f t="shared" si="2797"/>
        <v>14486.328</v>
      </c>
      <c r="M632" s="1004">
        <f t="shared" si="2797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798">3460*$K$1</f>
        <v>14486.328</v>
      </c>
      <c r="V632" s="1004">
        <f t="shared" si="2798"/>
        <v>14486.328</v>
      </c>
      <c r="W632" s="1004">
        <f t="shared" si="2798"/>
        <v>14486.328</v>
      </c>
      <c r="X632" s="1004">
        <f t="shared" si="2798"/>
        <v>14486.328</v>
      </c>
      <c r="Y632" s="1004">
        <f t="shared" si="2798"/>
        <v>14486.328</v>
      </c>
      <c r="Z632" s="1004">
        <f t="shared" si="2798"/>
        <v>14486.328</v>
      </c>
      <c r="AA632" s="1004">
        <f t="shared" si="2798"/>
        <v>14486.328</v>
      </c>
      <c r="AB632" s="1004">
        <f t="shared" si="2798"/>
        <v>14486.328</v>
      </c>
      <c r="AC632" s="1004">
        <f t="shared" si="2798"/>
        <v>14486.328</v>
      </c>
      <c r="AD632" s="1004">
        <f t="shared" si="2798"/>
        <v>14486.328</v>
      </c>
      <c r="AE632" s="1004">
        <f t="shared" si="2798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799">3460*$K$1</f>
        <v>14486.328</v>
      </c>
      <c r="AN632" s="1004">
        <f t="shared" si="2799"/>
        <v>14486.328</v>
      </c>
      <c r="AO632" s="1004">
        <f t="shared" si="2799"/>
        <v>14486.328</v>
      </c>
      <c r="AP632" s="1004">
        <f t="shared" si="2799"/>
        <v>14486.328</v>
      </c>
      <c r="AQ632" s="1004">
        <f t="shared" si="2799"/>
        <v>14486.328</v>
      </c>
      <c r="AR632" s="1004">
        <f t="shared" si="2799"/>
        <v>14486.328</v>
      </c>
      <c r="AS632" s="1004">
        <f t="shared" si="2799"/>
        <v>14486.328</v>
      </c>
      <c r="AT632" s="1004">
        <f t="shared" si="2799"/>
        <v>14486.328</v>
      </c>
      <c r="AU632" s="1004">
        <f t="shared" si="2799"/>
        <v>14486.328</v>
      </c>
      <c r="AV632" s="1004">
        <f t="shared" si="2799"/>
        <v>14486.328</v>
      </c>
      <c r="AW632" s="1004">
        <f t="shared" si="2799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00">3460*$K$1</f>
        <v>14486.328</v>
      </c>
      <c r="BF632" s="1004">
        <f t="shared" si="2800"/>
        <v>14486.328</v>
      </c>
      <c r="BG632" s="1004">
        <f t="shared" si="2800"/>
        <v>14486.328</v>
      </c>
      <c r="BH632" s="1004">
        <f t="shared" si="2800"/>
        <v>14486.328</v>
      </c>
      <c r="BI632" s="1004">
        <f t="shared" si="2800"/>
        <v>14486.328</v>
      </c>
      <c r="BJ632" s="1004">
        <f t="shared" si="2800"/>
        <v>14486.328</v>
      </c>
      <c r="BK632" s="1004">
        <f t="shared" si="2800"/>
        <v>14486.328</v>
      </c>
      <c r="BL632" s="1004">
        <f t="shared" si="2800"/>
        <v>14486.328</v>
      </c>
      <c r="BM632" s="1004">
        <f t="shared" si="2800"/>
        <v>14486.328</v>
      </c>
      <c r="BN632" s="1004">
        <f t="shared" si="2800"/>
        <v>14486.328</v>
      </c>
      <c r="BO632" s="1004">
        <f t="shared" si="2800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01">3460*$K$1</f>
        <v>14486.328</v>
      </c>
      <c r="BW632" s="1004">
        <f t="shared" si="2801"/>
        <v>14486.328</v>
      </c>
      <c r="BX632" s="1004">
        <f t="shared" si="2801"/>
        <v>14486.328</v>
      </c>
      <c r="BY632" s="1004">
        <f t="shared" si="280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94"/>
        <v>14486.328</v>
      </c>
      <c r="CE632" s="1329">
        <f t="shared" ref="CE632:CO633" si="280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802"/>
        <v>14486.328</v>
      </c>
      <c r="CG632" s="1329">
        <f t="shared" si="2802"/>
        <v>14486.328</v>
      </c>
      <c r="CH632" s="1329">
        <f t="shared" si="2802"/>
        <v>14486.328</v>
      </c>
      <c r="CI632" s="1330">
        <f t="shared" si="2802"/>
        <v>14486.328</v>
      </c>
      <c r="CJ632" s="1330">
        <f t="shared" si="2802"/>
        <v>14486.328</v>
      </c>
      <c r="CK632" s="1329">
        <f t="shared" si="2802"/>
        <v>14486.328</v>
      </c>
      <c r="CL632" s="1329">
        <f t="shared" si="2802"/>
        <v>14486.328</v>
      </c>
      <c r="CM632" s="1329">
        <f t="shared" si="2802"/>
        <v>14486.328</v>
      </c>
      <c r="CN632" s="1329">
        <f t="shared" si="2802"/>
        <v>14486.328</v>
      </c>
      <c r="CO632" s="1328">
        <f t="shared" si="2802"/>
        <v>14486.328</v>
      </c>
      <c r="CP632" s="541" t="str">
        <f t="shared" si="2795"/>
        <v/>
      </c>
      <c r="CQ632" s="542" t="str">
        <f t="shared" si="2795"/>
        <v/>
      </c>
      <c r="CR632" s="543" t="str">
        <f t="shared" si="2795"/>
        <v/>
      </c>
      <c r="CS632" s="543">
        <f t="shared" si="2795"/>
        <v>14486.328</v>
      </c>
      <c r="CT632" s="543">
        <f t="shared" si="2795"/>
        <v>14486.328</v>
      </c>
      <c r="CU632" s="543">
        <f t="shared" si="2795"/>
        <v>14486.328</v>
      </c>
      <c r="CV632" s="543">
        <f t="shared" si="2795"/>
        <v>14486.328</v>
      </c>
      <c r="CW632" s="544">
        <f t="shared" si="2795"/>
        <v>14486.328</v>
      </c>
      <c r="CX632" s="544">
        <f t="shared" si="2795"/>
        <v>14486.328</v>
      </c>
      <c r="CY632" s="544">
        <f t="shared" si="2795"/>
        <v>14486.328</v>
      </c>
      <c r="CZ632" s="543">
        <f t="shared" si="2796"/>
        <v>14486.328</v>
      </c>
      <c r="DA632" s="543">
        <f t="shared" si="2796"/>
        <v>14486.328</v>
      </c>
      <c r="DB632" s="543">
        <f t="shared" si="2796"/>
        <v>14486.328</v>
      </c>
      <c r="DC632" s="543">
        <f t="shared" si="2796"/>
        <v>14486.328</v>
      </c>
      <c r="DD632" s="543">
        <f t="shared" si="2796"/>
        <v>14486.328</v>
      </c>
      <c r="DE632" s="542" t="str">
        <f t="shared" si="2796"/>
        <v/>
      </c>
      <c r="DF632" s="541" t="str">
        <f t="shared" si="2796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228</v>
      </c>
      <c r="B633" s="625" t="str">
        <f t="shared" ref="B633:M633" si="2803">IF(B631="","",B631*B632/B$46/365/$G$1)</f>
        <v/>
      </c>
      <c r="C633" s="625" t="str">
        <f t="shared" si="2803"/>
        <v/>
      </c>
      <c r="D633" s="625" t="str">
        <f t="shared" si="2803"/>
        <v/>
      </c>
      <c r="E633" s="625">
        <f t="shared" si="2803"/>
        <v>7.7315395837039669E-2</v>
      </c>
      <c r="F633" s="625">
        <f t="shared" si="2803"/>
        <v>5.7986546877779752E-2</v>
      </c>
      <c r="G633" s="625">
        <f t="shared" si="2803"/>
        <v>5.4120777085927767E-2</v>
      </c>
      <c r="H633" s="625">
        <f t="shared" si="2803"/>
        <v>6.7650971357409703E-2</v>
      </c>
      <c r="I633" s="625">
        <f t="shared" si="2803"/>
        <v>7.7315395837039669E-2</v>
      </c>
      <c r="J633" s="625">
        <f t="shared" si="2803"/>
        <v>6.7650971357409703E-2</v>
      </c>
      <c r="K633" s="625">
        <f t="shared" si="2803"/>
        <v>3.8657697918519834E-2</v>
      </c>
      <c r="L633" s="625">
        <f t="shared" si="2803"/>
        <v>7.7315395837039669E-2</v>
      </c>
      <c r="M633" s="625">
        <f t="shared" si="2803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04">IF(T631="","",T631*T632/T$46/365/$G$1)</f>
        <v>5.4120777085927767E-2</v>
      </c>
      <c r="U633" s="625">
        <f t="shared" si="2804"/>
        <v>5.4120777085927767E-2</v>
      </c>
      <c r="V633" s="625">
        <f t="shared" si="2804"/>
        <v>7.7315395837039669E-2</v>
      </c>
      <c r="W633" s="625">
        <f t="shared" si="2804"/>
        <v>5.4120777085927767E-2</v>
      </c>
      <c r="X633" s="625">
        <f t="shared" si="2804"/>
        <v>4.9200706441752513E-2</v>
      </c>
      <c r="Y633" s="625">
        <f t="shared" si="2804"/>
        <v>5.4120777085927767E-2</v>
      </c>
      <c r="Z633" s="625">
        <f t="shared" si="2804"/>
        <v>5.4120777085927767E-2</v>
      </c>
      <c r="AA633" s="625">
        <f t="shared" si="2804"/>
        <v>5.4120777085927767E-2</v>
      </c>
      <c r="AB633" s="625">
        <f t="shared" si="2804"/>
        <v>5.4120777085927767E-2</v>
      </c>
      <c r="AC633" s="625">
        <f t="shared" si="2804"/>
        <v>5.4120777085927767E-2</v>
      </c>
      <c r="AD633" s="625">
        <f t="shared" si="2804"/>
        <v>5.4120777085927767E-2</v>
      </c>
      <c r="AE633" s="625">
        <f t="shared" si="2804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05">IF(AL631="","",AL631*AL632/AL$46/365/$G$1)</f>
        <v>6.7650971357409703E-2</v>
      </c>
      <c r="AM633" s="625">
        <f t="shared" si="2805"/>
        <v>6.7650971357409703E-2</v>
      </c>
      <c r="AN633" s="625">
        <f t="shared" si="2805"/>
        <v>9.0201295143212942E-2</v>
      </c>
      <c r="AO633" s="625">
        <f t="shared" si="2805"/>
        <v>7.7315395837039669E-2</v>
      </c>
      <c r="AP633" s="625">
        <f t="shared" si="2805"/>
        <v>9.0201295143212942E-2</v>
      </c>
      <c r="AQ633" s="625">
        <f t="shared" si="2805"/>
        <v>6.7650971357409703E-2</v>
      </c>
      <c r="AR633" s="625">
        <f t="shared" si="2805"/>
        <v>9.0201295143212942E-2</v>
      </c>
      <c r="AS633" s="625">
        <f t="shared" si="2805"/>
        <v>7.7315395837039669E-2</v>
      </c>
      <c r="AT633" s="625">
        <f t="shared" si="2805"/>
        <v>7.7315395837039669E-2</v>
      </c>
      <c r="AU633" s="625">
        <f t="shared" si="2805"/>
        <v>9.0201295143212942E-2</v>
      </c>
      <c r="AV633" s="625">
        <f t="shared" si="2805"/>
        <v>9.0201295143212942E-2</v>
      </c>
      <c r="AW633" s="625">
        <f t="shared" si="2805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06">IF(BD631="","",BD631*BD632/BD$46/365/$G$1)</f>
        <v/>
      </c>
      <c r="BE633" s="625">
        <f t="shared" si="2806"/>
        <v>6.7650971357409708E-3</v>
      </c>
      <c r="BF633" s="625">
        <f t="shared" si="2806"/>
        <v>6.0134196762141965E-3</v>
      </c>
      <c r="BG633" s="625">
        <f t="shared" si="2806"/>
        <v>6.7650971357409708E-3</v>
      </c>
      <c r="BH633" s="625">
        <f t="shared" si="2806"/>
        <v>3.0067098381070982E-3</v>
      </c>
      <c r="BI633" s="625">
        <f t="shared" si="2806"/>
        <v>6.0134196762141965E-3</v>
      </c>
      <c r="BJ633" s="625">
        <f t="shared" si="2806"/>
        <v>9.0201295143212956E-3</v>
      </c>
      <c r="BK633" s="625">
        <f t="shared" si="2806"/>
        <v>6.0134196762141965E-3</v>
      </c>
      <c r="BL633" s="625" t="str">
        <f t="shared" si="2806"/>
        <v/>
      </c>
      <c r="BM633" s="625">
        <f t="shared" si="2806"/>
        <v>6.7650971357409708E-3</v>
      </c>
      <c r="BN633" s="625">
        <f t="shared" si="2806"/>
        <v>3.3825485678704854E-3</v>
      </c>
      <c r="BO633" s="625">
        <f t="shared" si="2806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3.3825485678704852E-2</v>
      </c>
      <c r="BW633" s="625">
        <f>IF(BW631="","",BW631*BW632/BW$46/365/$G$1)</f>
        <v>5.4120777085927767E-2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32">
        <f t="shared" si="2802"/>
        <v>6.7650971357409703E-2</v>
      </c>
      <c r="CF633" s="1332">
        <f t="shared" si="2802"/>
        <v>6.7650971357409703E-2</v>
      </c>
      <c r="CG633" s="1332">
        <f t="shared" si="2802"/>
        <v>7.7315395837039669E-2</v>
      </c>
      <c r="CH633" s="1332">
        <f t="shared" si="2802"/>
        <v>7.7315395837039669E-2</v>
      </c>
      <c r="CI633" s="1333">
        <f t="shared" si="2802"/>
        <v>7.7315395837039669E-2</v>
      </c>
      <c r="CJ633" s="1333">
        <f t="shared" si="2802"/>
        <v>7.7315395837039669E-2</v>
      </c>
      <c r="CK633" s="1332">
        <f t="shared" si="2802"/>
        <v>9.0201295143212942E-2</v>
      </c>
      <c r="CL633" s="1332">
        <f t="shared" si="2802"/>
        <v>9.0201295143212942E-2</v>
      </c>
      <c r="CM633" s="1332">
        <f t="shared" si="2802"/>
        <v>9.0201295143212942E-2</v>
      </c>
      <c r="CN633" s="1332">
        <f t="shared" si="2802"/>
        <v>9.0201295143212942E-2</v>
      </c>
      <c r="CO633" s="1331">
        <f t="shared" si="2802"/>
        <v>9.0201295143212942E-2</v>
      </c>
      <c r="CP633" s="529" t="str">
        <f t="shared" si="2795"/>
        <v/>
      </c>
      <c r="CQ633" s="530" t="str">
        <f t="shared" si="2795"/>
        <v/>
      </c>
      <c r="CR633" s="531" t="str">
        <f t="shared" si="2795"/>
        <v/>
      </c>
      <c r="CS633" s="531" t="str">
        <f t="shared" si="2795"/>
        <v/>
      </c>
      <c r="CT633" s="531">
        <f t="shared" si="2795"/>
        <v>3.0067098381070982E-3</v>
      </c>
      <c r="CU633" s="531">
        <f t="shared" si="2795"/>
        <v>3.3825485678704854E-3</v>
      </c>
      <c r="CV633" s="531">
        <f t="shared" si="2795"/>
        <v>5.4120777085927777E-3</v>
      </c>
      <c r="CW633" s="532">
        <f t="shared" si="2795"/>
        <v>6.0134196762141965E-3</v>
      </c>
      <c r="CX633" s="532">
        <f t="shared" si="2795"/>
        <v>6.0134196762141965E-3</v>
      </c>
      <c r="CY633" s="532">
        <f t="shared" si="2795"/>
        <v>6.0134196762141965E-3</v>
      </c>
      <c r="CZ633" s="531">
        <f t="shared" si="2796"/>
        <v>6.7650971357409708E-3</v>
      </c>
      <c r="DA633" s="531">
        <f t="shared" si="2796"/>
        <v>6.7650971357409708E-3</v>
      </c>
      <c r="DB633" s="531">
        <f t="shared" si="2796"/>
        <v>6.7650971357409708E-3</v>
      </c>
      <c r="DC633" s="531">
        <f t="shared" si="2796"/>
        <v>9.0201295143212956E-3</v>
      </c>
      <c r="DD633" s="531" t="str">
        <f t="shared" si="2796"/>
        <v/>
      </c>
      <c r="DE633" s="530" t="str">
        <f t="shared" si="2796"/>
        <v/>
      </c>
      <c r="DF633" s="529" t="str">
        <f t="shared" si="2796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291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8">
        <f t="shared" ref="CD634:CO634" si="280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3.7</v>
      </c>
      <c r="CE634" s="1329">
        <f t="shared" si="2807"/>
        <v>4.5</v>
      </c>
      <c r="CF634" s="1329">
        <f t="shared" si="2807"/>
        <v>4.5</v>
      </c>
      <c r="CG634" s="1329">
        <f t="shared" si="2807"/>
        <v>4.5</v>
      </c>
      <c r="CH634" s="1329">
        <f t="shared" si="2807"/>
        <v>5</v>
      </c>
      <c r="CI634" s="1330">
        <f t="shared" si="2807"/>
        <v>5</v>
      </c>
      <c r="CJ634" s="1330">
        <f t="shared" si="2807"/>
        <v>5</v>
      </c>
      <c r="CK634" s="1329">
        <f t="shared" si="2807"/>
        <v>5</v>
      </c>
      <c r="CL634" s="1329">
        <f t="shared" si="2807"/>
        <v>5.5</v>
      </c>
      <c r="CM634" s="1329">
        <f t="shared" si="2807"/>
        <v>5.5</v>
      </c>
      <c r="CN634" s="1329">
        <f t="shared" si="2807"/>
        <v>5.5</v>
      </c>
      <c r="CO634" s="1328">
        <f t="shared" si="2807"/>
        <v>6.5</v>
      </c>
      <c r="CP634" s="541" t="str">
        <f t="shared" si="2795"/>
        <v/>
      </c>
      <c r="CQ634" s="542" t="str">
        <f t="shared" si="2795"/>
        <v/>
      </c>
      <c r="CR634" s="543" t="str">
        <f t="shared" si="2795"/>
        <v/>
      </c>
      <c r="CS634" s="543" t="str">
        <f t="shared" si="2795"/>
        <v/>
      </c>
      <c r="CT634" s="543">
        <f t="shared" si="2795"/>
        <v>3.5</v>
      </c>
      <c r="CU634" s="543">
        <f t="shared" si="2795"/>
        <v>4</v>
      </c>
      <c r="CV634" s="543">
        <f t="shared" si="2795"/>
        <v>4.5</v>
      </c>
      <c r="CW634" s="544">
        <f t="shared" si="2795"/>
        <v>4.5</v>
      </c>
      <c r="CX634" s="544">
        <f t="shared" si="2795"/>
        <v>5</v>
      </c>
      <c r="CY634" s="544">
        <f t="shared" si="2795"/>
        <v>5</v>
      </c>
      <c r="CZ634" s="543">
        <f t="shared" si="2796"/>
        <v>5</v>
      </c>
      <c r="DA634" s="543">
        <f t="shared" si="2796"/>
        <v>6</v>
      </c>
      <c r="DB634" s="543">
        <f t="shared" si="2796"/>
        <v>6</v>
      </c>
      <c r="DC634" s="543">
        <f t="shared" si="2796"/>
        <v>7</v>
      </c>
      <c r="DD634" s="543" t="str">
        <f t="shared" si="2796"/>
        <v/>
      </c>
      <c r="DE634" s="542" t="str">
        <f t="shared" si="2796"/>
        <v/>
      </c>
      <c r="DF634" s="541" t="str">
        <f t="shared" si="2796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289</v>
      </c>
      <c r="B635" s="622" t="str">
        <f t="shared" ref="B635:M635" si="2808">IF(B634="","",B631*B634)</f>
        <v/>
      </c>
      <c r="C635" s="622" t="str">
        <f t="shared" si="2808"/>
        <v/>
      </c>
      <c r="D635" s="622" t="str">
        <f t="shared" si="2808"/>
        <v/>
      </c>
      <c r="E635" s="622">
        <f t="shared" si="2808"/>
        <v>600</v>
      </c>
      <c r="F635" s="622">
        <f t="shared" si="2808"/>
        <v>360</v>
      </c>
      <c r="G635" s="622">
        <f t="shared" si="2808"/>
        <v>600</v>
      </c>
      <c r="H635" s="622">
        <f t="shared" si="2808"/>
        <v>600</v>
      </c>
      <c r="I635" s="622">
        <f t="shared" si="2808"/>
        <v>600</v>
      </c>
      <c r="J635" s="622">
        <f t="shared" si="2808"/>
        <v>720</v>
      </c>
      <c r="K635" s="622">
        <f t="shared" si="2808"/>
        <v>600</v>
      </c>
      <c r="L635" s="622">
        <f t="shared" si="2808"/>
        <v>480</v>
      </c>
      <c r="M635" s="622">
        <f t="shared" si="2808"/>
        <v>540</v>
      </c>
      <c r="N635" s="622"/>
      <c r="O635" s="622"/>
      <c r="P635" s="622"/>
      <c r="Q635" s="622"/>
      <c r="R635" s="622"/>
      <c r="S635" s="705"/>
      <c r="T635" s="622">
        <f t="shared" ref="T635:AE635" si="2809">IF(T634="","",T631*T634)</f>
        <v>444</v>
      </c>
      <c r="U635" s="622">
        <f t="shared" si="2809"/>
        <v>600</v>
      </c>
      <c r="V635" s="622">
        <f t="shared" si="2809"/>
        <v>936</v>
      </c>
      <c r="W635" s="622">
        <f t="shared" si="2809"/>
        <v>600</v>
      </c>
      <c r="X635" s="622">
        <f t="shared" si="2809"/>
        <v>480</v>
      </c>
      <c r="Y635" s="622">
        <f t="shared" si="2809"/>
        <v>960</v>
      </c>
      <c r="Z635" s="622">
        <f t="shared" si="2809"/>
        <v>600</v>
      </c>
      <c r="AA635" s="622">
        <f t="shared" si="2809"/>
        <v>720</v>
      </c>
      <c r="AB635" s="622">
        <f t="shared" si="2809"/>
        <v>600</v>
      </c>
      <c r="AC635" s="622">
        <f t="shared" si="2809"/>
        <v>420</v>
      </c>
      <c r="AD635" s="622">
        <f t="shared" si="2809"/>
        <v>660</v>
      </c>
      <c r="AE635" s="622">
        <f t="shared" si="2809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10">IF(AL634="","",AL631*AL634)</f>
        <v>444</v>
      </c>
      <c r="AM635" s="622">
        <f t="shared" si="2810"/>
        <v>600</v>
      </c>
      <c r="AN635" s="622">
        <f t="shared" si="2810"/>
        <v>660</v>
      </c>
      <c r="AO635" s="622">
        <f t="shared" si="2810"/>
        <v>780</v>
      </c>
      <c r="AP635" s="622">
        <f t="shared" si="2810"/>
        <v>600</v>
      </c>
      <c r="AQ635" s="622">
        <f t="shared" si="2810"/>
        <v>600</v>
      </c>
      <c r="AR635" s="622">
        <f t="shared" si="2810"/>
        <v>660</v>
      </c>
      <c r="AS635" s="622">
        <f t="shared" si="2810"/>
        <v>540</v>
      </c>
      <c r="AT635" s="622">
        <f t="shared" si="2810"/>
        <v>540</v>
      </c>
      <c r="AU635" s="622">
        <f t="shared" si="2810"/>
        <v>540</v>
      </c>
      <c r="AV635" s="622">
        <f t="shared" si="2810"/>
        <v>600</v>
      </c>
      <c r="AW635" s="622">
        <f t="shared" si="2810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11">IF(BD634="","",BD631*BD634)</f>
        <v/>
      </c>
      <c r="BE635" s="622">
        <f t="shared" si="2811"/>
        <v>54</v>
      </c>
      <c r="BF635" s="622">
        <f t="shared" si="2811"/>
        <v>54</v>
      </c>
      <c r="BG635" s="622">
        <f t="shared" si="2811"/>
        <v>60</v>
      </c>
      <c r="BH635" s="622">
        <f t="shared" si="2811"/>
        <v>36</v>
      </c>
      <c r="BI635" s="622">
        <f t="shared" si="2811"/>
        <v>60</v>
      </c>
      <c r="BJ635" s="622">
        <f t="shared" si="2811"/>
        <v>60</v>
      </c>
      <c r="BK635" s="622">
        <f t="shared" si="2811"/>
        <v>84</v>
      </c>
      <c r="BL635" s="622" t="str">
        <f t="shared" si="2811"/>
        <v/>
      </c>
      <c r="BM635" s="622">
        <f t="shared" si="2811"/>
        <v>72</v>
      </c>
      <c r="BN635" s="622">
        <f t="shared" si="2811"/>
        <v>21</v>
      </c>
      <c r="BO635" s="622">
        <f t="shared" si="2811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444</v>
      </c>
      <c r="CE635" s="1329">
        <f t="shared" ref="CE635:CO635" si="281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540</v>
      </c>
      <c r="CF635" s="1329">
        <f t="shared" si="2812"/>
        <v>540</v>
      </c>
      <c r="CG635" s="1329">
        <f t="shared" si="2812"/>
        <v>540</v>
      </c>
      <c r="CH635" s="1329">
        <f t="shared" si="2812"/>
        <v>600</v>
      </c>
      <c r="CI635" s="1330">
        <f t="shared" si="2812"/>
        <v>600</v>
      </c>
      <c r="CJ635" s="1330">
        <f t="shared" si="2812"/>
        <v>600</v>
      </c>
      <c r="CK635" s="1329">
        <f t="shared" si="2812"/>
        <v>600</v>
      </c>
      <c r="CL635" s="1329">
        <f t="shared" si="2812"/>
        <v>660</v>
      </c>
      <c r="CM635" s="1329">
        <f t="shared" si="2812"/>
        <v>660</v>
      </c>
      <c r="CN635" s="1329">
        <f t="shared" si="2812"/>
        <v>660</v>
      </c>
      <c r="CO635" s="1328">
        <f t="shared" si="2812"/>
        <v>780</v>
      </c>
      <c r="CP635" s="541" t="str">
        <f t="shared" si="2795"/>
        <v/>
      </c>
      <c r="CQ635" s="542" t="str">
        <f t="shared" si="2795"/>
        <v/>
      </c>
      <c r="CR635" s="543" t="str">
        <f t="shared" si="2795"/>
        <v/>
      </c>
      <c r="CS635" s="543" t="str">
        <f t="shared" si="2795"/>
        <v/>
      </c>
      <c r="CT635" s="543">
        <f t="shared" si="2795"/>
        <v>21</v>
      </c>
      <c r="CU635" s="543">
        <f t="shared" si="2795"/>
        <v>36</v>
      </c>
      <c r="CV635" s="543">
        <f t="shared" si="2795"/>
        <v>48</v>
      </c>
      <c r="CW635" s="544">
        <f t="shared" si="2795"/>
        <v>54</v>
      </c>
      <c r="CX635" s="544">
        <f t="shared" si="2795"/>
        <v>54</v>
      </c>
      <c r="CY635" s="544">
        <f t="shared" si="2795"/>
        <v>60</v>
      </c>
      <c r="CZ635" s="543">
        <f t="shared" si="2796"/>
        <v>60</v>
      </c>
      <c r="DA635" s="543">
        <f t="shared" si="2796"/>
        <v>60</v>
      </c>
      <c r="DB635" s="543">
        <f t="shared" si="2796"/>
        <v>72</v>
      </c>
      <c r="DC635" s="543">
        <f t="shared" si="2796"/>
        <v>84</v>
      </c>
      <c r="DD635" s="543" t="str">
        <f t="shared" si="2796"/>
        <v/>
      </c>
      <c r="DE635" s="542" t="str">
        <f t="shared" si="2796"/>
        <v/>
      </c>
      <c r="DF635" s="541" t="str">
        <f t="shared" si="2796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297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13">IF(DG636&lt;3,"",(SUM(B636:R636)-MIN(B636:R636)-MAX(B636:R636))/(DG636-2))</f>
        <v/>
      </c>
      <c r="CA636" s="582" t="str">
        <f t="shared" ref="CA636:CA643" si="2814">IF(DH636&lt;3,"",(SUM(T636:AJ636)-MIN(T636:AJ636)-MAX(T636:AJ636))/(DH636-2))</f>
        <v/>
      </c>
      <c r="CB636" s="582" t="str">
        <f t="shared" ref="CB636:CB643" si="2815">IF(DI636&lt;3,"",(SUM(AL636:BB636)-MIN(AL636:BB636)-MAX(AL636:BB636))/(DI636-2))</f>
        <v/>
      </c>
      <c r="CC636" s="680" t="str">
        <f t="shared" ref="CC636:CC643" si="2816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35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296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13"/>
        <v/>
      </c>
      <c r="CA637" s="590" t="str">
        <f t="shared" si="2814"/>
        <v/>
      </c>
      <c r="CB637" s="590" t="str">
        <f t="shared" si="2815"/>
        <v/>
      </c>
      <c r="CC637" s="681" t="str">
        <f t="shared" si="2816"/>
        <v/>
      </c>
      <c r="CD637" s="1328" t="str">
        <f t="shared" ref="CD637:CJ639" si="281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17"/>
        <v/>
      </c>
      <c r="CF637" s="1329" t="str">
        <f t="shared" si="2817"/>
        <v/>
      </c>
      <c r="CG637" s="1329" t="str">
        <f t="shared" si="2817"/>
        <v/>
      </c>
      <c r="CH637" s="1329" t="str">
        <f t="shared" si="2817"/>
        <v/>
      </c>
      <c r="CI637" s="1330" t="str">
        <f t="shared" si="2817"/>
        <v/>
      </c>
      <c r="CJ637" s="1330" t="str">
        <f t="shared" si="2817"/>
        <v/>
      </c>
      <c r="CK637" s="1329" t="str">
        <f t="shared" ref="CK637:CO639" si="281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18"/>
        <v/>
      </c>
      <c r="CM637" s="1329" t="str">
        <f t="shared" si="2818"/>
        <v/>
      </c>
      <c r="CN637" s="1329" t="str">
        <f t="shared" si="2818"/>
        <v/>
      </c>
      <c r="CO637" s="1328" t="str">
        <f t="shared" si="2818"/>
        <v/>
      </c>
      <c r="CP637" s="541" t="str">
        <f t="shared" ref="CP637:CP642" si="281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2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2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2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2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2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2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2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2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2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2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3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3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3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3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3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3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36">COUNT(B637:R637)</f>
        <v>0</v>
      </c>
      <c r="DH637" s="98">
        <f t="shared" ref="DH637:DH642" si="2837">COUNT(T637:AJ637)</f>
        <v>0</v>
      </c>
      <c r="DI637" s="98">
        <f t="shared" ref="DI637:DI642" si="2838">COUNT(AL637:BB637)</f>
        <v>0</v>
      </c>
      <c r="DJ637" s="98">
        <f t="shared" ref="DJ637:DJ642" si="2839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292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13"/>
        <v/>
      </c>
      <c r="CA638" s="590" t="str">
        <f t="shared" si="2814"/>
        <v/>
      </c>
      <c r="CB638" s="590" t="str">
        <f t="shared" si="2815"/>
        <v/>
      </c>
      <c r="CC638" s="681" t="str">
        <f t="shared" si="2816"/>
        <v/>
      </c>
      <c r="CD638" s="1328" t="str">
        <f t="shared" si="2817"/>
        <v/>
      </c>
      <c r="CE638" s="1329" t="str">
        <f t="shared" si="2817"/>
        <v/>
      </c>
      <c r="CF638" s="1329" t="str">
        <f t="shared" si="2817"/>
        <v/>
      </c>
      <c r="CG638" s="1329" t="str">
        <f t="shared" si="2817"/>
        <v/>
      </c>
      <c r="CH638" s="1329" t="str">
        <f t="shared" si="2817"/>
        <v/>
      </c>
      <c r="CI638" s="1330" t="str">
        <f t="shared" si="2817"/>
        <v/>
      </c>
      <c r="CJ638" s="1330" t="str">
        <f t="shared" si="2817"/>
        <v/>
      </c>
      <c r="CK638" s="1329" t="str">
        <f t="shared" si="2818"/>
        <v/>
      </c>
      <c r="CL638" s="1329" t="str">
        <f t="shared" si="2818"/>
        <v/>
      </c>
      <c r="CM638" s="1329" t="str">
        <f t="shared" si="2818"/>
        <v/>
      </c>
      <c r="CN638" s="1329" t="str">
        <f t="shared" si="2818"/>
        <v/>
      </c>
      <c r="CO638" s="1328" t="str">
        <f t="shared" si="2818"/>
        <v/>
      </c>
      <c r="CP638" s="541" t="str">
        <f t="shared" si="2819"/>
        <v/>
      </c>
      <c r="CQ638" s="542" t="str">
        <f t="shared" si="2820"/>
        <v/>
      </c>
      <c r="CR638" s="543" t="str">
        <f t="shared" si="2821"/>
        <v/>
      </c>
      <c r="CS638" s="543" t="str">
        <f t="shared" si="2822"/>
        <v/>
      </c>
      <c r="CT638" s="543" t="str">
        <f t="shared" si="2823"/>
        <v/>
      </c>
      <c r="CU638" s="543" t="str">
        <f t="shared" si="2824"/>
        <v/>
      </c>
      <c r="CV638" s="543" t="str">
        <f t="shared" si="2825"/>
        <v/>
      </c>
      <c r="CW638" s="544" t="str">
        <f t="shared" si="2826"/>
        <v/>
      </c>
      <c r="CX638" s="544" t="str">
        <f t="shared" si="2827"/>
        <v/>
      </c>
      <c r="CY638" s="544" t="str">
        <f t="shared" si="2828"/>
        <v/>
      </c>
      <c r="CZ638" s="543" t="str">
        <f t="shared" si="2829"/>
        <v/>
      </c>
      <c r="DA638" s="543" t="str">
        <f t="shared" si="2830"/>
        <v/>
      </c>
      <c r="DB638" s="543" t="str">
        <f t="shared" si="2831"/>
        <v/>
      </c>
      <c r="DC638" s="543" t="str">
        <f t="shared" si="2832"/>
        <v/>
      </c>
      <c r="DD638" s="543" t="str">
        <f t="shared" si="2833"/>
        <v/>
      </c>
      <c r="DE638" s="542" t="str">
        <f t="shared" si="2834"/>
        <v/>
      </c>
      <c r="DF638" s="541" t="str">
        <f t="shared" si="2835"/>
        <v/>
      </c>
      <c r="DG638" s="646">
        <f t="shared" si="2836"/>
        <v>0</v>
      </c>
      <c r="DH638" s="98">
        <f t="shared" si="2837"/>
        <v>0</v>
      </c>
      <c r="DI638" s="98">
        <f t="shared" si="2838"/>
        <v>0</v>
      </c>
      <c r="DJ638" s="98">
        <f t="shared" si="2839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287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13"/>
        <v/>
      </c>
      <c r="CA639" s="590" t="str">
        <f t="shared" si="2814"/>
        <v/>
      </c>
      <c r="CB639" s="590" t="str">
        <f t="shared" si="2815"/>
        <v/>
      </c>
      <c r="CC639" s="681" t="str">
        <f t="shared" si="2816"/>
        <v/>
      </c>
      <c r="CD639" s="1328" t="str">
        <f t="shared" si="2817"/>
        <v/>
      </c>
      <c r="CE639" s="1329" t="str">
        <f t="shared" si="2817"/>
        <v/>
      </c>
      <c r="CF639" s="1329" t="str">
        <f t="shared" si="2817"/>
        <v/>
      </c>
      <c r="CG639" s="1329" t="str">
        <f t="shared" si="2817"/>
        <v/>
      </c>
      <c r="CH639" s="1329" t="str">
        <f t="shared" si="2817"/>
        <v/>
      </c>
      <c r="CI639" s="1330" t="str">
        <f t="shared" si="2817"/>
        <v/>
      </c>
      <c r="CJ639" s="1330" t="str">
        <f t="shared" si="2817"/>
        <v/>
      </c>
      <c r="CK639" s="1329" t="str">
        <f t="shared" si="2818"/>
        <v/>
      </c>
      <c r="CL639" s="1329" t="str">
        <f t="shared" si="2818"/>
        <v/>
      </c>
      <c r="CM639" s="1329" t="str">
        <f t="shared" si="2818"/>
        <v/>
      </c>
      <c r="CN639" s="1329" t="str">
        <f t="shared" si="2818"/>
        <v/>
      </c>
      <c r="CO639" s="1328" t="str">
        <f t="shared" si="2818"/>
        <v/>
      </c>
      <c r="CP639" s="541" t="str">
        <f t="shared" si="2819"/>
        <v/>
      </c>
      <c r="CQ639" s="542" t="str">
        <f t="shared" si="2820"/>
        <v/>
      </c>
      <c r="CR639" s="543" t="str">
        <f t="shared" si="2821"/>
        <v/>
      </c>
      <c r="CS639" s="543" t="str">
        <f t="shared" si="2822"/>
        <v/>
      </c>
      <c r="CT639" s="543" t="str">
        <f t="shared" si="2823"/>
        <v/>
      </c>
      <c r="CU639" s="543" t="str">
        <f t="shared" si="2824"/>
        <v/>
      </c>
      <c r="CV639" s="543" t="str">
        <f t="shared" si="2825"/>
        <v/>
      </c>
      <c r="CW639" s="544" t="str">
        <f t="shared" si="2826"/>
        <v/>
      </c>
      <c r="CX639" s="544" t="str">
        <f t="shared" si="2827"/>
        <v/>
      </c>
      <c r="CY639" s="544" t="str">
        <f t="shared" si="2828"/>
        <v/>
      </c>
      <c r="CZ639" s="543" t="str">
        <f t="shared" si="2829"/>
        <v/>
      </c>
      <c r="DA639" s="543" t="str">
        <f t="shared" si="2830"/>
        <v/>
      </c>
      <c r="DB639" s="543" t="str">
        <f t="shared" si="2831"/>
        <v/>
      </c>
      <c r="DC639" s="543" t="str">
        <f t="shared" si="2832"/>
        <v/>
      </c>
      <c r="DD639" s="543" t="str">
        <f t="shared" si="2833"/>
        <v/>
      </c>
      <c r="DE639" s="542" t="str">
        <f t="shared" si="2834"/>
        <v/>
      </c>
      <c r="DF639" s="541" t="str">
        <f t="shared" si="2835"/>
        <v/>
      </c>
      <c r="DG639" s="646">
        <f t="shared" si="2836"/>
        <v>0</v>
      </c>
      <c r="DH639" s="98">
        <f t="shared" si="2837"/>
        <v>0</v>
      </c>
      <c r="DI639" s="98">
        <f t="shared" si="2838"/>
        <v>0</v>
      </c>
      <c r="DJ639" s="98">
        <f t="shared" si="2839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228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1.325646201743462E-2</v>
      </c>
      <c r="BW640" s="625">
        <f>'Data 4'!BW73</f>
        <v>3.9769386052303859E-2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13"/>
        <v>1.8274979781177723E-2</v>
      </c>
      <c r="CA640" s="615">
        <f t="shared" si="2814"/>
        <v>4.2621533940903421E-2</v>
      </c>
      <c r="CB640" s="615">
        <f t="shared" si="2815"/>
        <v>5.6004167797100157E-2</v>
      </c>
      <c r="CC640" s="684">
        <f t="shared" si="2816"/>
        <v>3.1831028165213784E-2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4.3077635652019206E-2</v>
      </c>
      <c r="CE640" s="1332">
        <f t="shared" ref="CE640:CO640" si="284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4.3216457036114576E-2</v>
      </c>
      <c r="CF640" s="1332">
        <f t="shared" si="2840"/>
        <v>5.214260351805728E-2</v>
      </c>
      <c r="CG640" s="1332">
        <f t="shared" si="2840"/>
        <v>5.4263508717310088E-2</v>
      </c>
      <c r="CH640" s="1332">
        <f t="shared" si="2840"/>
        <v>5.5702837573385511E-2</v>
      </c>
      <c r="CI640" s="1333">
        <f t="shared" si="2840"/>
        <v>5.5702837573385511E-2</v>
      </c>
      <c r="CJ640" s="1333">
        <f t="shared" si="2840"/>
        <v>5.6767465753424659E-2</v>
      </c>
      <c r="CK640" s="1332">
        <f t="shared" si="2840"/>
        <v>5.7621942714819428E-2</v>
      </c>
      <c r="CL640" s="1332">
        <f t="shared" si="2840"/>
        <v>6.1304293275217935E-2</v>
      </c>
      <c r="CM640" s="1332">
        <f t="shared" si="2840"/>
        <v>6.1304293275217935E-2</v>
      </c>
      <c r="CN640" s="1332">
        <f t="shared" si="2840"/>
        <v>6.201543853406867E-2</v>
      </c>
      <c r="CO640" s="1331">
        <f t="shared" si="2840"/>
        <v>0.10181014943960148</v>
      </c>
      <c r="CP640" s="529" t="str">
        <f t="shared" si="2819"/>
        <v/>
      </c>
      <c r="CQ640" s="530" t="str">
        <f t="shared" si="2820"/>
        <v/>
      </c>
      <c r="CR640" s="531" t="str">
        <f t="shared" si="2821"/>
        <v/>
      </c>
      <c r="CS640" s="531">
        <f t="shared" si="2822"/>
        <v>0</v>
      </c>
      <c r="CT640" s="531">
        <f t="shared" si="2823"/>
        <v>0</v>
      </c>
      <c r="CU640" s="531">
        <f t="shared" si="2824"/>
        <v>0</v>
      </c>
      <c r="CV640" s="531">
        <f t="shared" si="2825"/>
        <v>2.8258486924034872E-2</v>
      </c>
      <c r="CW640" s="532">
        <f t="shared" si="2826"/>
        <v>2.8595026982150273E-2</v>
      </c>
      <c r="CX640" s="532">
        <f t="shared" si="2827"/>
        <v>3.7692931195516817E-2</v>
      </c>
      <c r="CY640" s="532">
        <f t="shared" si="2828"/>
        <v>3.7692931195516817E-2</v>
      </c>
      <c r="CZ640" s="531">
        <f t="shared" si="2829"/>
        <v>3.8414628476546288E-2</v>
      </c>
      <c r="DA640" s="531">
        <f t="shared" si="2830"/>
        <v>4.2754777916147776E-2</v>
      </c>
      <c r="DB640" s="531">
        <f t="shared" si="2831"/>
        <v>4.8234229970942295E-2</v>
      </c>
      <c r="DC640" s="531">
        <f t="shared" si="2832"/>
        <v>5.6667268991282695E-2</v>
      </c>
      <c r="DD640" s="531">
        <f t="shared" si="2833"/>
        <v>6.4132166874221658E-2</v>
      </c>
      <c r="DE640" s="530" t="str">
        <f t="shared" si="2834"/>
        <v/>
      </c>
      <c r="DF640" s="529" t="str">
        <f t="shared" si="2835"/>
        <v/>
      </c>
      <c r="DG640" s="646">
        <f t="shared" si="2836"/>
        <v>12</v>
      </c>
      <c r="DH640" s="98">
        <f t="shared" si="2837"/>
        <v>12</v>
      </c>
      <c r="DI640" s="98">
        <f t="shared" si="2838"/>
        <v>12</v>
      </c>
      <c r="DJ640" s="98">
        <f t="shared" si="2839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291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13"/>
        <v/>
      </c>
      <c r="CA641" s="590" t="str">
        <f t="shared" si="2814"/>
        <v/>
      </c>
      <c r="CB641" s="590" t="str">
        <f t="shared" si="2815"/>
        <v/>
      </c>
      <c r="CC641" s="681" t="str">
        <f t="shared" si="2816"/>
        <v/>
      </c>
      <c r="CD641" s="1328" t="str">
        <f t="shared" ref="CD641:CO641" si="284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41"/>
        <v/>
      </c>
      <c r="CF641" s="1329" t="str">
        <f t="shared" si="2841"/>
        <v/>
      </c>
      <c r="CG641" s="1329" t="str">
        <f t="shared" si="2841"/>
        <v/>
      </c>
      <c r="CH641" s="1329" t="str">
        <f t="shared" si="2841"/>
        <v/>
      </c>
      <c r="CI641" s="1330" t="str">
        <f t="shared" si="2841"/>
        <v/>
      </c>
      <c r="CJ641" s="1330" t="str">
        <f t="shared" si="2841"/>
        <v/>
      </c>
      <c r="CK641" s="1329" t="str">
        <f t="shared" si="2841"/>
        <v/>
      </c>
      <c r="CL641" s="1329" t="str">
        <f t="shared" si="2841"/>
        <v/>
      </c>
      <c r="CM641" s="1329" t="str">
        <f t="shared" si="2841"/>
        <v/>
      </c>
      <c r="CN641" s="1329" t="str">
        <f t="shared" si="2841"/>
        <v/>
      </c>
      <c r="CO641" s="1328" t="str">
        <f t="shared" si="2841"/>
        <v/>
      </c>
      <c r="CP641" s="541" t="str">
        <f t="shared" si="2819"/>
        <v/>
      </c>
      <c r="CQ641" s="542" t="str">
        <f t="shared" si="2820"/>
        <v/>
      </c>
      <c r="CR641" s="543" t="str">
        <f t="shared" si="2821"/>
        <v/>
      </c>
      <c r="CS641" s="543" t="str">
        <f t="shared" si="2822"/>
        <v/>
      </c>
      <c r="CT641" s="543" t="str">
        <f t="shared" si="2823"/>
        <v/>
      </c>
      <c r="CU641" s="543" t="str">
        <f t="shared" si="2824"/>
        <v/>
      </c>
      <c r="CV641" s="543" t="str">
        <f t="shared" si="2825"/>
        <v/>
      </c>
      <c r="CW641" s="544" t="str">
        <f t="shared" si="2826"/>
        <v/>
      </c>
      <c r="CX641" s="544" t="str">
        <f t="shared" si="2827"/>
        <v/>
      </c>
      <c r="CY641" s="544" t="str">
        <f t="shared" si="2828"/>
        <v/>
      </c>
      <c r="CZ641" s="543" t="str">
        <f t="shared" si="2829"/>
        <v/>
      </c>
      <c r="DA641" s="543" t="str">
        <f t="shared" si="2830"/>
        <v/>
      </c>
      <c r="DB641" s="543" t="str">
        <f t="shared" si="2831"/>
        <v/>
      </c>
      <c r="DC641" s="543" t="str">
        <f t="shared" si="2832"/>
        <v/>
      </c>
      <c r="DD641" s="543" t="str">
        <f t="shared" si="2833"/>
        <v/>
      </c>
      <c r="DE641" s="542" t="str">
        <f t="shared" si="2834"/>
        <v/>
      </c>
      <c r="DF641" s="541" t="str">
        <f t="shared" si="2835"/>
        <v/>
      </c>
      <c r="DG641" s="646">
        <f t="shared" si="2836"/>
        <v>0</v>
      </c>
      <c r="DH641" s="98">
        <f t="shared" si="2837"/>
        <v>0</v>
      </c>
      <c r="DI641" s="98">
        <f t="shared" si="2838"/>
        <v>0</v>
      </c>
      <c r="DJ641" s="98">
        <f t="shared" si="2839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289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13"/>
        <v>184.8</v>
      </c>
      <c r="CA642" s="590">
        <f t="shared" si="2814"/>
        <v>681</v>
      </c>
      <c r="CB642" s="590">
        <f t="shared" si="2815"/>
        <v>1140.53</v>
      </c>
      <c r="CC642" s="681">
        <f t="shared" si="2816"/>
        <v>965.2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960</v>
      </c>
      <c r="CE642" s="1329">
        <f t="shared" ref="CE642:CO642" si="284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1030</v>
      </c>
      <c r="CF642" s="1329">
        <f t="shared" si="2842"/>
        <v>1059.5999999999999</v>
      </c>
      <c r="CG642" s="1329">
        <f t="shared" si="2842"/>
        <v>1066</v>
      </c>
      <c r="CH642" s="1329">
        <f t="shared" si="2842"/>
        <v>1070</v>
      </c>
      <c r="CI642" s="1330">
        <f t="shared" si="2842"/>
        <v>1080</v>
      </c>
      <c r="CJ642" s="1330">
        <f t="shared" si="2842"/>
        <v>1080</v>
      </c>
      <c r="CK642" s="1329">
        <f t="shared" si="2842"/>
        <v>1140</v>
      </c>
      <c r="CL642" s="1329">
        <f t="shared" si="2842"/>
        <v>1200</v>
      </c>
      <c r="CM642" s="1329">
        <f t="shared" si="2842"/>
        <v>1259.7</v>
      </c>
      <c r="CN642" s="1329">
        <f t="shared" si="2842"/>
        <v>1420</v>
      </c>
      <c r="CO642" s="1328">
        <f t="shared" si="2842"/>
        <v>1755</v>
      </c>
      <c r="CP642" s="541" t="str">
        <f t="shared" si="2819"/>
        <v/>
      </c>
      <c r="CQ642" s="542" t="str">
        <f t="shared" si="2820"/>
        <v/>
      </c>
      <c r="CR642" s="543" t="str">
        <f t="shared" si="2821"/>
        <v/>
      </c>
      <c r="CS642" s="543">
        <f t="shared" si="2822"/>
        <v>0</v>
      </c>
      <c r="CT642" s="543">
        <f t="shared" si="2823"/>
        <v>0</v>
      </c>
      <c r="CU642" s="543">
        <f t="shared" si="2824"/>
        <v>0</v>
      </c>
      <c r="CV642" s="543">
        <f t="shared" si="2825"/>
        <v>600</v>
      </c>
      <c r="CW642" s="544">
        <f t="shared" si="2826"/>
        <v>1020</v>
      </c>
      <c r="CX642" s="544">
        <f t="shared" si="2827"/>
        <v>1050</v>
      </c>
      <c r="CY642" s="544">
        <f t="shared" si="2828"/>
        <v>1200</v>
      </c>
      <c r="CZ642" s="543">
        <f t="shared" si="2829"/>
        <v>1260</v>
      </c>
      <c r="DA642" s="543">
        <f t="shared" si="2830"/>
        <v>1304</v>
      </c>
      <c r="DB642" s="543">
        <f t="shared" si="2831"/>
        <v>1578</v>
      </c>
      <c r="DC642" s="543">
        <f t="shared" si="2832"/>
        <v>1640</v>
      </c>
      <c r="DD642" s="543">
        <f t="shared" si="2833"/>
        <v>2460</v>
      </c>
      <c r="DE642" s="542" t="str">
        <f t="shared" si="2834"/>
        <v/>
      </c>
      <c r="DF642" s="541" t="str">
        <f t="shared" si="2835"/>
        <v/>
      </c>
      <c r="DG642" s="646">
        <f t="shared" si="2836"/>
        <v>12</v>
      </c>
      <c r="DH642" s="98">
        <f t="shared" si="2837"/>
        <v>12</v>
      </c>
      <c r="DI642" s="98">
        <f t="shared" si="2838"/>
        <v>12</v>
      </c>
      <c r="DJ642" s="98">
        <f t="shared" si="2839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298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13"/>
        <v/>
      </c>
      <c r="CA643" s="582" t="str">
        <f t="shared" si="2814"/>
        <v/>
      </c>
      <c r="CB643" s="582" t="str">
        <f t="shared" si="2815"/>
        <v/>
      </c>
      <c r="CC643" s="680" t="str">
        <f t="shared" si="2816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299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35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300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8" t="str">
        <f t="shared" ref="CD645:CO645" si="284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43"/>
        <v/>
      </c>
      <c r="CF645" s="1329" t="str">
        <f t="shared" si="2843"/>
        <v/>
      </c>
      <c r="CG645" s="1329" t="str">
        <f t="shared" si="2843"/>
        <v/>
      </c>
      <c r="CH645" s="1329" t="str">
        <f t="shared" si="2843"/>
        <v/>
      </c>
      <c r="CI645" s="1330" t="str">
        <f t="shared" si="2843"/>
        <v/>
      </c>
      <c r="CJ645" s="1330" t="str">
        <f t="shared" si="2843"/>
        <v/>
      </c>
      <c r="CK645" s="1329" t="str">
        <f t="shared" si="2843"/>
        <v/>
      </c>
      <c r="CL645" s="1329" t="str">
        <f t="shared" si="2843"/>
        <v/>
      </c>
      <c r="CM645" s="1329" t="str">
        <f t="shared" si="2843"/>
        <v/>
      </c>
      <c r="CN645" s="1329" t="str">
        <f t="shared" si="2843"/>
        <v/>
      </c>
      <c r="CO645" s="1328" t="str">
        <f t="shared" si="2843"/>
        <v/>
      </c>
      <c r="CP645" s="541" t="str">
        <f t="shared" ref="CP645:CY649" si="284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44"/>
        <v/>
      </c>
      <c r="CR645" s="543" t="str">
        <f t="shared" si="2844"/>
        <v/>
      </c>
      <c r="CS645" s="543" t="str">
        <f t="shared" si="2844"/>
        <v/>
      </c>
      <c r="CT645" s="543" t="str">
        <f t="shared" si="2844"/>
        <v/>
      </c>
      <c r="CU645" s="543" t="str">
        <f t="shared" si="2844"/>
        <v/>
      </c>
      <c r="CV645" s="543" t="str">
        <f t="shared" si="2844"/>
        <v/>
      </c>
      <c r="CW645" s="544" t="str">
        <f t="shared" si="2844"/>
        <v/>
      </c>
      <c r="CX645" s="544" t="str">
        <f t="shared" si="2844"/>
        <v/>
      </c>
      <c r="CY645" s="544" t="str">
        <f t="shared" si="2844"/>
        <v/>
      </c>
      <c r="CZ645" s="543" t="str">
        <f t="shared" ref="CZ645:DF649" si="284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45"/>
        <v/>
      </c>
      <c r="DB645" s="543" t="str">
        <f t="shared" si="2845"/>
        <v/>
      </c>
      <c r="DC645" s="543" t="str">
        <f t="shared" si="2845"/>
        <v/>
      </c>
      <c r="DD645" s="543" t="str">
        <f t="shared" si="2845"/>
        <v/>
      </c>
      <c r="DE645" s="542" t="str">
        <f t="shared" si="2845"/>
        <v/>
      </c>
      <c r="DF645" s="541" t="str">
        <f t="shared" si="2845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301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4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46"/>
        <v/>
      </c>
      <c r="CG646" s="1329" t="str">
        <f t="shared" si="2846"/>
        <v/>
      </c>
      <c r="CH646" s="1329" t="str">
        <f t="shared" si="2846"/>
        <v/>
      </c>
      <c r="CI646" s="1330" t="str">
        <f t="shared" si="2846"/>
        <v/>
      </c>
      <c r="CJ646" s="1330" t="str">
        <f t="shared" si="2846"/>
        <v/>
      </c>
      <c r="CK646" s="1329" t="str">
        <f t="shared" si="2846"/>
        <v/>
      </c>
      <c r="CL646" s="1329" t="str">
        <f t="shared" si="2846"/>
        <v/>
      </c>
      <c r="CM646" s="1329" t="str">
        <f t="shared" si="2846"/>
        <v/>
      </c>
      <c r="CN646" s="1329" t="str">
        <f t="shared" si="2846"/>
        <v/>
      </c>
      <c r="CO646" s="1328" t="str">
        <f t="shared" si="2846"/>
        <v/>
      </c>
      <c r="CP646" s="541" t="str">
        <f t="shared" si="2844"/>
        <v/>
      </c>
      <c r="CQ646" s="542" t="str">
        <f t="shared" si="2844"/>
        <v/>
      </c>
      <c r="CR646" s="543" t="str">
        <f t="shared" si="2844"/>
        <v/>
      </c>
      <c r="CS646" s="543" t="str">
        <f t="shared" si="2844"/>
        <v/>
      </c>
      <c r="CT646" s="543" t="str">
        <f t="shared" si="2844"/>
        <v/>
      </c>
      <c r="CU646" s="543" t="str">
        <f t="shared" si="2844"/>
        <v/>
      </c>
      <c r="CV646" s="543" t="str">
        <f t="shared" si="2844"/>
        <v/>
      </c>
      <c r="CW646" s="544" t="str">
        <f t="shared" si="2844"/>
        <v/>
      </c>
      <c r="CX646" s="544" t="str">
        <f t="shared" si="2844"/>
        <v/>
      </c>
      <c r="CY646" s="544" t="str">
        <f t="shared" si="2844"/>
        <v/>
      </c>
      <c r="CZ646" s="543" t="str">
        <f t="shared" si="2845"/>
        <v/>
      </c>
      <c r="DA646" s="543" t="str">
        <f t="shared" si="2845"/>
        <v/>
      </c>
      <c r="DB646" s="543" t="str">
        <f t="shared" si="2845"/>
        <v/>
      </c>
      <c r="DC646" s="543" t="str">
        <f t="shared" si="2845"/>
        <v/>
      </c>
      <c r="DD646" s="543" t="str">
        <f t="shared" si="2845"/>
        <v/>
      </c>
      <c r="DE646" s="542" t="str">
        <f t="shared" si="2845"/>
        <v/>
      </c>
      <c r="DF646" s="541" t="str">
        <f t="shared" si="2845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286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46"/>
        <v/>
      </c>
      <c r="CF647" s="1329" t="str">
        <f t="shared" si="2846"/>
        <v/>
      </c>
      <c r="CG647" s="1329" t="str">
        <f t="shared" si="2846"/>
        <v/>
      </c>
      <c r="CH647" s="1329" t="str">
        <f t="shared" si="2846"/>
        <v/>
      </c>
      <c r="CI647" s="1330" t="str">
        <f t="shared" si="2846"/>
        <v/>
      </c>
      <c r="CJ647" s="1330" t="str">
        <f t="shared" si="2846"/>
        <v/>
      </c>
      <c r="CK647" s="1329" t="str">
        <f t="shared" si="2846"/>
        <v/>
      </c>
      <c r="CL647" s="1329" t="str">
        <f t="shared" si="2846"/>
        <v/>
      </c>
      <c r="CM647" s="1329" t="str">
        <f t="shared" si="2846"/>
        <v/>
      </c>
      <c r="CN647" s="1329" t="str">
        <f t="shared" si="2846"/>
        <v/>
      </c>
      <c r="CO647" s="1328" t="str">
        <f t="shared" si="2846"/>
        <v/>
      </c>
      <c r="CP647" s="541" t="str">
        <f t="shared" si="2844"/>
        <v/>
      </c>
      <c r="CQ647" s="542" t="str">
        <f t="shared" si="2844"/>
        <v/>
      </c>
      <c r="CR647" s="543" t="str">
        <f t="shared" si="2844"/>
        <v/>
      </c>
      <c r="CS647" s="543" t="str">
        <f t="shared" si="2844"/>
        <v/>
      </c>
      <c r="CT647" s="543" t="str">
        <f t="shared" si="2844"/>
        <v/>
      </c>
      <c r="CU647" s="543" t="str">
        <f t="shared" si="2844"/>
        <v/>
      </c>
      <c r="CV647" s="543" t="str">
        <f t="shared" si="2844"/>
        <v/>
      </c>
      <c r="CW647" s="544" t="str">
        <f t="shared" si="2844"/>
        <v/>
      </c>
      <c r="CX647" s="544" t="str">
        <f t="shared" si="2844"/>
        <v/>
      </c>
      <c r="CY647" s="544" t="str">
        <f t="shared" si="2844"/>
        <v/>
      </c>
      <c r="CZ647" s="543" t="str">
        <f t="shared" si="2845"/>
        <v/>
      </c>
      <c r="DA647" s="543" t="str">
        <f t="shared" si="2845"/>
        <v/>
      </c>
      <c r="DB647" s="543" t="str">
        <f t="shared" si="2845"/>
        <v/>
      </c>
      <c r="DC647" s="543" t="str">
        <f t="shared" si="2845"/>
        <v/>
      </c>
      <c r="DD647" s="543" t="str">
        <f t="shared" si="2845"/>
        <v/>
      </c>
      <c r="DE647" s="542" t="str">
        <f t="shared" si="2845"/>
        <v/>
      </c>
      <c r="DF647" s="541" t="str">
        <f t="shared" si="2845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302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46"/>
        <v/>
      </c>
      <c r="CF648" s="1329" t="str">
        <f t="shared" si="2846"/>
        <v/>
      </c>
      <c r="CG648" s="1329" t="str">
        <f t="shared" si="2846"/>
        <v/>
      </c>
      <c r="CH648" s="1329" t="str">
        <f t="shared" si="2846"/>
        <v/>
      </c>
      <c r="CI648" s="1330" t="str">
        <f t="shared" si="2846"/>
        <v/>
      </c>
      <c r="CJ648" s="1330" t="str">
        <f t="shared" si="2846"/>
        <v/>
      </c>
      <c r="CK648" s="1329" t="str">
        <f t="shared" si="2846"/>
        <v/>
      </c>
      <c r="CL648" s="1329" t="str">
        <f t="shared" si="2846"/>
        <v/>
      </c>
      <c r="CM648" s="1329" t="str">
        <f t="shared" si="2846"/>
        <v/>
      </c>
      <c r="CN648" s="1329" t="str">
        <f t="shared" si="2846"/>
        <v/>
      </c>
      <c r="CO648" s="1328" t="str">
        <f t="shared" si="2846"/>
        <v/>
      </c>
      <c r="CP648" s="541" t="str">
        <f t="shared" si="2844"/>
        <v/>
      </c>
      <c r="CQ648" s="542" t="str">
        <f t="shared" si="2844"/>
        <v/>
      </c>
      <c r="CR648" s="543" t="str">
        <f t="shared" si="2844"/>
        <v/>
      </c>
      <c r="CS648" s="543" t="str">
        <f t="shared" si="2844"/>
        <v/>
      </c>
      <c r="CT648" s="543" t="str">
        <f t="shared" si="2844"/>
        <v/>
      </c>
      <c r="CU648" s="543" t="str">
        <f t="shared" si="2844"/>
        <v/>
      </c>
      <c r="CV648" s="543" t="str">
        <f t="shared" si="2844"/>
        <v/>
      </c>
      <c r="CW648" s="544" t="str">
        <f t="shared" si="2844"/>
        <v/>
      </c>
      <c r="CX648" s="544" t="str">
        <f t="shared" si="2844"/>
        <v/>
      </c>
      <c r="CY648" s="544" t="str">
        <f t="shared" si="2844"/>
        <v/>
      </c>
      <c r="CZ648" s="543" t="str">
        <f t="shared" si="2845"/>
        <v/>
      </c>
      <c r="DA648" s="543" t="str">
        <f t="shared" si="2845"/>
        <v/>
      </c>
      <c r="DB648" s="543" t="str">
        <f t="shared" si="2845"/>
        <v/>
      </c>
      <c r="DC648" s="543" t="str">
        <f t="shared" si="2845"/>
        <v/>
      </c>
      <c r="DD648" s="543" t="str">
        <f t="shared" si="2845"/>
        <v/>
      </c>
      <c r="DE648" s="542" t="str">
        <f t="shared" si="2845"/>
        <v/>
      </c>
      <c r="DF648" s="541" t="str">
        <f t="shared" si="2845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228</v>
      </c>
      <c r="B649" s="625">
        <f t="shared" ref="B649:M649" si="2847">IF(B646="","",((B645*B646*B647*B648)*3630*4.1868)/B$46/365/$G$1)</f>
        <v>2.0701001712328766E-2</v>
      </c>
      <c r="C649" s="625" t="str">
        <f t="shared" si="2847"/>
        <v/>
      </c>
      <c r="D649" s="625" t="str">
        <f t="shared" si="2847"/>
        <v/>
      </c>
      <c r="E649" s="625" t="str">
        <f t="shared" si="2847"/>
        <v/>
      </c>
      <c r="F649" s="625" t="str">
        <f t="shared" si="2847"/>
        <v/>
      </c>
      <c r="G649" s="625" t="str">
        <f t="shared" si="2847"/>
        <v/>
      </c>
      <c r="H649" s="625" t="str">
        <f t="shared" si="2847"/>
        <v/>
      </c>
      <c r="I649" s="625" t="str">
        <f t="shared" si="2847"/>
        <v/>
      </c>
      <c r="J649" s="625">
        <f t="shared" si="2847"/>
        <v>3.5487431506849312E-2</v>
      </c>
      <c r="K649" s="625" t="str">
        <f t="shared" si="2847"/>
        <v/>
      </c>
      <c r="L649" s="625" t="str">
        <f t="shared" si="2847"/>
        <v/>
      </c>
      <c r="M649" s="625" t="str">
        <f t="shared" si="2847"/>
        <v/>
      </c>
      <c r="N649" s="625"/>
      <c r="O649" s="625"/>
      <c r="P649" s="625"/>
      <c r="Q649" s="625"/>
      <c r="R649" s="625"/>
      <c r="S649" s="645"/>
      <c r="T649" s="625" t="str">
        <f t="shared" ref="T649:AE649" si="2848">IF(T646="","",((T645*T646*T647*T648)*3630*4.1868)/T$46/365/$G$1)</f>
        <v/>
      </c>
      <c r="U649" s="625" t="str">
        <f t="shared" si="2848"/>
        <v/>
      </c>
      <c r="V649" s="625" t="str">
        <f t="shared" si="2848"/>
        <v/>
      </c>
      <c r="W649" s="625" t="str">
        <f t="shared" si="2848"/>
        <v/>
      </c>
      <c r="X649" s="625" t="str">
        <f t="shared" si="2848"/>
        <v/>
      </c>
      <c r="Y649" s="625" t="str">
        <f t="shared" si="2848"/>
        <v/>
      </c>
      <c r="Z649" s="625" t="str">
        <f t="shared" si="2848"/>
        <v/>
      </c>
      <c r="AA649" s="625" t="str">
        <f t="shared" si="2848"/>
        <v/>
      </c>
      <c r="AB649" s="625" t="str">
        <f t="shared" si="2848"/>
        <v/>
      </c>
      <c r="AC649" s="625" t="str">
        <f t="shared" si="2848"/>
        <v/>
      </c>
      <c r="AD649" s="625" t="str">
        <f t="shared" si="2848"/>
        <v/>
      </c>
      <c r="AE649" s="625" t="str">
        <f t="shared" si="2848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49">IF(AL646="","",((AL645*AL646*AL647*AL648)*3630*4.1868)/AL$46/365/$G$1)</f>
        <v/>
      </c>
      <c r="AM649" s="625" t="str">
        <f t="shared" si="2849"/>
        <v/>
      </c>
      <c r="AN649" s="625" t="str">
        <f t="shared" si="2849"/>
        <v/>
      </c>
      <c r="AO649" s="625" t="str">
        <f t="shared" si="2849"/>
        <v/>
      </c>
      <c r="AP649" s="625" t="str">
        <f t="shared" si="2849"/>
        <v/>
      </c>
      <c r="AQ649" s="625" t="str">
        <f t="shared" si="2849"/>
        <v/>
      </c>
      <c r="AR649" s="625" t="str">
        <f t="shared" si="2849"/>
        <v/>
      </c>
      <c r="AS649" s="625" t="str">
        <f t="shared" si="2849"/>
        <v/>
      </c>
      <c r="AT649" s="625" t="str">
        <f t="shared" si="2849"/>
        <v/>
      </c>
      <c r="AU649" s="625" t="str">
        <f t="shared" si="2849"/>
        <v/>
      </c>
      <c r="AV649" s="625" t="str">
        <f t="shared" si="2849"/>
        <v/>
      </c>
      <c r="AW649" s="625" t="str">
        <f t="shared" si="2849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50">IF(BD646="","",((BD645*BD646*BD647*BD648)*3630*4.1868)/BD$46/365/$G$1)</f>
        <v/>
      </c>
      <c r="BE649" s="625" t="str">
        <f t="shared" si="2850"/>
        <v/>
      </c>
      <c r="BF649" s="625" t="str">
        <f t="shared" si="2850"/>
        <v/>
      </c>
      <c r="BG649" s="625" t="str">
        <f t="shared" si="2850"/>
        <v/>
      </c>
      <c r="BH649" s="625" t="str">
        <f t="shared" si="2850"/>
        <v/>
      </c>
      <c r="BI649" s="625" t="str">
        <f t="shared" si="2850"/>
        <v/>
      </c>
      <c r="BJ649" s="625" t="str">
        <f t="shared" si="2850"/>
        <v/>
      </c>
      <c r="BK649" s="625" t="str">
        <f t="shared" si="2850"/>
        <v/>
      </c>
      <c r="BL649" s="625" t="str">
        <f t="shared" si="2850"/>
        <v/>
      </c>
      <c r="BM649" s="625" t="str">
        <f t="shared" si="2850"/>
        <v/>
      </c>
      <c r="BN649" s="625" t="str">
        <f t="shared" si="2850"/>
        <v/>
      </c>
      <c r="BO649" s="625" t="str">
        <f t="shared" si="2850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46"/>
        <v/>
      </c>
      <c r="CF649" s="1332" t="str">
        <f t="shared" si="2846"/>
        <v/>
      </c>
      <c r="CG649" s="1332" t="str">
        <f t="shared" si="2846"/>
        <v/>
      </c>
      <c r="CH649" s="1332" t="str">
        <f t="shared" si="2846"/>
        <v/>
      </c>
      <c r="CI649" s="1333" t="str">
        <f t="shared" si="2846"/>
        <v/>
      </c>
      <c r="CJ649" s="1333" t="str">
        <f t="shared" si="2846"/>
        <v/>
      </c>
      <c r="CK649" s="1332" t="str">
        <f t="shared" si="2846"/>
        <v/>
      </c>
      <c r="CL649" s="1332" t="str">
        <f t="shared" si="2846"/>
        <v/>
      </c>
      <c r="CM649" s="1332" t="str">
        <f t="shared" si="2846"/>
        <v/>
      </c>
      <c r="CN649" s="1332" t="str">
        <f t="shared" si="2846"/>
        <v/>
      </c>
      <c r="CO649" s="1331" t="str">
        <f t="shared" si="2846"/>
        <v/>
      </c>
      <c r="CP649" s="529" t="str">
        <f t="shared" si="2844"/>
        <v/>
      </c>
      <c r="CQ649" s="530" t="str">
        <f t="shared" si="2844"/>
        <v/>
      </c>
      <c r="CR649" s="531" t="str">
        <f t="shared" si="2844"/>
        <v/>
      </c>
      <c r="CS649" s="531" t="str">
        <f t="shared" si="2844"/>
        <v/>
      </c>
      <c r="CT649" s="531" t="str">
        <f t="shared" si="2844"/>
        <v/>
      </c>
      <c r="CU649" s="531" t="str">
        <f t="shared" si="2844"/>
        <v/>
      </c>
      <c r="CV649" s="531" t="str">
        <f t="shared" si="2844"/>
        <v/>
      </c>
      <c r="CW649" s="532" t="str">
        <f t="shared" si="2844"/>
        <v/>
      </c>
      <c r="CX649" s="532" t="str">
        <f t="shared" si="2844"/>
        <v/>
      </c>
      <c r="CY649" s="532" t="str">
        <f t="shared" si="2844"/>
        <v/>
      </c>
      <c r="CZ649" s="531" t="str">
        <f t="shared" si="2845"/>
        <v/>
      </c>
      <c r="DA649" s="531" t="str">
        <f t="shared" si="2845"/>
        <v/>
      </c>
      <c r="DB649" s="531" t="str">
        <f t="shared" si="2845"/>
        <v/>
      </c>
      <c r="DC649" s="531" t="str">
        <f t="shared" si="2845"/>
        <v/>
      </c>
      <c r="DD649" s="531" t="str">
        <f t="shared" si="2845"/>
        <v/>
      </c>
      <c r="DE649" s="530" t="str">
        <f t="shared" si="2845"/>
        <v/>
      </c>
      <c r="DF649" s="529" t="str">
        <f t="shared" si="2845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35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300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8" t="str">
        <f t="shared" ref="CD651:CO651" si="285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51"/>
        <v/>
      </c>
      <c r="CF651" s="1329" t="str">
        <f t="shared" si="2851"/>
        <v/>
      </c>
      <c r="CG651" s="1329" t="str">
        <f t="shared" si="2851"/>
        <v/>
      </c>
      <c r="CH651" s="1329" t="str">
        <f t="shared" si="2851"/>
        <v/>
      </c>
      <c r="CI651" s="1330" t="str">
        <f t="shared" si="2851"/>
        <v/>
      </c>
      <c r="CJ651" s="1330" t="str">
        <f t="shared" si="2851"/>
        <v/>
      </c>
      <c r="CK651" s="1329" t="str">
        <f t="shared" si="2851"/>
        <v/>
      </c>
      <c r="CL651" s="1329" t="str">
        <f t="shared" si="2851"/>
        <v/>
      </c>
      <c r="CM651" s="1329" t="str">
        <f t="shared" si="2851"/>
        <v/>
      </c>
      <c r="CN651" s="1329" t="str">
        <f t="shared" si="2851"/>
        <v/>
      </c>
      <c r="CO651" s="1328" t="str">
        <f t="shared" si="2851"/>
        <v/>
      </c>
      <c r="CP651" s="541" t="str">
        <f t="shared" ref="CP651:CY655" si="285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52"/>
        <v/>
      </c>
      <c r="CR651" s="543" t="str">
        <f t="shared" si="2852"/>
        <v/>
      </c>
      <c r="CS651" s="543" t="str">
        <f t="shared" si="2852"/>
        <v/>
      </c>
      <c r="CT651" s="543" t="str">
        <f t="shared" si="2852"/>
        <v/>
      </c>
      <c r="CU651" s="543" t="str">
        <f t="shared" si="2852"/>
        <v/>
      </c>
      <c r="CV651" s="543" t="str">
        <f t="shared" si="2852"/>
        <v/>
      </c>
      <c r="CW651" s="544" t="str">
        <f t="shared" si="2852"/>
        <v/>
      </c>
      <c r="CX651" s="544" t="str">
        <f t="shared" si="2852"/>
        <v/>
      </c>
      <c r="CY651" s="544" t="str">
        <f t="shared" si="2852"/>
        <v/>
      </c>
      <c r="CZ651" s="543" t="str">
        <f t="shared" ref="CZ651:DF655" si="285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53"/>
        <v/>
      </c>
      <c r="DB651" s="543" t="str">
        <f t="shared" si="2853"/>
        <v/>
      </c>
      <c r="DC651" s="543" t="str">
        <f t="shared" si="2853"/>
        <v/>
      </c>
      <c r="DD651" s="543" t="str">
        <f t="shared" si="2853"/>
        <v/>
      </c>
      <c r="DE651" s="542" t="str">
        <f t="shared" si="2853"/>
        <v/>
      </c>
      <c r="DF651" s="541" t="str">
        <f t="shared" si="2853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301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5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54"/>
        <v/>
      </c>
      <c r="CG652" s="1329" t="str">
        <f t="shared" si="2854"/>
        <v/>
      </c>
      <c r="CH652" s="1329" t="str">
        <f t="shared" si="2854"/>
        <v/>
      </c>
      <c r="CI652" s="1330" t="str">
        <f t="shared" si="2854"/>
        <v/>
      </c>
      <c r="CJ652" s="1330" t="str">
        <f t="shared" si="2854"/>
        <v/>
      </c>
      <c r="CK652" s="1329" t="str">
        <f t="shared" si="2854"/>
        <v/>
      </c>
      <c r="CL652" s="1329" t="str">
        <f t="shared" si="2854"/>
        <v/>
      </c>
      <c r="CM652" s="1329" t="str">
        <f t="shared" si="2854"/>
        <v/>
      </c>
      <c r="CN652" s="1329" t="str">
        <f t="shared" si="2854"/>
        <v/>
      </c>
      <c r="CO652" s="1328" t="str">
        <f t="shared" si="2854"/>
        <v/>
      </c>
      <c r="CP652" s="541" t="str">
        <f t="shared" si="2852"/>
        <v/>
      </c>
      <c r="CQ652" s="542" t="str">
        <f t="shared" si="2852"/>
        <v/>
      </c>
      <c r="CR652" s="543" t="str">
        <f t="shared" si="2852"/>
        <v/>
      </c>
      <c r="CS652" s="543" t="str">
        <f t="shared" si="2852"/>
        <v/>
      </c>
      <c r="CT652" s="543" t="str">
        <f t="shared" si="2852"/>
        <v/>
      </c>
      <c r="CU652" s="543" t="str">
        <f t="shared" si="2852"/>
        <v/>
      </c>
      <c r="CV652" s="543" t="str">
        <f t="shared" si="2852"/>
        <v/>
      </c>
      <c r="CW652" s="544" t="str">
        <f t="shared" si="2852"/>
        <v/>
      </c>
      <c r="CX652" s="544" t="str">
        <f t="shared" si="2852"/>
        <v/>
      </c>
      <c r="CY652" s="544" t="str">
        <f t="shared" si="2852"/>
        <v/>
      </c>
      <c r="CZ652" s="543" t="str">
        <f t="shared" si="2853"/>
        <v/>
      </c>
      <c r="DA652" s="543" t="str">
        <f t="shared" si="2853"/>
        <v/>
      </c>
      <c r="DB652" s="543" t="str">
        <f t="shared" si="2853"/>
        <v/>
      </c>
      <c r="DC652" s="543" t="str">
        <f t="shared" si="2853"/>
        <v/>
      </c>
      <c r="DD652" s="543" t="str">
        <f t="shared" si="2853"/>
        <v/>
      </c>
      <c r="DE652" s="542" t="str">
        <f t="shared" si="2853"/>
        <v/>
      </c>
      <c r="DF652" s="541" t="str">
        <f t="shared" si="2853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286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54"/>
        <v/>
      </c>
      <c r="CF653" s="1329" t="str">
        <f t="shared" si="2854"/>
        <v/>
      </c>
      <c r="CG653" s="1329" t="str">
        <f t="shared" si="2854"/>
        <v/>
      </c>
      <c r="CH653" s="1329" t="str">
        <f t="shared" si="2854"/>
        <v/>
      </c>
      <c r="CI653" s="1330" t="str">
        <f t="shared" si="2854"/>
        <v/>
      </c>
      <c r="CJ653" s="1330" t="str">
        <f t="shared" si="2854"/>
        <v/>
      </c>
      <c r="CK653" s="1329" t="str">
        <f t="shared" si="2854"/>
        <v/>
      </c>
      <c r="CL653" s="1329" t="str">
        <f t="shared" si="2854"/>
        <v/>
      </c>
      <c r="CM653" s="1329" t="str">
        <f t="shared" si="2854"/>
        <v/>
      </c>
      <c r="CN653" s="1329" t="str">
        <f t="shared" si="2854"/>
        <v/>
      </c>
      <c r="CO653" s="1328" t="str">
        <f t="shared" si="2854"/>
        <v/>
      </c>
      <c r="CP653" s="541" t="str">
        <f t="shared" si="2852"/>
        <v/>
      </c>
      <c r="CQ653" s="542" t="str">
        <f t="shared" si="2852"/>
        <v/>
      </c>
      <c r="CR653" s="543" t="str">
        <f t="shared" si="2852"/>
        <v/>
      </c>
      <c r="CS653" s="543" t="str">
        <f t="shared" si="2852"/>
        <v/>
      </c>
      <c r="CT653" s="543" t="str">
        <f t="shared" si="2852"/>
        <v/>
      </c>
      <c r="CU653" s="543" t="str">
        <f t="shared" si="2852"/>
        <v/>
      </c>
      <c r="CV653" s="543" t="str">
        <f t="shared" si="2852"/>
        <v/>
      </c>
      <c r="CW653" s="544" t="str">
        <f t="shared" si="2852"/>
        <v/>
      </c>
      <c r="CX653" s="544" t="str">
        <f t="shared" si="2852"/>
        <v/>
      </c>
      <c r="CY653" s="544" t="str">
        <f t="shared" si="2852"/>
        <v/>
      </c>
      <c r="CZ653" s="543" t="str">
        <f t="shared" si="2853"/>
        <v/>
      </c>
      <c r="DA653" s="543" t="str">
        <f t="shared" si="2853"/>
        <v/>
      </c>
      <c r="DB653" s="543" t="str">
        <f t="shared" si="2853"/>
        <v/>
      </c>
      <c r="DC653" s="543" t="str">
        <f t="shared" si="2853"/>
        <v/>
      </c>
      <c r="DD653" s="543" t="str">
        <f t="shared" si="2853"/>
        <v/>
      </c>
      <c r="DE653" s="542" t="str">
        <f t="shared" si="2853"/>
        <v/>
      </c>
      <c r="DF653" s="541" t="str">
        <f t="shared" si="2853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302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54"/>
        <v/>
      </c>
      <c r="CF654" s="1329" t="str">
        <f t="shared" si="2854"/>
        <v/>
      </c>
      <c r="CG654" s="1329" t="str">
        <f t="shared" si="2854"/>
        <v/>
      </c>
      <c r="CH654" s="1329" t="str">
        <f t="shared" si="2854"/>
        <v/>
      </c>
      <c r="CI654" s="1330" t="str">
        <f t="shared" si="2854"/>
        <v/>
      </c>
      <c r="CJ654" s="1330" t="str">
        <f t="shared" si="2854"/>
        <v/>
      </c>
      <c r="CK654" s="1329" t="str">
        <f t="shared" si="2854"/>
        <v/>
      </c>
      <c r="CL654" s="1329" t="str">
        <f t="shared" si="2854"/>
        <v/>
      </c>
      <c r="CM654" s="1329" t="str">
        <f t="shared" si="2854"/>
        <v/>
      </c>
      <c r="CN654" s="1329" t="str">
        <f t="shared" si="2854"/>
        <v/>
      </c>
      <c r="CO654" s="1328" t="str">
        <f t="shared" si="2854"/>
        <v/>
      </c>
      <c r="CP654" s="541" t="str">
        <f t="shared" si="2852"/>
        <v/>
      </c>
      <c r="CQ654" s="542" t="str">
        <f t="shared" si="2852"/>
        <v/>
      </c>
      <c r="CR654" s="543" t="str">
        <f t="shared" si="2852"/>
        <v/>
      </c>
      <c r="CS654" s="543" t="str">
        <f t="shared" si="2852"/>
        <v/>
      </c>
      <c r="CT654" s="543" t="str">
        <f t="shared" si="2852"/>
        <v/>
      </c>
      <c r="CU654" s="543" t="str">
        <f t="shared" si="2852"/>
        <v/>
      </c>
      <c r="CV654" s="543" t="str">
        <f t="shared" si="2852"/>
        <v/>
      </c>
      <c r="CW654" s="544" t="str">
        <f t="shared" si="2852"/>
        <v/>
      </c>
      <c r="CX654" s="544" t="str">
        <f t="shared" si="2852"/>
        <v/>
      </c>
      <c r="CY654" s="544" t="str">
        <f t="shared" si="2852"/>
        <v/>
      </c>
      <c r="CZ654" s="543" t="str">
        <f t="shared" si="2853"/>
        <v/>
      </c>
      <c r="DA654" s="543" t="str">
        <f t="shared" si="2853"/>
        <v/>
      </c>
      <c r="DB654" s="543" t="str">
        <f t="shared" si="2853"/>
        <v/>
      </c>
      <c r="DC654" s="543" t="str">
        <f t="shared" si="2853"/>
        <v/>
      </c>
      <c r="DD654" s="543" t="str">
        <f t="shared" si="2853"/>
        <v/>
      </c>
      <c r="DE654" s="542" t="str">
        <f t="shared" si="2853"/>
        <v/>
      </c>
      <c r="DF654" s="541" t="str">
        <f t="shared" si="2853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228</v>
      </c>
      <c r="B655" s="625" t="str">
        <f t="shared" ref="B655:M655" si="2855">IF(B652="","",((B651*B652*B653*B654)*3630*4.1868)/B$46/365/$G$1)</f>
        <v/>
      </c>
      <c r="C655" s="625" t="str">
        <f t="shared" si="2855"/>
        <v/>
      </c>
      <c r="D655" s="625" t="str">
        <f t="shared" si="2855"/>
        <v/>
      </c>
      <c r="E655" s="625" t="str">
        <f t="shared" si="2855"/>
        <v/>
      </c>
      <c r="F655" s="625">
        <f t="shared" si="2855"/>
        <v>5.0696330724070447E-2</v>
      </c>
      <c r="G655" s="625" t="str">
        <f t="shared" si="2855"/>
        <v/>
      </c>
      <c r="H655" s="625" t="str">
        <f t="shared" si="2855"/>
        <v/>
      </c>
      <c r="I655" s="625" t="str">
        <f t="shared" si="2855"/>
        <v/>
      </c>
      <c r="J655" s="625" t="str">
        <f t="shared" si="2855"/>
        <v/>
      </c>
      <c r="K655" s="625" t="str">
        <f t="shared" si="2855"/>
        <v/>
      </c>
      <c r="L655" s="625" t="str">
        <f t="shared" si="2855"/>
        <v/>
      </c>
      <c r="M655" s="625" t="str">
        <f t="shared" si="2855"/>
        <v/>
      </c>
      <c r="N655" s="625"/>
      <c r="O655" s="625"/>
      <c r="P655" s="625"/>
      <c r="Q655" s="625"/>
      <c r="R655" s="625"/>
      <c r="S655" s="645"/>
      <c r="T655" s="625">
        <f t="shared" ref="T655:AE655" si="2856">IF(T652="","",((T651*T652*T653*T654)*3630*4.1868)/T$46/365/$G$1)</f>
        <v>2.3658287671232875E-2</v>
      </c>
      <c r="U655" s="625" t="str">
        <f t="shared" si="2856"/>
        <v/>
      </c>
      <c r="V655" s="625" t="str">
        <f t="shared" si="2856"/>
        <v/>
      </c>
      <c r="W655" s="625" t="str">
        <f t="shared" si="2856"/>
        <v/>
      </c>
      <c r="X655" s="625" t="str">
        <f t="shared" si="2856"/>
        <v/>
      </c>
      <c r="Y655" s="625" t="str">
        <f t="shared" si="2856"/>
        <v/>
      </c>
      <c r="Z655" s="625" t="str">
        <f t="shared" si="2856"/>
        <v/>
      </c>
      <c r="AA655" s="625" t="str">
        <f t="shared" si="2856"/>
        <v/>
      </c>
      <c r="AB655" s="625" t="str">
        <f t="shared" si="2856"/>
        <v/>
      </c>
      <c r="AC655" s="625" t="str">
        <f t="shared" si="2856"/>
        <v/>
      </c>
      <c r="AD655" s="625" t="str">
        <f t="shared" si="2856"/>
        <v/>
      </c>
      <c r="AE655" s="625" t="str">
        <f t="shared" si="2856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57">IF(AL652="","",((AL651*AL652*AL653*AL654)*3630*4.1868)/AL$46/365/$G$1)</f>
        <v/>
      </c>
      <c r="AM655" s="625" t="str">
        <f t="shared" si="2857"/>
        <v/>
      </c>
      <c r="AN655" s="625" t="str">
        <f t="shared" si="2857"/>
        <v/>
      </c>
      <c r="AO655" s="625" t="str">
        <f t="shared" si="2857"/>
        <v/>
      </c>
      <c r="AP655" s="625" t="str">
        <f t="shared" si="2857"/>
        <v/>
      </c>
      <c r="AQ655" s="625" t="str">
        <f t="shared" si="2857"/>
        <v/>
      </c>
      <c r="AR655" s="625" t="str">
        <f t="shared" si="2857"/>
        <v/>
      </c>
      <c r="AS655" s="625" t="str">
        <f t="shared" si="2857"/>
        <v/>
      </c>
      <c r="AT655" s="625" t="str">
        <f t="shared" si="2857"/>
        <v/>
      </c>
      <c r="AU655" s="625" t="str">
        <f t="shared" si="2857"/>
        <v/>
      </c>
      <c r="AV655" s="625" t="str">
        <f t="shared" si="2857"/>
        <v/>
      </c>
      <c r="AW655" s="625" t="str">
        <f t="shared" si="2857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58">IF(BD652="","",((BD651*BD652*BD653*BD654)*3630*4.1868)/BD$46/365/$G$1)</f>
        <v/>
      </c>
      <c r="BE655" s="625" t="str">
        <f t="shared" si="2858"/>
        <v/>
      </c>
      <c r="BF655" s="625" t="str">
        <f t="shared" si="2858"/>
        <v/>
      </c>
      <c r="BG655" s="625" t="str">
        <f t="shared" si="2858"/>
        <v/>
      </c>
      <c r="BH655" s="625" t="str">
        <f t="shared" si="2858"/>
        <v/>
      </c>
      <c r="BI655" s="625" t="str">
        <f t="shared" si="2858"/>
        <v/>
      </c>
      <c r="BJ655" s="625" t="str">
        <f t="shared" si="2858"/>
        <v/>
      </c>
      <c r="BK655" s="625" t="str">
        <f t="shared" si="2858"/>
        <v/>
      </c>
      <c r="BL655" s="625" t="str">
        <f t="shared" si="2858"/>
        <v/>
      </c>
      <c r="BM655" s="625" t="str">
        <f t="shared" si="2858"/>
        <v/>
      </c>
      <c r="BN655" s="625" t="str">
        <f t="shared" si="2858"/>
        <v/>
      </c>
      <c r="BO655" s="625" t="str">
        <f t="shared" si="2858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54"/>
        <v/>
      </c>
      <c r="CF655" s="1332" t="str">
        <f t="shared" si="2854"/>
        <v/>
      </c>
      <c r="CG655" s="1332" t="str">
        <f t="shared" si="2854"/>
        <v/>
      </c>
      <c r="CH655" s="1332" t="str">
        <f t="shared" si="2854"/>
        <v/>
      </c>
      <c r="CI655" s="1333" t="str">
        <f t="shared" si="2854"/>
        <v/>
      </c>
      <c r="CJ655" s="1333" t="str">
        <f t="shared" si="2854"/>
        <v/>
      </c>
      <c r="CK655" s="1332" t="str">
        <f t="shared" si="2854"/>
        <v/>
      </c>
      <c r="CL655" s="1332" t="str">
        <f t="shared" si="2854"/>
        <v/>
      </c>
      <c r="CM655" s="1332" t="str">
        <f t="shared" si="2854"/>
        <v/>
      </c>
      <c r="CN655" s="1332" t="str">
        <f t="shared" si="2854"/>
        <v/>
      </c>
      <c r="CO655" s="1331" t="str">
        <f t="shared" si="2854"/>
        <v/>
      </c>
      <c r="CP655" s="529" t="str">
        <f t="shared" si="2852"/>
        <v/>
      </c>
      <c r="CQ655" s="530" t="str">
        <f t="shared" si="2852"/>
        <v/>
      </c>
      <c r="CR655" s="531" t="str">
        <f t="shared" si="2852"/>
        <v/>
      </c>
      <c r="CS655" s="531" t="str">
        <f t="shared" si="2852"/>
        <v/>
      </c>
      <c r="CT655" s="531" t="str">
        <f t="shared" si="2852"/>
        <v/>
      </c>
      <c r="CU655" s="531" t="str">
        <f t="shared" si="2852"/>
        <v/>
      </c>
      <c r="CV655" s="531" t="str">
        <f t="shared" si="2852"/>
        <v/>
      </c>
      <c r="CW655" s="532" t="str">
        <f t="shared" si="2852"/>
        <v/>
      </c>
      <c r="CX655" s="532" t="str">
        <f t="shared" si="2852"/>
        <v/>
      </c>
      <c r="CY655" s="532" t="str">
        <f t="shared" si="2852"/>
        <v/>
      </c>
      <c r="CZ655" s="531" t="str">
        <f t="shared" si="2853"/>
        <v/>
      </c>
      <c r="DA655" s="531" t="str">
        <f t="shared" si="2853"/>
        <v/>
      </c>
      <c r="DB655" s="531" t="str">
        <f t="shared" si="2853"/>
        <v/>
      </c>
      <c r="DC655" s="531" t="str">
        <f t="shared" si="2853"/>
        <v/>
      </c>
      <c r="DD655" s="531" t="str">
        <f t="shared" si="2853"/>
        <v/>
      </c>
      <c r="DE655" s="530" t="str">
        <f t="shared" si="2853"/>
        <v/>
      </c>
      <c r="DF655" s="529" t="str">
        <f t="shared" si="2853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304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35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300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59">IF(DG657&lt;3,"",(SUM(B657:R657)-MIN(B657:R657)-MAX(B657:R657))/(DG657-2))</f>
        <v/>
      </c>
      <c r="CA657" s="590" t="str">
        <f t="shared" ref="CA657:CA664" si="2860">IF(DH657&lt;3,"",(SUM(T657:AJ657)-MIN(T657:AJ657)-MAX(T657:AJ657))/(DH657-2))</f>
        <v/>
      </c>
      <c r="CB657" s="590" t="str">
        <f t="shared" ref="CB657:CB664" si="2861">IF(DI657&lt;3,"",(SUM(AL657:BB657)-MIN(AL657:BB657)-MAX(AL657:BB657))/(DI657-2))</f>
        <v/>
      </c>
      <c r="CC657" s="681" t="str">
        <f t="shared" ref="CC657:CC664" si="2862">IF(DJ657&lt;3,"",(SUM(BD657:BT657)-MIN(BD657:BT657)-MAX(BD657:BT657))/(DJ657-2))</f>
        <v/>
      </c>
      <c r="CD657" s="1328" t="str">
        <f t="shared" ref="CD657:CO657" si="286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63"/>
        <v/>
      </c>
      <c r="CF657" s="1329" t="str">
        <f t="shared" si="2863"/>
        <v/>
      </c>
      <c r="CG657" s="1329" t="str">
        <f t="shared" si="2863"/>
        <v/>
      </c>
      <c r="CH657" s="1329" t="str">
        <f t="shared" si="2863"/>
        <v/>
      </c>
      <c r="CI657" s="1330" t="str">
        <f t="shared" si="2863"/>
        <v/>
      </c>
      <c r="CJ657" s="1330" t="str">
        <f t="shared" si="2863"/>
        <v/>
      </c>
      <c r="CK657" s="1329" t="str">
        <f t="shared" si="2863"/>
        <v/>
      </c>
      <c r="CL657" s="1329" t="str">
        <f t="shared" si="2863"/>
        <v/>
      </c>
      <c r="CM657" s="1329" t="str">
        <f t="shared" si="2863"/>
        <v/>
      </c>
      <c r="CN657" s="1329" t="str">
        <f t="shared" si="2863"/>
        <v/>
      </c>
      <c r="CO657" s="1328" t="str">
        <f t="shared" si="2863"/>
        <v/>
      </c>
      <c r="CP657" s="541" t="str">
        <f t="shared" ref="CP657:CP664" si="286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6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6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6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6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6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7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7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7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7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7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7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7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7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7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7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8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81">COUNT(B657:R657)</f>
        <v>0</v>
      </c>
      <c r="DH657" s="98">
        <f t="shared" ref="DH657:DH664" si="2882">COUNT(T657:AJ657)</f>
        <v>1</v>
      </c>
      <c r="DI657" s="98">
        <f t="shared" ref="DI657:DI664" si="2883">COUNT(AL657:BB657)</f>
        <v>0</v>
      </c>
      <c r="DJ657" s="98">
        <f t="shared" ref="DJ657:DJ664" si="2884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301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59"/>
        <v/>
      </c>
      <c r="CA658" s="590" t="str">
        <f t="shared" si="2860"/>
        <v/>
      </c>
      <c r="CB658" s="590" t="str">
        <f t="shared" si="2861"/>
        <v/>
      </c>
      <c r="CC658" s="681" t="str">
        <f t="shared" si="2862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8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85"/>
        <v/>
      </c>
      <c r="CG658" s="1329" t="str">
        <f t="shared" si="2885"/>
        <v/>
      </c>
      <c r="CH658" s="1329" t="str">
        <f t="shared" si="2885"/>
        <v/>
      </c>
      <c r="CI658" s="1330" t="str">
        <f t="shared" si="2885"/>
        <v/>
      </c>
      <c r="CJ658" s="1330" t="str">
        <f t="shared" si="2885"/>
        <v/>
      </c>
      <c r="CK658" s="1329" t="str">
        <f t="shared" si="2885"/>
        <v/>
      </c>
      <c r="CL658" s="1329" t="str">
        <f t="shared" si="2885"/>
        <v/>
      </c>
      <c r="CM658" s="1329" t="str">
        <f t="shared" si="2885"/>
        <v/>
      </c>
      <c r="CN658" s="1329" t="str">
        <f t="shared" si="2885"/>
        <v/>
      </c>
      <c r="CO658" s="1328" t="str">
        <f t="shared" si="2885"/>
        <v/>
      </c>
      <c r="CP658" s="541" t="str">
        <f t="shared" si="2864"/>
        <v/>
      </c>
      <c r="CQ658" s="542" t="str">
        <f t="shared" si="2865"/>
        <v/>
      </c>
      <c r="CR658" s="543" t="str">
        <f t="shared" si="2866"/>
        <v/>
      </c>
      <c r="CS658" s="543" t="str">
        <f t="shared" si="2867"/>
        <v/>
      </c>
      <c r="CT658" s="543" t="str">
        <f t="shared" si="2868"/>
        <v/>
      </c>
      <c r="CU658" s="543" t="str">
        <f t="shared" si="2869"/>
        <v/>
      </c>
      <c r="CV658" s="543" t="str">
        <f t="shared" si="2870"/>
        <v/>
      </c>
      <c r="CW658" s="544" t="str">
        <f t="shared" si="2871"/>
        <v/>
      </c>
      <c r="CX658" s="544" t="str">
        <f t="shared" si="2872"/>
        <v/>
      </c>
      <c r="CY658" s="544" t="str">
        <f t="shared" si="2873"/>
        <v/>
      </c>
      <c r="CZ658" s="543" t="str">
        <f t="shared" si="2874"/>
        <v/>
      </c>
      <c r="DA658" s="543" t="str">
        <f t="shared" si="2875"/>
        <v/>
      </c>
      <c r="DB658" s="543" t="str">
        <f t="shared" si="2876"/>
        <v/>
      </c>
      <c r="DC658" s="543" t="str">
        <f t="shared" si="2877"/>
        <v/>
      </c>
      <c r="DD658" s="543" t="str">
        <f t="shared" si="2878"/>
        <v/>
      </c>
      <c r="DE658" s="542" t="str">
        <f t="shared" si="2879"/>
        <v/>
      </c>
      <c r="DF658" s="541" t="str">
        <f t="shared" si="2880"/>
        <v/>
      </c>
      <c r="DG658" s="646">
        <f t="shared" si="2881"/>
        <v>0</v>
      </c>
      <c r="DH658" s="98">
        <f t="shared" si="2882"/>
        <v>1</v>
      </c>
      <c r="DI658" s="98">
        <f t="shared" si="2883"/>
        <v>0</v>
      </c>
      <c r="DJ658" s="98">
        <f t="shared" si="2884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286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59"/>
        <v/>
      </c>
      <c r="CA659" s="590" t="str">
        <f t="shared" si="2860"/>
        <v/>
      </c>
      <c r="CB659" s="590" t="str">
        <f t="shared" si="2861"/>
        <v/>
      </c>
      <c r="CC659" s="681" t="str">
        <f t="shared" si="2862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85"/>
        <v/>
      </c>
      <c r="CF659" s="1329" t="str">
        <f t="shared" si="2885"/>
        <v/>
      </c>
      <c r="CG659" s="1329" t="str">
        <f t="shared" si="2885"/>
        <v/>
      </c>
      <c r="CH659" s="1329" t="str">
        <f t="shared" si="2885"/>
        <v/>
      </c>
      <c r="CI659" s="1330" t="str">
        <f t="shared" si="2885"/>
        <v/>
      </c>
      <c r="CJ659" s="1330" t="str">
        <f t="shared" si="2885"/>
        <v/>
      </c>
      <c r="CK659" s="1329" t="str">
        <f t="shared" si="2885"/>
        <v/>
      </c>
      <c r="CL659" s="1329" t="str">
        <f t="shared" si="2885"/>
        <v/>
      </c>
      <c r="CM659" s="1329" t="str">
        <f t="shared" si="2885"/>
        <v/>
      </c>
      <c r="CN659" s="1329" t="str">
        <f t="shared" si="2885"/>
        <v/>
      </c>
      <c r="CO659" s="1328" t="str">
        <f t="shared" si="2885"/>
        <v/>
      </c>
      <c r="CP659" s="541" t="str">
        <f t="shared" si="2864"/>
        <v/>
      </c>
      <c r="CQ659" s="542" t="str">
        <f t="shared" si="2865"/>
        <v/>
      </c>
      <c r="CR659" s="543" t="str">
        <f t="shared" si="2866"/>
        <v/>
      </c>
      <c r="CS659" s="543" t="str">
        <f t="shared" si="2867"/>
        <v/>
      </c>
      <c r="CT659" s="543" t="str">
        <f t="shared" si="2868"/>
        <v/>
      </c>
      <c r="CU659" s="543" t="str">
        <f t="shared" si="2869"/>
        <v/>
      </c>
      <c r="CV659" s="543" t="str">
        <f t="shared" si="2870"/>
        <v/>
      </c>
      <c r="CW659" s="544" t="str">
        <f t="shared" si="2871"/>
        <v/>
      </c>
      <c r="CX659" s="544" t="str">
        <f t="shared" si="2872"/>
        <v/>
      </c>
      <c r="CY659" s="544" t="str">
        <f t="shared" si="2873"/>
        <v/>
      </c>
      <c r="CZ659" s="543" t="str">
        <f t="shared" si="2874"/>
        <v/>
      </c>
      <c r="DA659" s="543" t="str">
        <f t="shared" si="2875"/>
        <v/>
      </c>
      <c r="DB659" s="543" t="str">
        <f t="shared" si="2876"/>
        <v/>
      </c>
      <c r="DC659" s="543" t="str">
        <f t="shared" si="2877"/>
        <v/>
      </c>
      <c r="DD659" s="543" t="str">
        <f t="shared" si="2878"/>
        <v/>
      </c>
      <c r="DE659" s="542" t="str">
        <f t="shared" si="2879"/>
        <v/>
      </c>
      <c r="DF659" s="541" t="str">
        <f t="shared" si="2880"/>
        <v/>
      </c>
      <c r="DG659" s="646">
        <f t="shared" si="2881"/>
        <v>0</v>
      </c>
      <c r="DH659" s="98">
        <f t="shared" si="2882"/>
        <v>1</v>
      </c>
      <c r="DI659" s="98">
        <f t="shared" si="2883"/>
        <v>0</v>
      </c>
      <c r="DJ659" s="98">
        <f t="shared" si="2884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302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59"/>
        <v/>
      </c>
      <c r="CA660" s="590" t="str">
        <f t="shared" si="2860"/>
        <v/>
      </c>
      <c r="CB660" s="590" t="str">
        <f t="shared" si="2861"/>
        <v/>
      </c>
      <c r="CC660" s="681" t="str">
        <f t="shared" si="2862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85"/>
        <v/>
      </c>
      <c r="CF660" s="1329" t="str">
        <f t="shared" si="2885"/>
        <v/>
      </c>
      <c r="CG660" s="1329" t="str">
        <f t="shared" si="2885"/>
        <v/>
      </c>
      <c r="CH660" s="1329" t="str">
        <f t="shared" si="2885"/>
        <v/>
      </c>
      <c r="CI660" s="1330" t="str">
        <f t="shared" si="2885"/>
        <v/>
      </c>
      <c r="CJ660" s="1330" t="str">
        <f t="shared" si="2885"/>
        <v/>
      </c>
      <c r="CK660" s="1329" t="str">
        <f t="shared" si="2885"/>
        <v/>
      </c>
      <c r="CL660" s="1329" t="str">
        <f t="shared" si="2885"/>
        <v/>
      </c>
      <c r="CM660" s="1329" t="str">
        <f t="shared" si="2885"/>
        <v/>
      </c>
      <c r="CN660" s="1329" t="str">
        <f t="shared" si="2885"/>
        <v/>
      </c>
      <c r="CO660" s="1328" t="str">
        <f t="shared" si="2885"/>
        <v/>
      </c>
      <c r="CP660" s="541" t="str">
        <f t="shared" si="2864"/>
        <v/>
      </c>
      <c r="CQ660" s="542" t="str">
        <f t="shared" si="2865"/>
        <v/>
      </c>
      <c r="CR660" s="543" t="str">
        <f t="shared" si="2866"/>
        <v/>
      </c>
      <c r="CS660" s="543" t="str">
        <f t="shared" si="2867"/>
        <v/>
      </c>
      <c r="CT660" s="543" t="str">
        <f t="shared" si="2868"/>
        <v/>
      </c>
      <c r="CU660" s="543" t="str">
        <f t="shared" si="2869"/>
        <v/>
      </c>
      <c r="CV660" s="543" t="str">
        <f t="shared" si="2870"/>
        <v/>
      </c>
      <c r="CW660" s="544" t="str">
        <f t="shared" si="2871"/>
        <v/>
      </c>
      <c r="CX660" s="544" t="str">
        <f t="shared" si="2872"/>
        <v/>
      </c>
      <c r="CY660" s="544" t="str">
        <f t="shared" si="2873"/>
        <v/>
      </c>
      <c r="CZ660" s="543" t="str">
        <f t="shared" si="2874"/>
        <v/>
      </c>
      <c r="DA660" s="543" t="str">
        <f t="shared" si="2875"/>
        <v/>
      </c>
      <c r="DB660" s="543" t="str">
        <f t="shared" si="2876"/>
        <v/>
      </c>
      <c r="DC660" s="543" t="str">
        <f t="shared" si="2877"/>
        <v/>
      </c>
      <c r="DD660" s="543" t="str">
        <f t="shared" si="2878"/>
        <v/>
      </c>
      <c r="DE660" s="542" t="str">
        <f t="shared" si="2879"/>
        <v/>
      </c>
      <c r="DF660" s="541" t="str">
        <f t="shared" si="2880"/>
        <v/>
      </c>
      <c r="DG660" s="646">
        <f t="shared" si="2881"/>
        <v>0</v>
      </c>
      <c r="DH660" s="98">
        <f t="shared" si="2882"/>
        <v>1</v>
      </c>
      <c r="DI660" s="98">
        <f t="shared" si="2883"/>
        <v>0</v>
      </c>
      <c r="DJ660" s="98">
        <f t="shared" si="2884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228</v>
      </c>
      <c r="B661" s="625" t="str">
        <f t="shared" ref="B661:M661" si="2886">IF(B658="","",((B657*B658*B659*B660)*3630*4.1868)/B$46/365/$G$1)</f>
        <v/>
      </c>
      <c r="C661" s="625" t="str">
        <f t="shared" si="2886"/>
        <v/>
      </c>
      <c r="D661" s="625" t="str">
        <f t="shared" si="2886"/>
        <v/>
      </c>
      <c r="E661" s="625" t="str">
        <f t="shared" si="2886"/>
        <v/>
      </c>
      <c r="F661" s="625" t="str">
        <f t="shared" si="2886"/>
        <v/>
      </c>
      <c r="G661" s="625" t="str">
        <f t="shared" si="2886"/>
        <v/>
      </c>
      <c r="H661" s="625" t="str">
        <f t="shared" si="2886"/>
        <v/>
      </c>
      <c r="I661" s="625" t="str">
        <f t="shared" si="2886"/>
        <v/>
      </c>
      <c r="J661" s="625" t="str">
        <f t="shared" si="2886"/>
        <v/>
      </c>
      <c r="K661" s="625" t="str">
        <f t="shared" si="2886"/>
        <v/>
      </c>
      <c r="L661" s="625" t="str">
        <f t="shared" si="2886"/>
        <v/>
      </c>
      <c r="M661" s="625" t="str">
        <f t="shared" si="2886"/>
        <v/>
      </c>
      <c r="N661" s="625"/>
      <c r="O661" s="625"/>
      <c r="P661" s="625"/>
      <c r="Q661" s="625"/>
      <c r="R661" s="625"/>
      <c r="S661" s="645"/>
      <c r="T661" s="625" t="str">
        <f t="shared" ref="T661:AE661" si="2887">IF(T658="","",((T657*T658*T659*T660)*3630*4.1868)/T$46/365/$G$1)</f>
        <v/>
      </c>
      <c r="U661" s="625" t="str">
        <f t="shared" si="2887"/>
        <v/>
      </c>
      <c r="V661" s="625" t="str">
        <f t="shared" si="2887"/>
        <v/>
      </c>
      <c r="W661" s="625" t="str">
        <f t="shared" si="2887"/>
        <v/>
      </c>
      <c r="X661" s="625" t="str">
        <f t="shared" si="2887"/>
        <v/>
      </c>
      <c r="Y661" s="625" t="str">
        <f t="shared" si="2887"/>
        <v/>
      </c>
      <c r="Z661" s="625" t="str">
        <f t="shared" si="2887"/>
        <v/>
      </c>
      <c r="AA661" s="625" t="str">
        <f t="shared" si="2887"/>
        <v/>
      </c>
      <c r="AB661" s="625">
        <f t="shared" si="2887"/>
        <v>1.4194972602739723E-2</v>
      </c>
      <c r="AC661" s="625" t="str">
        <f t="shared" si="2887"/>
        <v/>
      </c>
      <c r="AD661" s="625" t="str">
        <f t="shared" si="2887"/>
        <v/>
      </c>
      <c r="AE661" s="625" t="str">
        <f t="shared" si="2887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88">IF(AL658="","",((AL657*AL658*AL659*AL660)*3630*4.1868)/AL$46/365/$G$1)</f>
        <v/>
      </c>
      <c r="AM661" s="625" t="str">
        <f t="shared" si="2888"/>
        <v/>
      </c>
      <c r="AN661" s="625" t="str">
        <f t="shared" si="2888"/>
        <v/>
      </c>
      <c r="AO661" s="625" t="str">
        <f t="shared" si="2888"/>
        <v/>
      </c>
      <c r="AP661" s="625" t="str">
        <f t="shared" si="2888"/>
        <v/>
      </c>
      <c r="AQ661" s="625" t="str">
        <f t="shared" si="2888"/>
        <v/>
      </c>
      <c r="AR661" s="625" t="str">
        <f t="shared" si="2888"/>
        <v/>
      </c>
      <c r="AS661" s="625" t="str">
        <f t="shared" si="2888"/>
        <v/>
      </c>
      <c r="AT661" s="625" t="str">
        <f t="shared" si="2888"/>
        <v/>
      </c>
      <c r="AU661" s="625" t="str">
        <f t="shared" si="2888"/>
        <v/>
      </c>
      <c r="AV661" s="625" t="str">
        <f t="shared" si="2888"/>
        <v/>
      </c>
      <c r="AW661" s="625" t="str">
        <f t="shared" si="2888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889">IF(BD658="","",((BD657*BD658*BD659*BD660)*3630*4.1868)/BD$46/365/$G$1)</f>
        <v/>
      </c>
      <c r="BE661" s="625" t="str">
        <f t="shared" si="2889"/>
        <v/>
      </c>
      <c r="BF661" s="625" t="str">
        <f t="shared" si="2889"/>
        <v/>
      </c>
      <c r="BG661" s="625" t="str">
        <f t="shared" si="2889"/>
        <v/>
      </c>
      <c r="BH661" s="625" t="str">
        <f t="shared" si="2889"/>
        <v/>
      </c>
      <c r="BI661" s="625" t="str">
        <f t="shared" si="2889"/>
        <v/>
      </c>
      <c r="BJ661" s="625" t="str">
        <f t="shared" si="2889"/>
        <v/>
      </c>
      <c r="BK661" s="625" t="str">
        <f t="shared" si="2889"/>
        <v/>
      </c>
      <c r="BL661" s="625" t="str">
        <f t="shared" si="2889"/>
        <v/>
      </c>
      <c r="BM661" s="625" t="str">
        <f t="shared" si="2889"/>
        <v/>
      </c>
      <c r="BN661" s="625" t="str">
        <f t="shared" si="2889"/>
        <v/>
      </c>
      <c r="BO661" s="625" t="str">
        <f t="shared" si="2889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59"/>
        <v/>
      </c>
      <c r="CA661" s="615" t="str">
        <f t="shared" si="2860"/>
        <v/>
      </c>
      <c r="CB661" s="615" t="str">
        <f t="shared" si="2861"/>
        <v/>
      </c>
      <c r="CC661" s="684" t="str">
        <f t="shared" si="2862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85"/>
        <v/>
      </c>
      <c r="CF661" s="1332" t="str">
        <f t="shared" si="2885"/>
        <v/>
      </c>
      <c r="CG661" s="1332" t="str">
        <f t="shared" si="2885"/>
        <v/>
      </c>
      <c r="CH661" s="1332" t="str">
        <f t="shared" si="2885"/>
        <v/>
      </c>
      <c r="CI661" s="1333" t="str">
        <f t="shared" si="2885"/>
        <v/>
      </c>
      <c r="CJ661" s="1333" t="str">
        <f t="shared" si="2885"/>
        <v/>
      </c>
      <c r="CK661" s="1332" t="str">
        <f t="shared" si="2885"/>
        <v/>
      </c>
      <c r="CL661" s="1332" t="str">
        <f t="shared" si="2885"/>
        <v/>
      </c>
      <c r="CM661" s="1332" t="str">
        <f t="shared" si="2885"/>
        <v/>
      </c>
      <c r="CN661" s="1332" t="str">
        <f t="shared" si="2885"/>
        <v/>
      </c>
      <c r="CO661" s="1331" t="str">
        <f t="shared" si="2885"/>
        <v/>
      </c>
      <c r="CP661" s="529" t="str">
        <f t="shared" si="2864"/>
        <v/>
      </c>
      <c r="CQ661" s="530" t="str">
        <f t="shared" si="2865"/>
        <v/>
      </c>
      <c r="CR661" s="531" t="str">
        <f t="shared" si="2866"/>
        <v/>
      </c>
      <c r="CS661" s="531" t="str">
        <f t="shared" si="2867"/>
        <v/>
      </c>
      <c r="CT661" s="531" t="str">
        <f t="shared" si="2868"/>
        <v/>
      </c>
      <c r="CU661" s="531" t="str">
        <f t="shared" si="2869"/>
        <v/>
      </c>
      <c r="CV661" s="531" t="str">
        <f t="shared" si="2870"/>
        <v/>
      </c>
      <c r="CW661" s="532" t="str">
        <f t="shared" si="2871"/>
        <v/>
      </c>
      <c r="CX661" s="532" t="str">
        <f t="shared" si="2872"/>
        <v/>
      </c>
      <c r="CY661" s="532" t="str">
        <f t="shared" si="2873"/>
        <v/>
      </c>
      <c r="CZ661" s="531" t="str">
        <f t="shared" si="2874"/>
        <v/>
      </c>
      <c r="DA661" s="531" t="str">
        <f t="shared" si="2875"/>
        <v/>
      </c>
      <c r="DB661" s="531" t="str">
        <f t="shared" si="2876"/>
        <v/>
      </c>
      <c r="DC661" s="531" t="str">
        <f t="shared" si="2877"/>
        <v/>
      </c>
      <c r="DD661" s="531" t="str">
        <f t="shared" si="2878"/>
        <v/>
      </c>
      <c r="DE661" s="530" t="str">
        <f t="shared" si="2879"/>
        <v/>
      </c>
      <c r="DF661" s="529" t="str">
        <f t="shared" si="2880"/>
        <v/>
      </c>
      <c r="DG661" s="646">
        <f t="shared" si="2881"/>
        <v>0</v>
      </c>
      <c r="DH661" s="98">
        <f t="shared" si="2882"/>
        <v>1</v>
      </c>
      <c r="DI661" s="98">
        <f t="shared" si="2883"/>
        <v>0</v>
      </c>
      <c r="DJ661" s="98">
        <f t="shared" si="2884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59"/>
        <v/>
      </c>
      <c r="CA662" s="590" t="str">
        <f t="shared" si="2860"/>
        <v/>
      </c>
      <c r="CB662" s="590" t="str">
        <f t="shared" si="2861"/>
        <v/>
      </c>
      <c r="CC662" s="681" t="str">
        <f t="shared" si="2862"/>
        <v/>
      </c>
      <c r="CD662" s="1328" t="str">
        <f t="shared" ref="CD662:CO663" si="289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90"/>
        <v/>
      </c>
      <c r="CF662" s="1329" t="str">
        <f t="shared" si="2890"/>
        <v/>
      </c>
      <c r="CG662" s="1329" t="str">
        <f t="shared" si="2890"/>
        <v/>
      </c>
      <c r="CH662" s="1329" t="str">
        <f t="shared" si="2890"/>
        <v/>
      </c>
      <c r="CI662" s="1330" t="str">
        <f t="shared" si="2890"/>
        <v/>
      </c>
      <c r="CJ662" s="1330" t="str">
        <f t="shared" si="2890"/>
        <v/>
      </c>
      <c r="CK662" s="1329" t="str">
        <f t="shared" si="2890"/>
        <v/>
      </c>
      <c r="CL662" s="1329" t="str">
        <f t="shared" si="2890"/>
        <v/>
      </c>
      <c r="CM662" s="1329" t="str">
        <f t="shared" si="2890"/>
        <v/>
      </c>
      <c r="CN662" s="1329" t="str">
        <f t="shared" si="2890"/>
        <v/>
      </c>
      <c r="CO662" s="1328" t="str">
        <f t="shared" si="2890"/>
        <v/>
      </c>
      <c r="CP662" s="541" t="str">
        <f t="shared" si="2864"/>
        <v/>
      </c>
      <c r="CQ662" s="542" t="str">
        <f t="shared" si="2865"/>
        <v/>
      </c>
      <c r="CR662" s="543" t="str">
        <f t="shared" si="2866"/>
        <v/>
      </c>
      <c r="CS662" s="543" t="str">
        <f t="shared" si="2867"/>
        <v/>
      </c>
      <c r="CT662" s="543" t="str">
        <f t="shared" si="2868"/>
        <v/>
      </c>
      <c r="CU662" s="543" t="str">
        <f t="shared" si="2869"/>
        <v/>
      </c>
      <c r="CV662" s="543" t="str">
        <f t="shared" si="2870"/>
        <v/>
      </c>
      <c r="CW662" s="544" t="str">
        <f t="shared" si="2871"/>
        <v/>
      </c>
      <c r="CX662" s="544" t="str">
        <f t="shared" si="2872"/>
        <v/>
      </c>
      <c r="CY662" s="544" t="str">
        <f t="shared" si="2873"/>
        <v/>
      </c>
      <c r="CZ662" s="543" t="str">
        <f t="shared" si="2874"/>
        <v/>
      </c>
      <c r="DA662" s="543" t="str">
        <f t="shared" si="2875"/>
        <v/>
      </c>
      <c r="DB662" s="543" t="str">
        <f t="shared" si="2876"/>
        <v/>
      </c>
      <c r="DC662" s="543" t="str">
        <f t="shared" si="2877"/>
        <v/>
      </c>
      <c r="DD662" s="543" t="str">
        <f t="shared" si="2878"/>
        <v/>
      </c>
      <c r="DE662" s="542" t="str">
        <f t="shared" si="2879"/>
        <v/>
      </c>
      <c r="DF662" s="541" t="str">
        <f t="shared" si="2880"/>
        <v/>
      </c>
      <c r="DG662" s="646">
        <f t="shared" si="2881"/>
        <v>0</v>
      </c>
      <c r="DH662" s="98">
        <f t="shared" si="2882"/>
        <v>0</v>
      </c>
      <c r="DI662" s="98">
        <f t="shared" si="2883"/>
        <v>0</v>
      </c>
      <c r="DJ662" s="98">
        <f t="shared" si="2884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286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59"/>
        <v/>
      </c>
      <c r="CA663" s="590" t="str">
        <f t="shared" si="2860"/>
        <v/>
      </c>
      <c r="CB663" s="590" t="str">
        <f t="shared" si="2861"/>
        <v/>
      </c>
      <c r="CC663" s="681" t="str">
        <f t="shared" si="2862"/>
        <v/>
      </c>
      <c r="CD663" s="1328" t="str">
        <f t="shared" si="2890"/>
        <v/>
      </c>
      <c r="CE663" s="1329" t="str">
        <f t="shared" ref="CE663:CO676" si="289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91"/>
        <v/>
      </c>
      <c r="CG663" s="1329" t="str">
        <f t="shared" si="2891"/>
        <v/>
      </c>
      <c r="CH663" s="1329" t="str">
        <f t="shared" si="2891"/>
        <v/>
      </c>
      <c r="CI663" s="1330" t="str">
        <f t="shared" si="2891"/>
        <v/>
      </c>
      <c r="CJ663" s="1330" t="str">
        <f t="shared" si="2891"/>
        <v/>
      </c>
      <c r="CK663" s="1329" t="str">
        <f t="shared" si="2891"/>
        <v/>
      </c>
      <c r="CL663" s="1329" t="str">
        <f t="shared" si="2891"/>
        <v/>
      </c>
      <c r="CM663" s="1329" t="str">
        <f t="shared" si="2891"/>
        <v/>
      </c>
      <c r="CN663" s="1329" t="str">
        <f t="shared" si="2891"/>
        <v/>
      </c>
      <c r="CO663" s="1328" t="str">
        <f t="shared" si="2891"/>
        <v/>
      </c>
      <c r="CP663" s="541" t="str">
        <f t="shared" si="2864"/>
        <v/>
      </c>
      <c r="CQ663" s="542" t="str">
        <f t="shared" si="2865"/>
        <v/>
      </c>
      <c r="CR663" s="543" t="str">
        <f t="shared" si="2866"/>
        <v/>
      </c>
      <c r="CS663" s="543" t="str">
        <f t="shared" si="2867"/>
        <v/>
      </c>
      <c r="CT663" s="543" t="str">
        <f t="shared" si="2868"/>
        <v/>
      </c>
      <c r="CU663" s="543" t="str">
        <f t="shared" si="2869"/>
        <v/>
      </c>
      <c r="CV663" s="543" t="str">
        <f t="shared" si="2870"/>
        <v/>
      </c>
      <c r="CW663" s="544" t="str">
        <f t="shared" si="2871"/>
        <v/>
      </c>
      <c r="CX663" s="544" t="str">
        <f t="shared" si="2872"/>
        <v/>
      </c>
      <c r="CY663" s="544" t="str">
        <f t="shared" si="2873"/>
        <v/>
      </c>
      <c r="CZ663" s="543" t="str">
        <f t="shared" si="2874"/>
        <v/>
      </c>
      <c r="DA663" s="543" t="str">
        <f t="shared" si="2875"/>
        <v/>
      </c>
      <c r="DB663" s="543" t="str">
        <f t="shared" si="2876"/>
        <v/>
      </c>
      <c r="DC663" s="543" t="str">
        <f t="shared" si="2877"/>
        <v/>
      </c>
      <c r="DD663" s="543" t="str">
        <f t="shared" si="2878"/>
        <v/>
      </c>
      <c r="DE663" s="542" t="str">
        <f t="shared" si="2879"/>
        <v/>
      </c>
      <c r="DF663" s="541" t="str">
        <f t="shared" si="2880"/>
        <v/>
      </c>
      <c r="DG663" s="646">
        <f t="shared" si="2881"/>
        <v>0</v>
      </c>
      <c r="DH663" s="98">
        <f t="shared" si="2882"/>
        <v>0</v>
      </c>
      <c r="DI663" s="98">
        <f t="shared" si="2883"/>
        <v>0</v>
      </c>
      <c r="DJ663" s="98">
        <f t="shared" si="2884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228</v>
      </c>
      <c r="B664" s="747" t="str">
        <f t="shared" ref="B664:M664" si="2892">IF(B662="","",B662/B$46*B663/12)</f>
        <v/>
      </c>
      <c r="C664" s="747" t="str">
        <f t="shared" si="2892"/>
        <v/>
      </c>
      <c r="D664" s="747" t="str">
        <f t="shared" si="2892"/>
        <v/>
      </c>
      <c r="E664" s="747" t="str">
        <f t="shared" si="2892"/>
        <v/>
      </c>
      <c r="F664" s="747" t="str">
        <f t="shared" si="2892"/>
        <v/>
      </c>
      <c r="G664" s="747" t="str">
        <f t="shared" si="2892"/>
        <v/>
      </c>
      <c r="H664" s="747" t="str">
        <f t="shared" si="2892"/>
        <v/>
      </c>
      <c r="I664" s="747" t="str">
        <f t="shared" si="2892"/>
        <v/>
      </c>
      <c r="J664" s="747" t="str">
        <f t="shared" si="2892"/>
        <v/>
      </c>
      <c r="K664" s="747" t="str">
        <f t="shared" si="2892"/>
        <v/>
      </c>
      <c r="L664" s="747" t="str">
        <f t="shared" si="2892"/>
        <v/>
      </c>
      <c r="M664" s="747" t="str">
        <f t="shared" si="2892"/>
        <v/>
      </c>
      <c r="N664" s="747"/>
      <c r="O664" s="747"/>
      <c r="P664" s="747"/>
      <c r="Q664" s="747"/>
      <c r="R664" s="747"/>
      <c r="S664" s="748"/>
      <c r="T664" s="747" t="str">
        <f t="shared" ref="T664:AE664" si="2893">IF(T662="","",T662/T$46*T663/12)</f>
        <v/>
      </c>
      <c r="U664" s="747" t="str">
        <f t="shared" si="2893"/>
        <v/>
      </c>
      <c r="V664" s="747" t="str">
        <f t="shared" si="2893"/>
        <v/>
      </c>
      <c r="W664" s="747" t="str">
        <f t="shared" si="2893"/>
        <v/>
      </c>
      <c r="X664" s="747" t="str">
        <f t="shared" si="2893"/>
        <v/>
      </c>
      <c r="Y664" s="747" t="str">
        <f t="shared" si="2893"/>
        <v/>
      </c>
      <c r="Z664" s="747" t="str">
        <f t="shared" si="2893"/>
        <v/>
      </c>
      <c r="AA664" s="747" t="str">
        <f t="shared" si="2893"/>
        <v/>
      </c>
      <c r="AB664" s="747" t="str">
        <f t="shared" si="2893"/>
        <v/>
      </c>
      <c r="AC664" s="747" t="str">
        <f t="shared" si="2893"/>
        <v/>
      </c>
      <c r="AD664" s="747" t="str">
        <f t="shared" si="2893"/>
        <v/>
      </c>
      <c r="AE664" s="747" t="str">
        <f t="shared" si="2893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94">IF(AL662="","",AL662/AL$46*AL663/12)</f>
        <v/>
      </c>
      <c r="AM664" s="747" t="str">
        <f t="shared" si="2894"/>
        <v/>
      </c>
      <c r="AN664" s="747" t="str">
        <f t="shared" si="2894"/>
        <v/>
      </c>
      <c r="AO664" s="747" t="str">
        <f t="shared" si="2894"/>
        <v/>
      </c>
      <c r="AP664" s="747" t="str">
        <f t="shared" si="2894"/>
        <v/>
      </c>
      <c r="AQ664" s="747" t="str">
        <f t="shared" si="2894"/>
        <v/>
      </c>
      <c r="AR664" s="747" t="str">
        <f t="shared" si="2894"/>
        <v/>
      </c>
      <c r="AS664" s="747" t="str">
        <f t="shared" si="2894"/>
        <v/>
      </c>
      <c r="AT664" s="747" t="str">
        <f t="shared" si="2894"/>
        <v/>
      </c>
      <c r="AU664" s="747" t="str">
        <f t="shared" si="2894"/>
        <v/>
      </c>
      <c r="AV664" s="747" t="str">
        <f t="shared" si="2894"/>
        <v/>
      </c>
      <c r="AW664" s="747" t="str">
        <f t="shared" si="2894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95">IF(BJ662="","",BJ662/BJ$46*BJ663/12)</f>
        <v/>
      </c>
      <c r="BK664" s="747" t="str">
        <f t="shared" si="2895"/>
        <v/>
      </c>
      <c r="BL664" s="747" t="str">
        <f t="shared" si="2895"/>
        <v/>
      </c>
      <c r="BM664" s="747" t="str">
        <f t="shared" si="2895"/>
        <v/>
      </c>
      <c r="BN664" s="747" t="str">
        <f t="shared" si="2895"/>
        <v/>
      </c>
      <c r="BO664" s="747" t="str">
        <f t="shared" si="2895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59"/>
        <v/>
      </c>
      <c r="CA664" s="615" t="str">
        <f t="shared" si="2860"/>
        <v/>
      </c>
      <c r="CB664" s="615" t="str">
        <f t="shared" si="2861"/>
        <v/>
      </c>
      <c r="CC664" s="684" t="str">
        <f t="shared" si="2862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91"/>
        <v/>
      </c>
      <c r="CF664" s="1332" t="str">
        <f t="shared" si="2891"/>
        <v/>
      </c>
      <c r="CG664" s="1332" t="str">
        <f t="shared" si="2891"/>
        <v/>
      </c>
      <c r="CH664" s="1332" t="str">
        <f t="shared" si="2891"/>
        <v/>
      </c>
      <c r="CI664" s="1333" t="str">
        <f t="shared" si="2891"/>
        <v/>
      </c>
      <c r="CJ664" s="1333" t="str">
        <f t="shared" si="2891"/>
        <v/>
      </c>
      <c r="CK664" s="1332" t="str">
        <f t="shared" si="2891"/>
        <v/>
      </c>
      <c r="CL664" s="1332" t="str">
        <f t="shared" si="2891"/>
        <v/>
      </c>
      <c r="CM664" s="1332" t="str">
        <f t="shared" si="2891"/>
        <v/>
      </c>
      <c r="CN664" s="1332" t="str">
        <f t="shared" si="2891"/>
        <v/>
      </c>
      <c r="CO664" s="1331" t="str">
        <f t="shared" si="2891"/>
        <v/>
      </c>
      <c r="CP664" s="529" t="str">
        <f t="shared" si="2864"/>
        <v/>
      </c>
      <c r="CQ664" s="530" t="str">
        <f t="shared" si="2865"/>
        <v/>
      </c>
      <c r="CR664" s="531" t="str">
        <f t="shared" si="2866"/>
        <v/>
      </c>
      <c r="CS664" s="531" t="str">
        <f t="shared" si="2867"/>
        <v/>
      </c>
      <c r="CT664" s="531" t="str">
        <f t="shared" si="2868"/>
        <v/>
      </c>
      <c r="CU664" s="531" t="str">
        <f t="shared" si="2869"/>
        <v/>
      </c>
      <c r="CV664" s="531" t="str">
        <f t="shared" si="2870"/>
        <v/>
      </c>
      <c r="CW664" s="532" t="str">
        <f t="shared" si="2871"/>
        <v/>
      </c>
      <c r="CX664" s="532" t="str">
        <f t="shared" si="2872"/>
        <v/>
      </c>
      <c r="CY664" s="532" t="str">
        <f t="shared" si="2873"/>
        <v/>
      </c>
      <c r="CZ664" s="531" t="str">
        <f t="shared" si="2874"/>
        <v/>
      </c>
      <c r="DA664" s="531" t="str">
        <f t="shared" si="2875"/>
        <v/>
      </c>
      <c r="DB664" s="531" t="str">
        <f t="shared" si="2876"/>
        <v/>
      </c>
      <c r="DC664" s="531" t="str">
        <f t="shared" si="2877"/>
        <v/>
      </c>
      <c r="DD664" s="531" t="str">
        <f t="shared" si="2878"/>
        <v/>
      </c>
      <c r="DE664" s="530" t="str">
        <f t="shared" si="2879"/>
        <v/>
      </c>
      <c r="DF664" s="529" t="str">
        <f t="shared" si="2880"/>
        <v/>
      </c>
      <c r="DG664" s="646">
        <f t="shared" si="2881"/>
        <v>0</v>
      </c>
      <c r="DH664" s="98">
        <f t="shared" si="2882"/>
        <v>0</v>
      </c>
      <c r="DI664" s="98">
        <f t="shared" si="2883"/>
        <v>0</v>
      </c>
      <c r="DJ664" s="98">
        <f t="shared" si="2884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306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35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307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896">IF(DG666&lt;3,"",(SUM(B666:R666)-MIN(B666:R666)-MAX(B666:R666))/(DG666-2))</f>
        <v>3.9</v>
      </c>
      <c r="CA666" s="590">
        <f t="shared" ref="CA666:CA681" si="2897">IF(DH666&lt;3,"",(SUM(T666:AJ666)-MIN(T666:AJ666)-MAX(T666:AJ666))/(DH666-2))</f>
        <v>4.7</v>
      </c>
      <c r="CB666" s="590">
        <f t="shared" ref="CB666:CB681" si="2898">IF(DI666&lt;3,"",(SUM(AL666:BB666)-MIN(AL666:BB666)-MAX(AL666:BB666))/(DI666-2))</f>
        <v>2.5714285714285716</v>
      </c>
      <c r="CC666" s="681">
        <f t="shared" ref="CC666:CC681" si="2899">IF(DJ666&lt;3,"",(SUM(BD666:BT666)-MIN(BD666:BT666)-MAX(BD666:BT666))/(DJ666-2))</f>
        <v>3.3</v>
      </c>
      <c r="CD666" s="1328" t="str">
        <f t="shared" ref="CD666:CD676" si="290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9">
        <f t="shared" si="2891"/>
        <v>2</v>
      </c>
      <c r="CF666" s="1329">
        <f t="shared" si="2891"/>
        <v>2</v>
      </c>
      <c r="CG666" s="1329">
        <f t="shared" si="2891"/>
        <v>2</v>
      </c>
      <c r="CH666" s="1329">
        <f t="shared" si="2891"/>
        <v>2</v>
      </c>
      <c r="CI666" s="1330">
        <f t="shared" si="2891"/>
        <v>3</v>
      </c>
      <c r="CJ666" s="1330">
        <f t="shared" si="2891"/>
        <v>3</v>
      </c>
      <c r="CK666" s="1329">
        <f t="shared" si="2891"/>
        <v>3</v>
      </c>
      <c r="CL666" s="1329">
        <f t="shared" si="2891"/>
        <v>3</v>
      </c>
      <c r="CM666" s="1329">
        <f t="shared" si="2891"/>
        <v>3</v>
      </c>
      <c r="CN666" s="1329" t="str">
        <f t="shared" si="2891"/>
        <v/>
      </c>
      <c r="CO666" s="1328" t="str">
        <f t="shared" si="2891"/>
        <v/>
      </c>
      <c r="CP666" s="541" t="str">
        <f t="shared" ref="CP666:CP676" si="290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0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0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0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0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0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0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0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0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1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1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1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1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1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1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1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1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18">COUNT(B666:R666)</f>
        <v>12</v>
      </c>
      <c r="DH666" s="98">
        <f t="shared" ref="DH666:DH676" si="2919">COUNT(T666:AJ666)</f>
        <v>12</v>
      </c>
      <c r="DI666" s="98">
        <f t="shared" ref="DI666:DI676" si="2920">COUNT(AL666:BB666)</f>
        <v>9</v>
      </c>
      <c r="DJ666" s="98">
        <f t="shared" ref="DJ666:DJ676" si="2921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228</v>
      </c>
      <c r="B667" s="625">
        <f t="shared" ref="B667:M667" si="2922">IF(B666="","",B666/B$46*8/12*5/7*0.5)</f>
        <v>0.11904761904761904</v>
      </c>
      <c r="C667" s="625">
        <f t="shared" si="2922"/>
        <v>0.11904761904761904</v>
      </c>
      <c r="D667" s="625">
        <f t="shared" si="2922"/>
        <v>0.11904761904761904</v>
      </c>
      <c r="E667" s="625">
        <f t="shared" si="2922"/>
        <v>0.1020408163265306</v>
      </c>
      <c r="F667" s="625">
        <f t="shared" si="2922"/>
        <v>0.13605442176870747</v>
      </c>
      <c r="G667" s="625">
        <f t="shared" si="2922"/>
        <v>9.5238095238095233E-2</v>
      </c>
      <c r="H667" s="625">
        <f t="shared" si="2922"/>
        <v>0.11904761904761904</v>
      </c>
      <c r="I667" s="625">
        <f t="shared" si="2922"/>
        <v>0.13605442176870747</v>
      </c>
      <c r="J667" s="625">
        <f t="shared" si="2922"/>
        <v>0.11904761904761904</v>
      </c>
      <c r="K667" s="625">
        <f t="shared" si="2922"/>
        <v>0.1020408163265306</v>
      </c>
      <c r="L667" s="625">
        <f t="shared" si="2922"/>
        <v>0.13605442176870747</v>
      </c>
      <c r="M667" s="625">
        <f t="shared" si="2922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23">IF(T666="","",T666/T$46*8/12*5/7*0.5)</f>
        <v>0.11904761904761904</v>
      </c>
      <c r="U667" s="625">
        <f t="shared" si="2923"/>
        <v>0.14285714285714285</v>
      </c>
      <c r="V667" s="625">
        <f t="shared" si="2923"/>
        <v>0.1020408163265306</v>
      </c>
      <c r="W667" s="625">
        <f t="shared" si="2923"/>
        <v>0.14285714285714285</v>
      </c>
      <c r="X667" s="625">
        <f t="shared" si="2923"/>
        <v>0.10822510822510822</v>
      </c>
      <c r="Y667" s="625">
        <f t="shared" si="2923"/>
        <v>0.11904761904761904</v>
      </c>
      <c r="Z667" s="625">
        <f t="shared" si="2923"/>
        <v>9.5238095238095233E-2</v>
      </c>
      <c r="AA667" s="625">
        <f t="shared" si="2923"/>
        <v>9.5238095238095233E-2</v>
      </c>
      <c r="AB667" s="625">
        <f t="shared" si="2923"/>
        <v>0.11904761904761904</v>
      </c>
      <c r="AC667" s="625">
        <f t="shared" si="2923"/>
        <v>9.5238095238095233E-2</v>
      </c>
      <c r="AD667" s="625">
        <f t="shared" si="2923"/>
        <v>0.11904761904761904</v>
      </c>
      <c r="AE667" s="625">
        <f t="shared" si="2923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24">IF(AL666="","",AL666/AL$46*8/12*5/7*0.5)</f>
        <v>5.9523809523809521E-2</v>
      </c>
      <c r="AM667" s="625" t="str">
        <f t="shared" si="2924"/>
        <v/>
      </c>
      <c r="AN667" s="625" t="str">
        <f t="shared" si="2924"/>
        <v/>
      </c>
      <c r="AO667" s="625">
        <f t="shared" si="2924"/>
        <v>0.1020408163265306</v>
      </c>
      <c r="AP667" s="625">
        <f t="shared" si="2924"/>
        <v>7.9365079365079375E-2</v>
      </c>
      <c r="AQ667" s="625">
        <f t="shared" si="2924"/>
        <v>8.9285714285714288E-2</v>
      </c>
      <c r="AR667" s="625">
        <f t="shared" si="2924"/>
        <v>0.11904761904761904</v>
      </c>
      <c r="AS667" s="625">
        <f t="shared" si="2924"/>
        <v>6.8027210884353734E-2</v>
      </c>
      <c r="AT667" s="625">
        <f t="shared" si="2924"/>
        <v>0.1020408163265306</v>
      </c>
      <c r="AU667" s="625" t="str">
        <f t="shared" si="2924"/>
        <v/>
      </c>
      <c r="AV667" s="625">
        <f t="shared" si="2924"/>
        <v>7.9365079365079375E-2</v>
      </c>
      <c r="AW667" s="625">
        <f t="shared" si="2924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25">IF(BD666="","",BD666/BD$46*8/12*5/7*0.5)</f>
        <v>8.9285714285714288E-2</v>
      </c>
      <c r="BE667" s="625">
        <f t="shared" si="2925"/>
        <v>8.9285714285714288E-2</v>
      </c>
      <c r="BF667" s="625">
        <f t="shared" si="2925"/>
        <v>0.10582010582010581</v>
      </c>
      <c r="BG667" s="625">
        <f t="shared" si="2925"/>
        <v>8.9285714285714288E-2</v>
      </c>
      <c r="BH667" s="625">
        <f t="shared" si="2925"/>
        <v>0.10582010582010581</v>
      </c>
      <c r="BI667" s="625">
        <f t="shared" si="2925"/>
        <v>0.10582010582010581</v>
      </c>
      <c r="BJ667" s="625">
        <f t="shared" si="2925"/>
        <v>7.9365079365079375E-2</v>
      </c>
      <c r="BK667" s="625">
        <f t="shared" si="2925"/>
        <v>7.9365079365079375E-2</v>
      </c>
      <c r="BL667" s="625">
        <f t="shared" si="2925"/>
        <v>9.5238095238095233E-2</v>
      </c>
      <c r="BM667" s="625">
        <f t="shared" si="2925"/>
        <v>0</v>
      </c>
      <c r="BN667" s="625">
        <f t="shared" si="2925"/>
        <v>8.9285714285714288E-2</v>
      </c>
      <c r="BO667" s="625">
        <f t="shared" si="2925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896"/>
        <v>0.11904761904761904</v>
      </c>
      <c r="CA667" s="615">
        <f t="shared" si="2897"/>
        <v>0.11626468769325912</v>
      </c>
      <c r="CB667" s="615">
        <f t="shared" si="2898"/>
        <v>8.8880790411402649E-2</v>
      </c>
      <c r="CC667" s="684">
        <f t="shared" si="2899"/>
        <v>9.179894179894181E-2</v>
      </c>
      <c r="CD667" s="1331" t="str">
        <f t="shared" si="2900"/>
        <v/>
      </c>
      <c r="CE667" s="1332">
        <f t="shared" si="2891"/>
        <v>5.9523809523809521E-2</v>
      </c>
      <c r="CF667" s="1332">
        <f t="shared" si="2891"/>
        <v>6.8027210884353734E-2</v>
      </c>
      <c r="CG667" s="1332">
        <f t="shared" si="2891"/>
        <v>7.9365079365079375E-2</v>
      </c>
      <c r="CH667" s="1332">
        <f t="shared" si="2891"/>
        <v>7.9365079365079375E-2</v>
      </c>
      <c r="CI667" s="1333">
        <f t="shared" si="2891"/>
        <v>8.9285714285714288E-2</v>
      </c>
      <c r="CJ667" s="1333">
        <f t="shared" si="2891"/>
        <v>0.1020408163265306</v>
      </c>
      <c r="CK667" s="1332">
        <f t="shared" si="2891"/>
        <v>0.1020408163265306</v>
      </c>
      <c r="CL667" s="1332">
        <f t="shared" si="2891"/>
        <v>0.1020408163265306</v>
      </c>
      <c r="CM667" s="1332">
        <f t="shared" si="2891"/>
        <v>0.11904761904761904</v>
      </c>
      <c r="CN667" s="1332" t="str">
        <f t="shared" si="2891"/>
        <v/>
      </c>
      <c r="CO667" s="1331" t="str">
        <f t="shared" si="2891"/>
        <v/>
      </c>
      <c r="CP667" s="529" t="str">
        <f t="shared" si="2901"/>
        <v/>
      </c>
      <c r="CQ667" s="530" t="str">
        <f t="shared" si="2902"/>
        <v/>
      </c>
      <c r="CR667" s="531" t="str">
        <f t="shared" si="2903"/>
        <v/>
      </c>
      <c r="CS667" s="531">
        <f t="shared" si="2904"/>
        <v>0</v>
      </c>
      <c r="CT667" s="531">
        <f t="shared" si="2905"/>
        <v>7.9365079365079375E-2</v>
      </c>
      <c r="CU667" s="531">
        <f t="shared" si="2906"/>
        <v>7.9365079365079375E-2</v>
      </c>
      <c r="CV667" s="531">
        <f t="shared" si="2907"/>
        <v>8.9285714285714288E-2</v>
      </c>
      <c r="CW667" s="532">
        <f t="shared" si="2908"/>
        <v>8.9285714285714288E-2</v>
      </c>
      <c r="CX667" s="532">
        <f t="shared" si="2909"/>
        <v>8.9285714285714288E-2</v>
      </c>
      <c r="CY667" s="532">
        <f t="shared" si="2910"/>
        <v>8.9285714285714288E-2</v>
      </c>
      <c r="CZ667" s="531">
        <f t="shared" si="2911"/>
        <v>9.5238095238095233E-2</v>
      </c>
      <c r="DA667" s="531">
        <f t="shared" si="2912"/>
        <v>9.5238095238095233E-2</v>
      </c>
      <c r="DB667" s="531">
        <f t="shared" si="2913"/>
        <v>0.10582010582010581</v>
      </c>
      <c r="DC667" s="531">
        <f t="shared" si="2914"/>
        <v>0.10582010582010581</v>
      </c>
      <c r="DD667" s="531">
        <f t="shared" si="2915"/>
        <v>0.10582010582010581</v>
      </c>
      <c r="DE667" s="530" t="str">
        <f t="shared" si="2916"/>
        <v/>
      </c>
      <c r="DF667" s="529" t="str">
        <f t="shared" si="2917"/>
        <v/>
      </c>
      <c r="DG667" s="646">
        <f t="shared" si="2918"/>
        <v>12</v>
      </c>
      <c r="DH667" s="98">
        <f t="shared" si="2919"/>
        <v>12</v>
      </c>
      <c r="DI667" s="98">
        <f t="shared" si="2920"/>
        <v>9</v>
      </c>
      <c r="DJ667" s="98">
        <f t="shared" si="2921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896"/>
        <v/>
      </c>
      <c r="CA668" s="590" t="str">
        <f t="shared" si="2897"/>
        <v/>
      </c>
      <c r="CB668" s="590" t="str">
        <f t="shared" si="2898"/>
        <v/>
      </c>
      <c r="CC668" s="681" t="str">
        <f t="shared" si="2899"/>
        <v/>
      </c>
      <c r="CD668" s="1328" t="str">
        <f t="shared" si="2900"/>
        <v/>
      </c>
      <c r="CE668" s="1329" t="str">
        <f t="shared" si="2891"/>
        <v/>
      </c>
      <c r="CF668" s="1329" t="str">
        <f t="shared" si="2891"/>
        <v/>
      </c>
      <c r="CG668" s="1329" t="str">
        <f t="shared" si="2891"/>
        <v/>
      </c>
      <c r="CH668" s="1329" t="str">
        <f t="shared" si="2891"/>
        <v/>
      </c>
      <c r="CI668" s="1330" t="str">
        <f t="shared" si="2891"/>
        <v/>
      </c>
      <c r="CJ668" s="1330" t="str">
        <f t="shared" si="2891"/>
        <v/>
      </c>
      <c r="CK668" s="1329" t="str">
        <f t="shared" si="2891"/>
        <v/>
      </c>
      <c r="CL668" s="1329" t="str">
        <f t="shared" si="2891"/>
        <v/>
      </c>
      <c r="CM668" s="1329" t="str">
        <f t="shared" si="2891"/>
        <v/>
      </c>
      <c r="CN668" s="1329" t="str">
        <f t="shared" si="2891"/>
        <v/>
      </c>
      <c r="CO668" s="1328" t="str">
        <f t="shared" si="2891"/>
        <v/>
      </c>
      <c r="CP668" s="541" t="str">
        <f t="shared" si="2901"/>
        <v/>
      </c>
      <c r="CQ668" s="542" t="str">
        <f t="shared" si="2902"/>
        <v/>
      </c>
      <c r="CR668" s="543" t="str">
        <f t="shared" si="2903"/>
        <v/>
      </c>
      <c r="CS668" s="543" t="str">
        <f t="shared" si="2904"/>
        <v/>
      </c>
      <c r="CT668" s="543" t="str">
        <f t="shared" si="2905"/>
        <v/>
      </c>
      <c r="CU668" s="543" t="str">
        <f t="shared" si="2906"/>
        <v/>
      </c>
      <c r="CV668" s="543" t="str">
        <f t="shared" si="2907"/>
        <v/>
      </c>
      <c r="CW668" s="544" t="str">
        <f t="shared" si="2908"/>
        <v/>
      </c>
      <c r="CX668" s="544" t="str">
        <f t="shared" si="2909"/>
        <v/>
      </c>
      <c r="CY668" s="544" t="str">
        <f t="shared" si="2910"/>
        <v/>
      </c>
      <c r="CZ668" s="543" t="str">
        <f t="shared" si="2911"/>
        <v/>
      </c>
      <c r="DA668" s="543" t="str">
        <f t="shared" si="2912"/>
        <v/>
      </c>
      <c r="DB668" s="543" t="str">
        <f t="shared" si="2913"/>
        <v/>
      </c>
      <c r="DC668" s="543" t="str">
        <f t="shared" si="2914"/>
        <v/>
      </c>
      <c r="DD668" s="543" t="str">
        <f t="shared" si="2915"/>
        <v/>
      </c>
      <c r="DE668" s="542" t="str">
        <f t="shared" si="2916"/>
        <v/>
      </c>
      <c r="DF668" s="541" t="str">
        <f t="shared" si="2917"/>
        <v/>
      </c>
      <c r="DG668" s="646">
        <f t="shared" si="2918"/>
        <v>0</v>
      </c>
      <c r="DH668" s="98">
        <f t="shared" si="2919"/>
        <v>0</v>
      </c>
      <c r="DI668" s="98">
        <f t="shared" si="2920"/>
        <v>0</v>
      </c>
      <c r="DJ668" s="98">
        <f t="shared" si="2921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292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896"/>
        <v/>
      </c>
      <c r="CA669" s="590" t="str">
        <f t="shared" si="2897"/>
        <v/>
      </c>
      <c r="CB669" s="590" t="str">
        <f t="shared" si="2898"/>
        <v/>
      </c>
      <c r="CC669" s="681" t="str">
        <f t="shared" si="2899"/>
        <v/>
      </c>
      <c r="CD669" s="1328" t="str">
        <f t="shared" si="2900"/>
        <v/>
      </c>
      <c r="CE669" s="1329" t="str">
        <f t="shared" si="2891"/>
        <v/>
      </c>
      <c r="CF669" s="1329" t="str">
        <f t="shared" si="2891"/>
        <v/>
      </c>
      <c r="CG669" s="1329" t="str">
        <f t="shared" si="2891"/>
        <v/>
      </c>
      <c r="CH669" s="1329" t="str">
        <f t="shared" si="2891"/>
        <v/>
      </c>
      <c r="CI669" s="1330" t="str">
        <f t="shared" si="2891"/>
        <v/>
      </c>
      <c r="CJ669" s="1330" t="str">
        <f t="shared" si="2891"/>
        <v/>
      </c>
      <c r="CK669" s="1329" t="str">
        <f t="shared" si="2891"/>
        <v/>
      </c>
      <c r="CL669" s="1329" t="str">
        <f t="shared" si="2891"/>
        <v/>
      </c>
      <c r="CM669" s="1329" t="str">
        <f t="shared" si="2891"/>
        <v/>
      </c>
      <c r="CN669" s="1329" t="str">
        <f t="shared" si="2891"/>
        <v/>
      </c>
      <c r="CO669" s="1328" t="str">
        <f t="shared" si="2891"/>
        <v/>
      </c>
      <c r="CP669" s="541" t="str">
        <f t="shared" si="2901"/>
        <v/>
      </c>
      <c r="CQ669" s="542" t="str">
        <f t="shared" si="2902"/>
        <v/>
      </c>
      <c r="CR669" s="543" t="str">
        <f t="shared" si="2903"/>
        <v/>
      </c>
      <c r="CS669" s="543" t="str">
        <f t="shared" si="2904"/>
        <v/>
      </c>
      <c r="CT669" s="543" t="str">
        <f t="shared" si="2905"/>
        <v/>
      </c>
      <c r="CU669" s="543" t="str">
        <f t="shared" si="2906"/>
        <v/>
      </c>
      <c r="CV669" s="543" t="str">
        <f t="shared" si="2907"/>
        <v/>
      </c>
      <c r="CW669" s="544" t="str">
        <f t="shared" si="2908"/>
        <v/>
      </c>
      <c r="CX669" s="544" t="str">
        <f t="shared" si="2909"/>
        <v/>
      </c>
      <c r="CY669" s="544" t="str">
        <f t="shared" si="2910"/>
        <v/>
      </c>
      <c r="CZ669" s="543" t="str">
        <f t="shared" si="2911"/>
        <v/>
      </c>
      <c r="DA669" s="543" t="str">
        <f t="shared" si="2912"/>
        <v/>
      </c>
      <c r="DB669" s="543" t="str">
        <f t="shared" si="2913"/>
        <v/>
      </c>
      <c r="DC669" s="543" t="str">
        <f t="shared" si="2914"/>
        <v/>
      </c>
      <c r="DD669" s="543" t="str">
        <f t="shared" si="2915"/>
        <v/>
      </c>
      <c r="DE669" s="542" t="str">
        <f t="shared" si="2916"/>
        <v/>
      </c>
      <c r="DF669" s="541" t="str">
        <f t="shared" si="2917"/>
        <v/>
      </c>
      <c r="DG669" s="646">
        <f t="shared" si="2918"/>
        <v>0</v>
      </c>
      <c r="DH669" s="98">
        <f t="shared" si="2919"/>
        <v>0</v>
      </c>
      <c r="DI669" s="98">
        <f t="shared" si="2920"/>
        <v>0</v>
      </c>
      <c r="DJ669" s="98">
        <f t="shared" si="2921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228</v>
      </c>
      <c r="B670" s="625" t="str">
        <f t="shared" ref="B670:M670" si="2926">IF(B668="","",B668*B669/0.6/B$46/365)</f>
        <v/>
      </c>
      <c r="C670" s="625" t="str">
        <f t="shared" si="2926"/>
        <v/>
      </c>
      <c r="D670" s="625" t="str">
        <f t="shared" si="2926"/>
        <v/>
      </c>
      <c r="E670" s="625" t="str">
        <f t="shared" si="2926"/>
        <v/>
      </c>
      <c r="F670" s="625" t="str">
        <f t="shared" si="2926"/>
        <v/>
      </c>
      <c r="G670" s="625" t="str">
        <f t="shared" si="2926"/>
        <v/>
      </c>
      <c r="H670" s="625" t="str">
        <f t="shared" si="2926"/>
        <v/>
      </c>
      <c r="I670" s="625" t="str">
        <f t="shared" si="2926"/>
        <v/>
      </c>
      <c r="J670" s="625" t="str">
        <f t="shared" si="2926"/>
        <v/>
      </c>
      <c r="K670" s="625" t="str">
        <f t="shared" si="2926"/>
        <v/>
      </c>
      <c r="L670" s="625" t="str">
        <f t="shared" si="2926"/>
        <v/>
      </c>
      <c r="M670" s="625" t="str">
        <f t="shared" si="2926"/>
        <v/>
      </c>
      <c r="N670" s="625"/>
      <c r="O670" s="625"/>
      <c r="P670" s="625"/>
      <c r="Q670" s="625"/>
      <c r="R670" s="625"/>
      <c r="S670" s="645"/>
      <c r="T670" s="625" t="str">
        <f t="shared" ref="T670:AE670" si="2927">IF(T668="","",T668*T669/0.6/T$46/365)</f>
        <v/>
      </c>
      <c r="U670" s="625" t="str">
        <f t="shared" si="2927"/>
        <v/>
      </c>
      <c r="V670" s="625" t="str">
        <f t="shared" si="2927"/>
        <v/>
      </c>
      <c r="W670" s="625" t="str">
        <f t="shared" si="2927"/>
        <v/>
      </c>
      <c r="X670" s="625" t="str">
        <f t="shared" si="2927"/>
        <v/>
      </c>
      <c r="Y670" s="625" t="str">
        <f t="shared" si="2927"/>
        <v/>
      </c>
      <c r="Z670" s="625" t="str">
        <f t="shared" si="2927"/>
        <v/>
      </c>
      <c r="AA670" s="625" t="str">
        <f t="shared" si="2927"/>
        <v/>
      </c>
      <c r="AB670" s="625" t="str">
        <f t="shared" si="2927"/>
        <v/>
      </c>
      <c r="AC670" s="625" t="str">
        <f t="shared" si="2927"/>
        <v/>
      </c>
      <c r="AD670" s="625" t="str">
        <f t="shared" si="2927"/>
        <v/>
      </c>
      <c r="AE670" s="625" t="str">
        <f t="shared" si="2927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28">IF(AL668="","",AL668*AL669/0.6/AL$46/365)</f>
        <v/>
      </c>
      <c r="AM670" s="625" t="str">
        <f t="shared" si="2928"/>
        <v/>
      </c>
      <c r="AN670" s="625" t="str">
        <f t="shared" si="2928"/>
        <v/>
      </c>
      <c r="AO670" s="625" t="str">
        <f t="shared" si="2928"/>
        <v/>
      </c>
      <c r="AP670" s="625" t="str">
        <f t="shared" si="2928"/>
        <v/>
      </c>
      <c r="AQ670" s="625" t="str">
        <f t="shared" si="2928"/>
        <v/>
      </c>
      <c r="AR670" s="625" t="str">
        <f t="shared" si="2928"/>
        <v/>
      </c>
      <c r="AS670" s="625" t="str">
        <f t="shared" si="2928"/>
        <v/>
      </c>
      <c r="AT670" s="625" t="str">
        <f t="shared" si="2928"/>
        <v/>
      </c>
      <c r="AU670" s="625" t="str">
        <f t="shared" si="2928"/>
        <v/>
      </c>
      <c r="AV670" s="625" t="str">
        <f t="shared" si="2928"/>
        <v/>
      </c>
      <c r="AW670" s="625" t="str">
        <f t="shared" si="2928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29">IF(BD668="","",BD668*BD669/0.6/BD$46/365)</f>
        <v/>
      </c>
      <c r="BE670" s="625" t="str">
        <f t="shared" si="2929"/>
        <v/>
      </c>
      <c r="BF670" s="625" t="str">
        <f t="shared" si="2929"/>
        <v/>
      </c>
      <c r="BG670" s="625" t="str">
        <f t="shared" si="2929"/>
        <v/>
      </c>
      <c r="BH670" s="625" t="str">
        <f t="shared" si="2929"/>
        <v/>
      </c>
      <c r="BI670" s="625" t="str">
        <f t="shared" si="2929"/>
        <v/>
      </c>
      <c r="BJ670" s="625" t="str">
        <f t="shared" si="2929"/>
        <v/>
      </c>
      <c r="BK670" s="625" t="str">
        <f t="shared" si="2929"/>
        <v/>
      </c>
      <c r="BL670" s="625" t="str">
        <f t="shared" si="2929"/>
        <v/>
      </c>
      <c r="BM670" s="625" t="str">
        <f t="shared" si="2929"/>
        <v/>
      </c>
      <c r="BN670" s="625" t="str">
        <f t="shared" si="2929"/>
        <v/>
      </c>
      <c r="BO670" s="625" t="str">
        <f t="shared" si="2929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896"/>
        <v/>
      </c>
      <c r="CA670" s="615" t="str">
        <f t="shared" si="2897"/>
        <v/>
      </c>
      <c r="CB670" s="615" t="str">
        <f t="shared" si="2898"/>
        <v/>
      </c>
      <c r="CC670" s="684" t="str">
        <f t="shared" si="2899"/>
        <v/>
      </c>
      <c r="CD670" s="1331" t="str">
        <f t="shared" si="2900"/>
        <v/>
      </c>
      <c r="CE670" s="1332" t="str">
        <f t="shared" si="2891"/>
        <v/>
      </c>
      <c r="CF670" s="1332" t="str">
        <f t="shared" si="2891"/>
        <v/>
      </c>
      <c r="CG670" s="1332" t="str">
        <f t="shared" si="2891"/>
        <v/>
      </c>
      <c r="CH670" s="1332" t="str">
        <f t="shared" si="2891"/>
        <v/>
      </c>
      <c r="CI670" s="1333" t="str">
        <f t="shared" si="2891"/>
        <v/>
      </c>
      <c r="CJ670" s="1333" t="str">
        <f t="shared" si="2891"/>
        <v/>
      </c>
      <c r="CK670" s="1332" t="str">
        <f t="shared" si="2891"/>
        <v/>
      </c>
      <c r="CL670" s="1332" t="str">
        <f t="shared" si="2891"/>
        <v/>
      </c>
      <c r="CM670" s="1332" t="str">
        <f t="shared" si="2891"/>
        <v/>
      </c>
      <c r="CN670" s="1332" t="str">
        <f t="shared" si="2891"/>
        <v/>
      </c>
      <c r="CO670" s="1331" t="str">
        <f t="shared" si="2891"/>
        <v/>
      </c>
      <c r="CP670" s="529" t="str">
        <f t="shared" si="2901"/>
        <v/>
      </c>
      <c r="CQ670" s="530" t="str">
        <f t="shared" si="2902"/>
        <v/>
      </c>
      <c r="CR670" s="531" t="str">
        <f t="shared" si="2903"/>
        <v/>
      </c>
      <c r="CS670" s="531" t="str">
        <f t="shared" si="2904"/>
        <v/>
      </c>
      <c r="CT670" s="531" t="str">
        <f t="shared" si="2905"/>
        <v/>
      </c>
      <c r="CU670" s="531" t="str">
        <f t="shared" si="2906"/>
        <v/>
      </c>
      <c r="CV670" s="531" t="str">
        <f t="shared" si="2907"/>
        <v/>
      </c>
      <c r="CW670" s="532" t="str">
        <f t="shared" si="2908"/>
        <v/>
      </c>
      <c r="CX670" s="532" t="str">
        <f t="shared" si="2909"/>
        <v/>
      </c>
      <c r="CY670" s="532" t="str">
        <f t="shared" si="2910"/>
        <v/>
      </c>
      <c r="CZ670" s="531" t="str">
        <f t="shared" si="2911"/>
        <v/>
      </c>
      <c r="DA670" s="531" t="str">
        <f t="shared" si="2912"/>
        <v/>
      </c>
      <c r="DB670" s="531" t="str">
        <f t="shared" si="2913"/>
        <v/>
      </c>
      <c r="DC670" s="531" t="str">
        <f t="shared" si="2914"/>
        <v/>
      </c>
      <c r="DD670" s="531" t="str">
        <f t="shared" si="2915"/>
        <v/>
      </c>
      <c r="DE670" s="530" t="str">
        <f t="shared" si="2916"/>
        <v/>
      </c>
      <c r="DF670" s="529" t="str">
        <f t="shared" si="2917"/>
        <v/>
      </c>
      <c r="DG670" s="646">
        <f t="shared" si="2918"/>
        <v>0</v>
      </c>
      <c r="DH670" s="98">
        <f t="shared" si="2919"/>
        <v>0</v>
      </c>
      <c r="DI670" s="98">
        <f t="shared" si="2920"/>
        <v>0</v>
      </c>
      <c r="DJ670" s="98">
        <f t="shared" si="2921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896"/>
        <v/>
      </c>
      <c r="CA671" s="590" t="str">
        <f t="shared" si="2897"/>
        <v/>
      </c>
      <c r="CB671" s="590" t="str">
        <f t="shared" si="2898"/>
        <v/>
      </c>
      <c r="CC671" s="681" t="str">
        <f t="shared" si="2899"/>
        <v/>
      </c>
      <c r="CD671" s="1328" t="str">
        <f t="shared" si="2900"/>
        <v/>
      </c>
      <c r="CE671" s="1329" t="str">
        <f t="shared" si="2891"/>
        <v/>
      </c>
      <c r="CF671" s="1329" t="str">
        <f t="shared" si="2891"/>
        <v/>
      </c>
      <c r="CG671" s="1329" t="str">
        <f t="shared" si="2891"/>
        <v/>
      </c>
      <c r="CH671" s="1329" t="str">
        <f t="shared" si="2891"/>
        <v/>
      </c>
      <c r="CI671" s="1330" t="str">
        <f t="shared" si="2891"/>
        <v/>
      </c>
      <c r="CJ671" s="1330" t="str">
        <f t="shared" si="2891"/>
        <v/>
      </c>
      <c r="CK671" s="1329" t="str">
        <f t="shared" si="2891"/>
        <v/>
      </c>
      <c r="CL671" s="1329" t="str">
        <f t="shared" si="2891"/>
        <v/>
      </c>
      <c r="CM671" s="1329" t="str">
        <f t="shared" si="2891"/>
        <v/>
      </c>
      <c r="CN671" s="1329" t="str">
        <f t="shared" si="2891"/>
        <v/>
      </c>
      <c r="CO671" s="1328" t="str">
        <f t="shared" si="2891"/>
        <v/>
      </c>
      <c r="CP671" s="541" t="str">
        <f t="shared" si="2901"/>
        <v/>
      </c>
      <c r="CQ671" s="542" t="str">
        <f t="shared" si="2902"/>
        <v/>
      </c>
      <c r="CR671" s="543" t="str">
        <f t="shared" si="2903"/>
        <v/>
      </c>
      <c r="CS671" s="543" t="str">
        <f t="shared" si="2904"/>
        <v/>
      </c>
      <c r="CT671" s="543" t="str">
        <f t="shared" si="2905"/>
        <v/>
      </c>
      <c r="CU671" s="543" t="str">
        <f t="shared" si="2906"/>
        <v/>
      </c>
      <c r="CV671" s="543" t="str">
        <f t="shared" si="2907"/>
        <v/>
      </c>
      <c r="CW671" s="544" t="str">
        <f t="shared" si="2908"/>
        <v/>
      </c>
      <c r="CX671" s="544" t="str">
        <f t="shared" si="2909"/>
        <v/>
      </c>
      <c r="CY671" s="544" t="str">
        <f t="shared" si="2910"/>
        <v/>
      </c>
      <c r="CZ671" s="543" t="str">
        <f t="shared" si="2911"/>
        <v/>
      </c>
      <c r="DA671" s="543" t="str">
        <f t="shared" si="2912"/>
        <v/>
      </c>
      <c r="DB671" s="543" t="str">
        <f t="shared" si="2913"/>
        <v/>
      </c>
      <c r="DC671" s="543" t="str">
        <f t="shared" si="2914"/>
        <v/>
      </c>
      <c r="DD671" s="543" t="str">
        <f t="shared" si="2915"/>
        <v/>
      </c>
      <c r="DE671" s="542" t="str">
        <f t="shared" si="2916"/>
        <v/>
      </c>
      <c r="DF671" s="541" t="str">
        <f t="shared" si="2917"/>
        <v/>
      </c>
      <c r="DG671" s="646">
        <f t="shared" si="2918"/>
        <v>0</v>
      </c>
      <c r="DH671" s="98">
        <f t="shared" si="2919"/>
        <v>0</v>
      </c>
      <c r="DI671" s="98">
        <f t="shared" si="2920"/>
        <v>0</v>
      </c>
      <c r="DJ671" s="98">
        <f t="shared" si="2921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292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896"/>
        <v/>
      </c>
      <c r="CA672" s="590" t="str">
        <f t="shared" si="2897"/>
        <v/>
      </c>
      <c r="CB672" s="590" t="str">
        <f t="shared" si="2898"/>
        <v/>
      </c>
      <c r="CC672" s="681" t="str">
        <f t="shared" si="2899"/>
        <v/>
      </c>
      <c r="CD672" s="1328" t="str">
        <f t="shared" si="2900"/>
        <v/>
      </c>
      <c r="CE672" s="1329" t="str">
        <f t="shared" si="2891"/>
        <v/>
      </c>
      <c r="CF672" s="1329" t="str">
        <f t="shared" si="2891"/>
        <v/>
      </c>
      <c r="CG672" s="1329" t="str">
        <f t="shared" si="2891"/>
        <v/>
      </c>
      <c r="CH672" s="1329" t="str">
        <f t="shared" si="2891"/>
        <v/>
      </c>
      <c r="CI672" s="1330" t="str">
        <f t="shared" si="2891"/>
        <v/>
      </c>
      <c r="CJ672" s="1330" t="str">
        <f t="shared" si="2891"/>
        <v/>
      </c>
      <c r="CK672" s="1329" t="str">
        <f t="shared" si="2891"/>
        <v/>
      </c>
      <c r="CL672" s="1329" t="str">
        <f t="shared" si="2891"/>
        <v/>
      </c>
      <c r="CM672" s="1329" t="str">
        <f t="shared" si="2891"/>
        <v/>
      </c>
      <c r="CN672" s="1329" t="str">
        <f t="shared" si="2891"/>
        <v/>
      </c>
      <c r="CO672" s="1328" t="str">
        <f t="shared" si="2891"/>
        <v/>
      </c>
      <c r="CP672" s="541" t="str">
        <f t="shared" si="2901"/>
        <v/>
      </c>
      <c r="CQ672" s="542" t="str">
        <f t="shared" si="2902"/>
        <v/>
      </c>
      <c r="CR672" s="543" t="str">
        <f t="shared" si="2903"/>
        <v/>
      </c>
      <c r="CS672" s="543" t="str">
        <f t="shared" si="2904"/>
        <v/>
      </c>
      <c r="CT672" s="543" t="str">
        <f t="shared" si="2905"/>
        <v/>
      </c>
      <c r="CU672" s="543" t="str">
        <f t="shared" si="2906"/>
        <v/>
      </c>
      <c r="CV672" s="543" t="str">
        <f t="shared" si="2907"/>
        <v/>
      </c>
      <c r="CW672" s="544" t="str">
        <f t="shared" si="2908"/>
        <v/>
      </c>
      <c r="CX672" s="544" t="str">
        <f t="shared" si="2909"/>
        <v/>
      </c>
      <c r="CY672" s="544" t="str">
        <f t="shared" si="2910"/>
        <v/>
      </c>
      <c r="CZ672" s="543" t="str">
        <f t="shared" si="2911"/>
        <v/>
      </c>
      <c r="DA672" s="543" t="str">
        <f t="shared" si="2912"/>
        <v/>
      </c>
      <c r="DB672" s="543" t="str">
        <f t="shared" si="2913"/>
        <v/>
      </c>
      <c r="DC672" s="543" t="str">
        <f t="shared" si="2914"/>
        <v/>
      </c>
      <c r="DD672" s="543" t="str">
        <f t="shared" si="2915"/>
        <v/>
      </c>
      <c r="DE672" s="542" t="str">
        <f t="shared" si="2916"/>
        <v/>
      </c>
      <c r="DF672" s="541" t="str">
        <f t="shared" si="2917"/>
        <v/>
      </c>
      <c r="DG672" s="646">
        <f t="shared" si="2918"/>
        <v>0</v>
      </c>
      <c r="DH672" s="98">
        <f t="shared" si="2919"/>
        <v>0</v>
      </c>
      <c r="DI672" s="98">
        <f t="shared" si="2920"/>
        <v>0</v>
      </c>
      <c r="DJ672" s="98">
        <f t="shared" si="2921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228</v>
      </c>
      <c r="B673" s="625" t="str">
        <f t="shared" ref="B673:M673" si="2930">IF(B671="","",B671*B672/0.62/B$46/365)</f>
        <v/>
      </c>
      <c r="C673" s="625" t="str">
        <f t="shared" si="2930"/>
        <v/>
      </c>
      <c r="D673" s="625" t="str">
        <f t="shared" si="2930"/>
        <v/>
      </c>
      <c r="E673" s="625" t="str">
        <f t="shared" si="2930"/>
        <v/>
      </c>
      <c r="F673" s="625" t="str">
        <f t="shared" si="2930"/>
        <v/>
      </c>
      <c r="G673" s="625" t="str">
        <f t="shared" si="2930"/>
        <v/>
      </c>
      <c r="H673" s="625" t="str">
        <f t="shared" si="2930"/>
        <v/>
      </c>
      <c r="I673" s="625" t="str">
        <f t="shared" si="2930"/>
        <v/>
      </c>
      <c r="J673" s="625" t="str">
        <f t="shared" si="2930"/>
        <v/>
      </c>
      <c r="K673" s="625" t="str">
        <f t="shared" si="2930"/>
        <v/>
      </c>
      <c r="L673" s="625" t="str">
        <f t="shared" si="2930"/>
        <v/>
      </c>
      <c r="M673" s="625" t="str">
        <f t="shared" si="2930"/>
        <v/>
      </c>
      <c r="N673" s="625"/>
      <c r="O673" s="625"/>
      <c r="P673" s="625"/>
      <c r="Q673" s="625"/>
      <c r="R673" s="625"/>
      <c r="S673" s="645"/>
      <c r="T673" s="625" t="str">
        <f t="shared" ref="T673:AE673" si="2931">IF(T671="","",T671*T672/0.62/T$46/365)</f>
        <v/>
      </c>
      <c r="U673" s="625" t="str">
        <f t="shared" si="2931"/>
        <v/>
      </c>
      <c r="V673" s="625" t="str">
        <f t="shared" si="2931"/>
        <v/>
      </c>
      <c r="W673" s="625" t="str">
        <f t="shared" si="2931"/>
        <v/>
      </c>
      <c r="X673" s="625" t="str">
        <f t="shared" si="2931"/>
        <v/>
      </c>
      <c r="Y673" s="625" t="str">
        <f t="shared" si="2931"/>
        <v/>
      </c>
      <c r="Z673" s="625" t="str">
        <f t="shared" si="2931"/>
        <v/>
      </c>
      <c r="AA673" s="625" t="str">
        <f t="shared" si="2931"/>
        <v/>
      </c>
      <c r="AB673" s="625" t="str">
        <f t="shared" si="2931"/>
        <v/>
      </c>
      <c r="AC673" s="625" t="str">
        <f t="shared" si="2931"/>
        <v/>
      </c>
      <c r="AD673" s="625" t="str">
        <f t="shared" si="2931"/>
        <v/>
      </c>
      <c r="AE673" s="625" t="str">
        <f t="shared" si="2931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32">IF(AL671="","",AL671*AL672/0.62/AL$46/365)</f>
        <v/>
      </c>
      <c r="AM673" s="625" t="str">
        <f t="shared" si="2932"/>
        <v/>
      </c>
      <c r="AN673" s="625" t="str">
        <f t="shared" si="2932"/>
        <v/>
      </c>
      <c r="AO673" s="625" t="str">
        <f t="shared" si="2932"/>
        <v/>
      </c>
      <c r="AP673" s="625" t="str">
        <f t="shared" si="2932"/>
        <v/>
      </c>
      <c r="AQ673" s="625" t="str">
        <f t="shared" si="2932"/>
        <v/>
      </c>
      <c r="AR673" s="625" t="str">
        <f t="shared" si="2932"/>
        <v/>
      </c>
      <c r="AS673" s="625" t="str">
        <f t="shared" si="2932"/>
        <v/>
      </c>
      <c r="AT673" s="625" t="str">
        <f t="shared" si="2932"/>
        <v/>
      </c>
      <c r="AU673" s="625" t="str">
        <f t="shared" si="2932"/>
        <v/>
      </c>
      <c r="AV673" s="625" t="str">
        <f t="shared" si="2932"/>
        <v/>
      </c>
      <c r="AW673" s="625" t="str">
        <f t="shared" si="2932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33">IF(BD671="","",BD671*BD672/0.62/BD$46/365)</f>
        <v/>
      </c>
      <c r="BE673" s="625" t="str">
        <f t="shared" si="2933"/>
        <v/>
      </c>
      <c r="BF673" s="625" t="str">
        <f t="shared" si="2933"/>
        <v/>
      </c>
      <c r="BG673" s="625" t="str">
        <f t="shared" si="2933"/>
        <v/>
      </c>
      <c r="BH673" s="625" t="str">
        <f t="shared" si="2933"/>
        <v/>
      </c>
      <c r="BI673" s="625" t="str">
        <f t="shared" si="2933"/>
        <v/>
      </c>
      <c r="BJ673" s="625" t="str">
        <f t="shared" si="2933"/>
        <v/>
      </c>
      <c r="BK673" s="625" t="str">
        <f t="shared" si="2933"/>
        <v/>
      </c>
      <c r="BL673" s="625" t="str">
        <f t="shared" si="2933"/>
        <v/>
      </c>
      <c r="BM673" s="625" t="str">
        <f t="shared" si="2933"/>
        <v/>
      </c>
      <c r="BN673" s="625" t="str">
        <f t="shared" si="2933"/>
        <v/>
      </c>
      <c r="BO673" s="625" t="str">
        <f t="shared" si="2933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896"/>
        <v/>
      </c>
      <c r="CA673" s="615" t="str">
        <f t="shared" si="2897"/>
        <v/>
      </c>
      <c r="CB673" s="615" t="str">
        <f t="shared" si="2898"/>
        <v/>
      </c>
      <c r="CC673" s="684" t="str">
        <f t="shared" si="2899"/>
        <v/>
      </c>
      <c r="CD673" s="1331" t="str">
        <f t="shared" si="2900"/>
        <v/>
      </c>
      <c r="CE673" s="1332" t="str">
        <f t="shared" si="2891"/>
        <v/>
      </c>
      <c r="CF673" s="1332" t="str">
        <f t="shared" si="2891"/>
        <v/>
      </c>
      <c r="CG673" s="1332" t="str">
        <f t="shared" si="2891"/>
        <v/>
      </c>
      <c r="CH673" s="1332" t="str">
        <f t="shared" si="2891"/>
        <v/>
      </c>
      <c r="CI673" s="1333" t="str">
        <f t="shared" si="2891"/>
        <v/>
      </c>
      <c r="CJ673" s="1333" t="str">
        <f t="shared" si="2891"/>
        <v/>
      </c>
      <c r="CK673" s="1332" t="str">
        <f t="shared" si="2891"/>
        <v/>
      </c>
      <c r="CL673" s="1332" t="str">
        <f t="shared" si="2891"/>
        <v/>
      </c>
      <c r="CM673" s="1332" t="str">
        <f t="shared" si="2891"/>
        <v/>
      </c>
      <c r="CN673" s="1332" t="str">
        <f t="shared" si="2891"/>
        <v/>
      </c>
      <c r="CO673" s="1331" t="str">
        <f t="shared" si="2891"/>
        <v/>
      </c>
      <c r="CP673" s="529" t="str">
        <f t="shared" si="2901"/>
        <v/>
      </c>
      <c r="CQ673" s="530" t="str">
        <f t="shared" si="2902"/>
        <v/>
      </c>
      <c r="CR673" s="531" t="str">
        <f t="shared" si="2903"/>
        <v/>
      </c>
      <c r="CS673" s="531" t="str">
        <f t="shared" si="2904"/>
        <v/>
      </c>
      <c r="CT673" s="531" t="str">
        <f t="shared" si="2905"/>
        <v/>
      </c>
      <c r="CU673" s="531" t="str">
        <f t="shared" si="2906"/>
        <v/>
      </c>
      <c r="CV673" s="531" t="str">
        <f t="shared" si="2907"/>
        <v/>
      </c>
      <c r="CW673" s="532" t="str">
        <f t="shared" si="2908"/>
        <v/>
      </c>
      <c r="CX673" s="532" t="str">
        <f t="shared" si="2909"/>
        <v/>
      </c>
      <c r="CY673" s="532" t="str">
        <f t="shared" si="2910"/>
        <v/>
      </c>
      <c r="CZ673" s="531" t="str">
        <f t="shared" si="2911"/>
        <v/>
      </c>
      <c r="DA673" s="531" t="str">
        <f t="shared" si="2912"/>
        <v/>
      </c>
      <c r="DB673" s="531" t="str">
        <f t="shared" si="2913"/>
        <v/>
      </c>
      <c r="DC673" s="531" t="str">
        <f t="shared" si="2914"/>
        <v/>
      </c>
      <c r="DD673" s="531" t="str">
        <f t="shared" si="2915"/>
        <v/>
      </c>
      <c r="DE673" s="530" t="str">
        <f t="shared" si="2916"/>
        <v/>
      </c>
      <c r="DF673" s="529" t="str">
        <f t="shared" si="2917"/>
        <v/>
      </c>
      <c r="DG673" s="646">
        <f t="shared" si="2918"/>
        <v>0</v>
      </c>
      <c r="DH673" s="98">
        <f t="shared" si="2919"/>
        <v>0</v>
      </c>
      <c r="DI673" s="98">
        <f t="shared" si="2920"/>
        <v>0</v>
      </c>
      <c r="DJ673" s="98">
        <f t="shared" si="2921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896"/>
        <v/>
      </c>
      <c r="CA674" s="590" t="str">
        <f t="shared" si="2897"/>
        <v/>
      </c>
      <c r="CB674" s="590" t="str">
        <f t="shared" si="2898"/>
        <v/>
      </c>
      <c r="CC674" s="681" t="str">
        <f t="shared" si="2899"/>
        <v/>
      </c>
      <c r="CD674" s="1328" t="str">
        <f t="shared" si="2900"/>
        <v/>
      </c>
      <c r="CE674" s="1329" t="str">
        <f t="shared" si="2891"/>
        <v/>
      </c>
      <c r="CF674" s="1329" t="str">
        <f t="shared" si="2891"/>
        <v/>
      </c>
      <c r="CG674" s="1329" t="str">
        <f t="shared" si="2891"/>
        <v/>
      </c>
      <c r="CH674" s="1329" t="str">
        <f t="shared" si="2891"/>
        <v/>
      </c>
      <c r="CI674" s="1330" t="str">
        <f t="shared" si="2891"/>
        <v/>
      </c>
      <c r="CJ674" s="1330" t="str">
        <f t="shared" si="2891"/>
        <v/>
      </c>
      <c r="CK674" s="1329" t="str">
        <f t="shared" si="2891"/>
        <v/>
      </c>
      <c r="CL674" s="1329" t="str">
        <f t="shared" si="2891"/>
        <v/>
      </c>
      <c r="CM674" s="1329" t="str">
        <f t="shared" si="2891"/>
        <v/>
      </c>
      <c r="CN674" s="1329" t="str">
        <f t="shared" si="2891"/>
        <v/>
      </c>
      <c r="CO674" s="1328" t="str">
        <f t="shared" si="2891"/>
        <v/>
      </c>
      <c r="CP674" s="541" t="str">
        <f t="shared" si="2901"/>
        <v/>
      </c>
      <c r="CQ674" s="542" t="str">
        <f t="shared" si="2902"/>
        <v/>
      </c>
      <c r="CR674" s="543" t="str">
        <f t="shared" si="2903"/>
        <v/>
      </c>
      <c r="CS674" s="543" t="str">
        <f t="shared" si="2904"/>
        <v/>
      </c>
      <c r="CT674" s="543" t="str">
        <f t="shared" si="2905"/>
        <v/>
      </c>
      <c r="CU674" s="543" t="str">
        <f t="shared" si="2906"/>
        <v/>
      </c>
      <c r="CV674" s="543" t="str">
        <f t="shared" si="2907"/>
        <v/>
      </c>
      <c r="CW674" s="544" t="str">
        <f t="shared" si="2908"/>
        <v/>
      </c>
      <c r="CX674" s="544" t="str">
        <f t="shared" si="2909"/>
        <v/>
      </c>
      <c r="CY674" s="544" t="str">
        <f t="shared" si="2910"/>
        <v/>
      </c>
      <c r="CZ674" s="543" t="str">
        <f t="shared" si="2911"/>
        <v/>
      </c>
      <c r="DA674" s="543" t="str">
        <f t="shared" si="2912"/>
        <v/>
      </c>
      <c r="DB674" s="543" t="str">
        <f t="shared" si="2913"/>
        <v/>
      </c>
      <c r="DC674" s="543" t="str">
        <f t="shared" si="2914"/>
        <v/>
      </c>
      <c r="DD674" s="543" t="str">
        <f t="shared" si="2915"/>
        <v/>
      </c>
      <c r="DE674" s="542" t="str">
        <f t="shared" si="2916"/>
        <v/>
      </c>
      <c r="DF674" s="541" t="str">
        <f t="shared" si="2917"/>
        <v/>
      </c>
      <c r="DG674" s="646">
        <f t="shared" si="2918"/>
        <v>0</v>
      </c>
      <c r="DH674" s="98">
        <f t="shared" si="2919"/>
        <v>0</v>
      </c>
      <c r="DI674" s="98">
        <f t="shared" si="2920"/>
        <v>0</v>
      </c>
      <c r="DJ674" s="98">
        <f t="shared" si="2921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292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896"/>
        <v/>
      </c>
      <c r="CA675" s="590" t="str">
        <f t="shared" si="2897"/>
        <v/>
      </c>
      <c r="CB675" s="590" t="str">
        <f t="shared" si="2898"/>
        <v/>
      </c>
      <c r="CC675" s="681" t="str">
        <f t="shared" si="2899"/>
        <v/>
      </c>
      <c r="CD675" s="1328" t="str">
        <f t="shared" si="2900"/>
        <v/>
      </c>
      <c r="CE675" s="1329" t="str">
        <f t="shared" si="2891"/>
        <v/>
      </c>
      <c r="CF675" s="1329" t="str">
        <f t="shared" si="2891"/>
        <v/>
      </c>
      <c r="CG675" s="1329" t="str">
        <f t="shared" si="2891"/>
        <v/>
      </c>
      <c r="CH675" s="1329" t="str">
        <f t="shared" si="2891"/>
        <v/>
      </c>
      <c r="CI675" s="1330" t="str">
        <f t="shared" si="2891"/>
        <v/>
      </c>
      <c r="CJ675" s="1330" t="str">
        <f t="shared" si="2891"/>
        <v/>
      </c>
      <c r="CK675" s="1329" t="str">
        <f t="shared" si="2891"/>
        <v/>
      </c>
      <c r="CL675" s="1329" t="str">
        <f t="shared" si="2891"/>
        <v/>
      </c>
      <c r="CM675" s="1329" t="str">
        <f t="shared" si="2891"/>
        <v/>
      </c>
      <c r="CN675" s="1329" t="str">
        <f t="shared" si="2891"/>
        <v/>
      </c>
      <c r="CO675" s="1328" t="str">
        <f t="shared" si="2891"/>
        <v/>
      </c>
      <c r="CP675" s="541" t="str">
        <f t="shared" si="2901"/>
        <v/>
      </c>
      <c r="CQ675" s="542" t="str">
        <f t="shared" si="2902"/>
        <v/>
      </c>
      <c r="CR675" s="543" t="str">
        <f t="shared" si="2903"/>
        <v/>
      </c>
      <c r="CS675" s="543" t="str">
        <f t="shared" si="2904"/>
        <v/>
      </c>
      <c r="CT675" s="543" t="str">
        <f t="shared" si="2905"/>
        <v/>
      </c>
      <c r="CU675" s="543" t="str">
        <f t="shared" si="2906"/>
        <v/>
      </c>
      <c r="CV675" s="543" t="str">
        <f t="shared" si="2907"/>
        <v/>
      </c>
      <c r="CW675" s="544" t="str">
        <f t="shared" si="2908"/>
        <v/>
      </c>
      <c r="CX675" s="544" t="str">
        <f t="shared" si="2909"/>
        <v/>
      </c>
      <c r="CY675" s="544" t="str">
        <f t="shared" si="2910"/>
        <v/>
      </c>
      <c r="CZ675" s="543" t="str">
        <f t="shared" si="2911"/>
        <v/>
      </c>
      <c r="DA675" s="543" t="str">
        <f t="shared" si="2912"/>
        <v/>
      </c>
      <c r="DB675" s="543" t="str">
        <f t="shared" si="2913"/>
        <v/>
      </c>
      <c r="DC675" s="543" t="str">
        <f t="shared" si="2914"/>
        <v/>
      </c>
      <c r="DD675" s="543" t="str">
        <f t="shared" si="2915"/>
        <v/>
      </c>
      <c r="DE675" s="542" t="str">
        <f t="shared" si="2916"/>
        <v/>
      </c>
      <c r="DF675" s="541" t="str">
        <f t="shared" si="2917"/>
        <v/>
      </c>
      <c r="DG675" s="646">
        <f t="shared" si="2918"/>
        <v>0</v>
      </c>
      <c r="DH675" s="98">
        <f t="shared" si="2919"/>
        <v>0</v>
      </c>
      <c r="DI675" s="98">
        <f t="shared" si="2920"/>
        <v>0</v>
      </c>
      <c r="DJ675" s="98">
        <f t="shared" si="2921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228</v>
      </c>
      <c r="B676" s="625" t="str">
        <f t="shared" ref="B676:M676" si="2934">IF(B674="","",B674*B675/0.23/B$46/365)</f>
        <v/>
      </c>
      <c r="C676" s="625" t="str">
        <f t="shared" si="2934"/>
        <v/>
      </c>
      <c r="D676" s="625" t="str">
        <f t="shared" si="2934"/>
        <v/>
      </c>
      <c r="E676" s="625" t="str">
        <f t="shared" si="2934"/>
        <v/>
      </c>
      <c r="F676" s="625" t="str">
        <f t="shared" si="2934"/>
        <v/>
      </c>
      <c r="G676" s="625" t="str">
        <f t="shared" si="2934"/>
        <v/>
      </c>
      <c r="H676" s="625" t="str">
        <f t="shared" si="2934"/>
        <v/>
      </c>
      <c r="I676" s="625" t="str">
        <f t="shared" si="2934"/>
        <v/>
      </c>
      <c r="J676" s="625" t="str">
        <f t="shared" si="2934"/>
        <v/>
      </c>
      <c r="K676" s="625" t="str">
        <f t="shared" si="2934"/>
        <v/>
      </c>
      <c r="L676" s="625" t="str">
        <f t="shared" si="2934"/>
        <v/>
      </c>
      <c r="M676" s="625" t="str">
        <f t="shared" si="2934"/>
        <v/>
      </c>
      <c r="N676" s="625"/>
      <c r="O676" s="625"/>
      <c r="P676" s="625"/>
      <c r="Q676" s="625"/>
      <c r="R676" s="625"/>
      <c r="S676" s="645"/>
      <c r="T676" s="625" t="str">
        <f t="shared" ref="T676:AE676" si="2935">IF(T674="","",T674*T675/0.23/T$46/365)</f>
        <v/>
      </c>
      <c r="U676" s="625" t="str">
        <f t="shared" si="2935"/>
        <v/>
      </c>
      <c r="V676" s="625" t="str">
        <f t="shared" si="2935"/>
        <v/>
      </c>
      <c r="W676" s="625" t="str">
        <f t="shared" si="2935"/>
        <v/>
      </c>
      <c r="X676" s="625" t="str">
        <f t="shared" si="2935"/>
        <v/>
      </c>
      <c r="Y676" s="625" t="str">
        <f t="shared" si="2935"/>
        <v/>
      </c>
      <c r="Z676" s="625" t="str">
        <f t="shared" si="2935"/>
        <v/>
      </c>
      <c r="AA676" s="625" t="str">
        <f t="shared" si="2935"/>
        <v/>
      </c>
      <c r="AB676" s="625" t="str">
        <f t="shared" si="2935"/>
        <v/>
      </c>
      <c r="AC676" s="625" t="str">
        <f t="shared" si="2935"/>
        <v/>
      </c>
      <c r="AD676" s="625" t="str">
        <f t="shared" si="2935"/>
        <v/>
      </c>
      <c r="AE676" s="625" t="str">
        <f t="shared" si="2935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36">IF(AL674="","",AL674*AL675/0.23/AL$46/365)</f>
        <v/>
      </c>
      <c r="AM676" s="625" t="str">
        <f t="shared" si="2936"/>
        <v/>
      </c>
      <c r="AN676" s="625" t="str">
        <f t="shared" si="2936"/>
        <v/>
      </c>
      <c r="AO676" s="625" t="str">
        <f t="shared" si="2936"/>
        <v/>
      </c>
      <c r="AP676" s="625" t="str">
        <f t="shared" si="2936"/>
        <v/>
      </c>
      <c r="AQ676" s="625" t="str">
        <f t="shared" si="2936"/>
        <v/>
      </c>
      <c r="AR676" s="625" t="str">
        <f t="shared" si="2936"/>
        <v/>
      </c>
      <c r="AS676" s="625" t="str">
        <f t="shared" si="2936"/>
        <v/>
      </c>
      <c r="AT676" s="625" t="str">
        <f t="shared" si="2936"/>
        <v/>
      </c>
      <c r="AU676" s="625" t="str">
        <f t="shared" si="2936"/>
        <v/>
      </c>
      <c r="AV676" s="625" t="str">
        <f t="shared" si="2936"/>
        <v/>
      </c>
      <c r="AW676" s="625" t="str">
        <f t="shared" si="2936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37">IF(BD674="","",BD674*BD675/0.23/BD$46/365)</f>
        <v/>
      </c>
      <c r="BE676" s="625" t="str">
        <f t="shared" si="2937"/>
        <v/>
      </c>
      <c r="BF676" s="625" t="str">
        <f t="shared" si="2937"/>
        <v/>
      </c>
      <c r="BG676" s="625" t="str">
        <f t="shared" si="2937"/>
        <v/>
      </c>
      <c r="BH676" s="625" t="str">
        <f t="shared" si="2937"/>
        <v/>
      </c>
      <c r="BI676" s="625" t="str">
        <f t="shared" si="2937"/>
        <v/>
      </c>
      <c r="BJ676" s="625" t="str">
        <f t="shared" si="2937"/>
        <v/>
      </c>
      <c r="BK676" s="625" t="str">
        <f t="shared" si="2937"/>
        <v/>
      </c>
      <c r="BL676" s="625" t="str">
        <f t="shared" si="2937"/>
        <v/>
      </c>
      <c r="BM676" s="625" t="str">
        <f t="shared" si="2937"/>
        <v/>
      </c>
      <c r="BN676" s="625" t="str">
        <f t="shared" si="2937"/>
        <v/>
      </c>
      <c r="BO676" s="625" t="str">
        <f t="shared" si="2937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896"/>
        <v/>
      </c>
      <c r="CA676" s="615" t="str">
        <f t="shared" si="2897"/>
        <v/>
      </c>
      <c r="CB676" s="615" t="str">
        <f t="shared" si="2898"/>
        <v/>
      </c>
      <c r="CC676" s="684" t="str">
        <f t="shared" si="2899"/>
        <v/>
      </c>
      <c r="CD676" s="1331" t="str">
        <f t="shared" si="2900"/>
        <v/>
      </c>
      <c r="CE676" s="1332" t="str">
        <f t="shared" si="2891"/>
        <v/>
      </c>
      <c r="CF676" s="1332" t="str">
        <f t="shared" si="2891"/>
        <v/>
      </c>
      <c r="CG676" s="1332" t="str">
        <f t="shared" si="2891"/>
        <v/>
      </c>
      <c r="CH676" s="1332" t="str">
        <f t="shared" si="2891"/>
        <v/>
      </c>
      <c r="CI676" s="1333" t="str">
        <f t="shared" si="2891"/>
        <v/>
      </c>
      <c r="CJ676" s="1333" t="str">
        <f t="shared" si="2891"/>
        <v/>
      </c>
      <c r="CK676" s="1332" t="str">
        <f t="shared" si="2891"/>
        <v/>
      </c>
      <c r="CL676" s="1332" t="str">
        <f t="shared" si="2891"/>
        <v/>
      </c>
      <c r="CM676" s="1332" t="str">
        <f t="shared" si="2891"/>
        <v/>
      </c>
      <c r="CN676" s="1332" t="str">
        <f t="shared" si="2891"/>
        <v/>
      </c>
      <c r="CO676" s="1331" t="str">
        <f t="shared" si="2891"/>
        <v/>
      </c>
      <c r="CP676" s="529" t="str">
        <f t="shared" si="2901"/>
        <v/>
      </c>
      <c r="CQ676" s="530" t="str">
        <f t="shared" si="2902"/>
        <v/>
      </c>
      <c r="CR676" s="531" t="str">
        <f t="shared" si="2903"/>
        <v/>
      </c>
      <c r="CS676" s="531" t="str">
        <f t="shared" si="2904"/>
        <v/>
      </c>
      <c r="CT676" s="531" t="str">
        <f t="shared" si="2905"/>
        <v/>
      </c>
      <c r="CU676" s="531" t="str">
        <f t="shared" si="2906"/>
        <v/>
      </c>
      <c r="CV676" s="531" t="str">
        <f t="shared" si="2907"/>
        <v/>
      </c>
      <c r="CW676" s="532" t="str">
        <f t="shared" si="2908"/>
        <v/>
      </c>
      <c r="CX676" s="532" t="str">
        <f t="shared" si="2909"/>
        <v/>
      </c>
      <c r="CY676" s="532" t="str">
        <f t="shared" si="2910"/>
        <v/>
      </c>
      <c r="CZ676" s="531" t="str">
        <f t="shared" si="2911"/>
        <v/>
      </c>
      <c r="DA676" s="531" t="str">
        <f t="shared" si="2912"/>
        <v/>
      </c>
      <c r="DB676" s="531" t="str">
        <f t="shared" si="2913"/>
        <v/>
      </c>
      <c r="DC676" s="531" t="str">
        <f t="shared" si="2914"/>
        <v/>
      </c>
      <c r="DD676" s="531" t="str">
        <f t="shared" si="2915"/>
        <v/>
      </c>
      <c r="DE676" s="530" t="str">
        <f t="shared" si="2916"/>
        <v/>
      </c>
      <c r="DF676" s="529" t="str">
        <f t="shared" si="2917"/>
        <v/>
      </c>
      <c r="DG676" s="646">
        <f t="shared" si="2918"/>
        <v>0</v>
      </c>
      <c r="DH676" s="98">
        <f t="shared" si="2919"/>
        <v>0</v>
      </c>
      <c r="DI676" s="98">
        <f t="shared" si="2920"/>
        <v>0</v>
      </c>
      <c r="DJ676" s="98">
        <f t="shared" si="2921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896"/>
        <v/>
      </c>
      <c r="CA677" s="582" t="str">
        <f t="shared" si="2897"/>
        <v/>
      </c>
      <c r="CB677" s="582" t="str">
        <f t="shared" si="2898"/>
        <v/>
      </c>
      <c r="CC677" s="680" t="str">
        <f t="shared" si="2899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35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296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896"/>
        <v/>
      </c>
      <c r="CA678" s="590" t="str">
        <f t="shared" si="2897"/>
        <v/>
      </c>
      <c r="CB678" s="590" t="str">
        <f t="shared" si="2898"/>
        <v/>
      </c>
      <c r="CC678" s="681" t="str">
        <f t="shared" si="2899"/>
        <v/>
      </c>
      <c r="CD678" s="1328" t="str">
        <f t="shared" ref="CD678:CO678" si="293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38"/>
        <v/>
      </c>
      <c r="CF678" s="1329" t="str">
        <f t="shared" si="2938"/>
        <v/>
      </c>
      <c r="CG678" s="1329" t="str">
        <f t="shared" si="2938"/>
        <v/>
      </c>
      <c r="CH678" s="1329" t="str">
        <f t="shared" si="2938"/>
        <v/>
      </c>
      <c r="CI678" s="1330" t="str">
        <f t="shared" si="2938"/>
        <v/>
      </c>
      <c r="CJ678" s="1330" t="str">
        <f t="shared" si="2938"/>
        <v/>
      </c>
      <c r="CK678" s="1329" t="str">
        <f t="shared" si="2938"/>
        <v/>
      </c>
      <c r="CL678" s="1329" t="str">
        <f t="shared" si="2938"/>
        <v/>
      </c>
      <c r="CM678" s="1329" t="str">
        <f t="shared" si="2938"/>
        <v/>
      </c>
      <c r="CN678" s="1329" t="str">
        <f t="shared" si="2938"/>
        <v/>
      </c>
      <c r="CO678" s="1328" t="str">
        <f t="shared" si="2938"/>
        <v/>
      </c>
      <c r="CP678" s="541" t="str">
        <f t="shared" ref="CP678:CY681" si="293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39"/>
        <v/>
      </c>
      <c r="CR678" s="543" t="str">
        <f t="shared" si="2939"/>
        <v/>
      </c>
      <c r="CS678" s="543" t="str">
        <f t="shared" si="2939"/>
        <v/>
      </c>
      <c r="CT678" s="543" t="str">
        <f t="shared" si="2939"/>
        <v/>
      </c>
      <c r="CU678" s="543" t="str">
        <f t="shared" si="2939"/>
        <v/>
      </c>
      <c r="CV678" s="543" t="str">
        <f t="shared" si="2939"/>
        <v/>
      </c>
      <c r="CW678" s="544" t="str">
        <f t="shared" si="2939"/>
        <v/>
      </c>
      <c r="CX678" s="544" t="str">
        <f t="shared" si="2939"/>
        <v/>
      </c>
      <c r="CY678" s="544" t="str">
        <f t="shared" si="2939"/>
        <v/>
      </c>
      <c r="CZ678" s="543" t="str">
        <f t="shared" ref="CZ678:DF681" si="294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40"/>
        <v/>
      </c>
      <c r="DB678" s="543" t="str">
        <f t="shared" si="2940"/>
        <v/>
      </c>
      <c r="DC678" s="543" t="str">
        <f t="shared" si="2940"/>
        <v/>
      </c>
      <c r="DD678" s="543" t="str">
        <f t="shared" si="2940"/>
        <v/>
      </c>
      <c r="DE678" s="542" t="str">
        <f t="shared" si="2940"/>
        <v/>
      </c>
      <c r="DF678" s="541" t="str">
        <f t="shared" si="2940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292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896"/>
        <v/>
      </c>
      <c r="CA679" s="590" t="str">
        <f t="shared" si="2897"/>
        <v/>
      </c>
      <c r="CB679" s="590" t="str">
        <f t="shared" si="2898"/>
        <v/>
      </c>
      <c r="CC679" s="681" t="str">
        <f t="shared" si="2899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4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41"/>
        <v/>
      </c>
      <c r="CG679" s="1329" t="str">
        <f t="shared" si="2941"/>
        <v/>
      </c>
      <c r="CH679" s="1329" t="str">
        <f t="shared" si="2941"/>
        <v/>
      </c>
      <c r="CI679" s="1330" t="str">
        <f t="shared" si="2941"/>
        <v/>
      </c>
      <c r="CJ679" s="1330" t="str">
        <f t="shared" si="2941"/>
        <v/>
      </c>
      <c r="CK679" s="1329" t="str">
        <f t="shared" si="2941"/>
        <v/>
      </c>
      <c r="CL679" s="1329" t="str">
        <f t="shared" si="2941"/>
        <v/>
      </c>
      <c r="CM679" s="1329" t="str">
        <f t="shared" si="2941"/>
        <v/>
      </c>
      <c r="CN679" s="1329" t="str">
        <f t="shared" si="2941"/>
        <v/>
      </c>
      <c r="CO679" s="1328" t="str">
        <f t="shared" si="2941"/>
        <v/>
      </c>
      <c r="CP679" s="541" t="str">
        <f t="shared" si="2939"/>
        <v/>
      </c>
      <c r="CQ679" s="542" t="str">
        <f t="shared" si="2939"/>
        <v/>
      </c>
      <c r="CR679" s="543" t="str">
        <f t="shared" si="2939"/>
        <v/>
      </c>
      <c r="CS679" s="543" t="str">
        <f t="shared" si="2939"/>
        <v/>
      </c>
      <c r="CT679" s="543" t="str">
        <f t="shared" si="2939"/>
        <v/>
      </c>
      <c r="CU679" s="543" t="str">
        <f t="shared" si="2939"/>
        <v/>
      </c>
      <c r="CV679" s="543" t="str">
        <f t="shared" si="2939"/>
        <v/>
      </c>
      <c r="CW679" s="544" t="str">
        <f t="shared" si="2939"/>
        <v/>
      </c>
      <c r="CX679" s="544" t="str">
        <f t="shared" si="2939"/>
        <v/>
      </c>
      <c r="CY679" s="544" t="str">
        <f t="shared" si="2939"/>
        <v/>
      </c>
      <c r="CZ679" s="543" t="str">
        <f t="shared" si="2940"/>
        <v/>
      </c>
      <c r="DA679" s="543" t="str">
        <f t="shared" si="2940"/>
        <v/>
      </c>
      <c r="DB679" s="543" t="str">
        <f t="shared" si="2940"/>
        <v/>
      </c>
      <c r="DC679" s="543" t="str">
        <f t="shared" si="2940"/>
        <v/>
      </c>
      <c r="DD679" s="543" t="str">
        <f t="shared" si="2940"/>
        <v/>
      </c>
      <c r="DE679" s="542" t="str">
        <f t="shared" si="2940"/>
        <v/>
      </c>
      <c r="DF679" s="541" t="str">
        <f t="shared" si="2940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287</v>
      </c>
      <c r="B680" s="752">
        <f>4000*$K$1</f>
        <v>16747.2</v>
      </c>
      <c r="C680" s="752">
        <f t="shared" ref="C680:M680" si="2942">4000*$K$1</f>
        <v>16747.2</v>
      </c>
      <c r="D680" s="752">
        <f t="shared" si="2942"/>
        <v>16747.2</v>
      </c>
      <c r="E680" s="752">
        <f t="shared" si="2942"/>
        <v>16747.2</v>
      </c>
      <c r="F680" s="752">
        <f t="shared" si="2942"/>
        <v>16747.2</v>
      </c>
      <c r="G680" s="752">
        <f t="shared" si="2942"/>
        <v>16747.2</v>
      </c>
      <c r="H680" s="752">
        <f t="shared" si="2942"/>
        <v>16747.2</v>
      </c>
      <c r="I680" s="752">
        <f t="shared" si="2942"/>
        <v>16747.2</v>
      </c>
      <c r="J680" s="752">
        <f t="shared" si="2942"/>
        <v>16747.2</v>
      </c>
      <c r="K680" s="752">
        <f t="shared" si="2942"/>
        <v>16747.2</v>
      </c>
      <c r="L680" s="752">
        <f t="shared" si="2942"/>
        <v>16747.2</v>
      </c>
      <c r="M680" s="752">
        <f t="shared" si="2942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43">4000*$K$1</f>
        <v>16747.2</v>
      </c>
      <c r="V680" s="752">
        <f t="shared" si="2943"/>
        <v>16747.2</v>
      </c>
      <c r="W680" s="752">
        <f t="shared" si="2943"/>
        <v>16747.2</v>
      </c>
      <c r="X680" s="752">
        <f t="shared" si="2943"/>
        <v>16747.2</v>
      </c>
      <c r="Y680" s="752">
        <f t="shared" si="2943"/>
        <v>16747.2</v>
      </c>
      <c r="Z680" s="752">
        <f t="shared" si="2943"/>
        <v>16747.2</v>
      </c>
      <c r="AA680" s="752">
        <f t="shared" si="2943"/>
        <v>16747.2</v>
      </c>
      <c r="AB680" s="752">
        <f t="shared" si="2943"/>
        <v>16747.2</v>
      </c>
      <c r="AC680" s="752">
        <f t="shared" si="2943"/>
        <v>16747.2</v>
      </c>
      <c r="AD680" s="752">
        <f t="shared" si="2943"/>
        <v>16747.2</v>
      </c>
      <c r="AE680" s="752">
        <f t="shared" si="2943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44">4000*$K$1</f>
        <v>16747.2</v>
      </c>
      <c r="AN680" s="752">
        <f t="shared" si="2944"/>
        <v>16747.2</v>
      </c>
      <c r="AO680" s="752">
        <f t="shared" si="2944"/>
        <v>16747.2</v>
      </c>
      <c r="AP680" s="752">
        <f t="shared" si="2944"/>
        <v>16747.2</v>
      </c>
      <c r="AQ680" s="752">
        <f t="shared" si="2944"/>
        <v>16747.2</v>
      </c>
      <c r="AR680" s="752">
        <f t="shared" si="2944"/>
        <v>16747.2</v>
      </c>
      <c r="AS680" s="752">
        <f t="shared" si="2944"/>
        <v>16747.2</v>
      </c>
      <c r="AT680" s="752">
        <f t="shared" si="2944"/>
        <v>16747.2</v>
      </c>
      <c r="AU680" s="752">
        <f t="shared" si="2944"/>
        <v>16747.2</v>
      </c>
      <c r="AV680" s="752">
        <f t="shared" si="2944"/>
        <v>16747.2</v>
      </c>
      <c r="AW680" s="752">
        <f t="shared" si="2944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45">4000*$K$1</f>
        <v>16747.2</v>
      </c>
      <c r="BF680" s="752">
        <f t="shared" si="2945"/>
        <v>16747.2</v>
      </c>
      <c r="BG680" s="752">
        <f t="shared" si="2945"/>
        <v>16747.2</v>
      </c>
      <c r="BH680" s="752">
        <f t="shared" si="2945"/>
        <v>16747.2</v>
      </c>
      <c r="BI680" s="752">
        <f t="shared" si="2945"/>
        <v>16747.2</v>
      </c>
      <c r="BJ680" s="752">
        <f t="shared" si="2945"/>
        <v>16747.2</v>
      </c>
      <c r="BK680" s="752">
        <f t="shared" si="2945"/>
        <v>16747.2</v>
      </c>
      <c r="BL680" s="752">
        <f t="shared" si="2945"/>
        <v>16747.2</v>
      </c>
      <c r="BM680" s="752">
        <f t="shared" si="2945"/>
        <v>16747.2</v>
      </c>
      <c r="BN680" s="752">
        <f t="shared" si="2945"/>
        <v>16747.2</v>
      </c>
      <c r="BO680" s="752">
        <f t="shared" si="2945"/>
        <v>16747.2</v>
      </c>
      <c r="BP680" s="752"/>
      <c r="BQ680" s="752"/>
      <c r="BR680" s="752"/>
      <c r="BS680" s="752"/>
      <c r="BT680" s="752"/>
      <c r="BU680" s="762"/>
      <c r="BV680" s="752">
        <f t="shared" si="2945"/>
        <v>16747.2</v>
      </c>
      <c r="BW680" s="752">
        <f t="shared" si="2945"/>
        <v>16747.2</v>
      </c>
      <c r="BX680" s="752">
        <f t="shared" si="2945"/>
        <v>16747.2</v>
      </c>
      <c r="BY680" s="752">
        <f t="shared" si="2945"/>
        <v>16747.2</v>
      </c>
      <c r="BZ680" s="590">
        <f t="shared" si="2896"/>
        <v>16747.200000000004</v>
      </c>
      <c r="CA680" s="590">
        <f t="shared" si="2897"/>
        <v>16747.200000000004</v>
      </c>
      <c r="CB680" s="590">
        <f t="shared" si="2898"/>
        <v>16747.200000000004</v>
      </c>
      <c r="CC680" s="681">
        <f t="shared" si="2899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41"/>
        <v>16747.2</v>
      </c>
      <c r="CF680" s="1329">
        <f t="shared" si="2941"/>
        <v>16747.2</v>
      </c>
      <c r="CG680" s="1329">
        <f t="shared" si="2941"/>
        <v>16747.2</v>
      </c>
      <c r="CH680" s="1329">
        <f t="shared" si="2941"/>
        <v>16747.2</v>
      </c>
      <c r="CI680" s="1330">
        <f t="shared" si="2941"/>
        <v>16747.2</v>
      </c>
      <c r="CJ680" s="1330">
        <f t="shared" si="2941"/>
        <v>16747.2</v>
      </c>
      <c r="CK680" s="1329">
        <f t="shared" si="2941"/>
        <v>16747.2</v>
      </c>
      <c r="CL680" s="1329">
        <f t="shared" si="2941"/>
        <v>16747.2</v>
      </c>
      <c r="CM680" s="1329">
        <f t="shared" si="2941"/>
        <v>16747.2</v>
      </c>
      <c r="CN680" s="1329">
        <f t="shared" si="2941"/>
        <v>16747.2</v>
      </c>
      <c r="CO680" s="1328">
        <f t="shared" si="2941"/>
        <v>16747.2</v>
      </c>
      <c r="CP680" s="541" t="str">
        <f t="shared" si="2939"/>
        <v/>
      </c>
      <c r="CQ680" s="542" t="str">
        <f t="shared" si="2939"/>
        <v/>
      </c>
      <c r="CR680" s="543" t="str">
        <f t="shared" si="2939"/>
        <v/>
      </c>
      <c r="CS680" s="543">
        <f t="shared" si="2939"/>
        <v>16747.2</v>
      </c>
      <c r="CT680" s="543">
        <f t="shared" si="2939"/>
        <v>16747.2</v>
      </c>
      <c r="CU680" s="543">
        <f t="shared" si="2939"/>
        <v>16747.2</v>
      </c>
      <c r="CV680" s="543">
        <f t="shared" si="2939"/>
        <v>16747.2</v>
      </c>
      <c r="CW680" s="544">
        <f t="shared" si="2939"/>
        <v>16747.2</v>
      </c>
      <c r="CX680" s="544">
        <f t="shared" si="2939"/>
        <v>16747.2</v>
      </c>
      <c r="CY680" s="544">
        <f t="shared" si="2939"/>
        <v>16747.2</v>
      </c>
      <c r="CZ680" s="543">
        <f t="shared" si="2940"/>
        <v>16747.2</v>
      </c>
      <c r="DA680" s="543">
        <f t="shared" si="2940"/>
        <v>16747.2</v>
      </c>
      <c r="DB680" s="543">
        <f t="shared" si="2940"/>
        <v>16747.2</v>
      </c>
      <c r="DC680" s="543">
        <f t="shared" si="2940"/>
        <v>16747.2</v>
      </c>
      <c r="DD680" s="543">
        <f t="shared" si="2940"/>
        <v>16747.2</v>
      </c>
      <c r="DE680" s="542" t="str">
        <f t="shared" si="2940"/>
        <v/>
      </c>
      <c r="DF680" s="541" t="str">
        <f t="shared" si="2940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228</v>
      </c>
      <c r="B681" s="625" t="str">
        <f t="shared" ref="B681:M681" si="2946">IF(B678="","",B678*B679*B680/B$46/365/$G$1)</f>
        <v/>
      </c>
      <c r="C681" s="625" t="str">
        <f t="shared" si="2946"/>
        <v/>
      </c>
      <c r="D681" s="625" t="str">
        <f t="shared" si="2946"/>
        <v/>
      </c>
      <c r="E681" s="625" t="str">
        <f t="shared" si="2946"/>
        <v/>
      </c>
      <c r="F681" s="625" t="str">
        <f t="shared" si="2946"/>
        <v/>
      </c>
      <c r="G681" s="625" t="str">
        <f t="shared" si="2946"/>
        <v/>
      </c>
      <c r="H681" s="625" t="str">
        <f t="shared" si="2946"/>
        <v/>
      </c>
      <c r="I681" s="625" t="str">
        <f t="shared" si="2946"/>
        <v/>
      </c>
      <c r="J681" s="625" t="str">
        <f t="shared" si="2946"/>
        <v/>
      </c>
      <c r="K681" s="625" t="str">
        <f t="shared" si="2946"/>
        <v/>
      </c>
      <c r="L681" s="625" t="str">
        <f t="shared" si="2946"/>
        <v/>
      </c>
      <c r="M681" s="625" t="str">
        <f t="shared" si="2946"/>
        <v/>
      </c>
      <c r="N681" s="625"/>
      <c r="O681" s="625"/>
      <c r="P681" s="625"/>
      <c r="Q681" s="625"/>
      <c r="R681" s="625"/>
      <c r="S681" s="645"/>
      <c r="T681" s="625" t="str">
        <f t="shared" ref="T681:AE681" si="2947">IF(T678="","",T678*T679*T680/T$46/365/$G$1)</f>
        <v/>
      </c>
      <c r="U681" s="625" t="str">
        <f t="shared" si="2947"/>
        <v/>
      </c>
      <c r="V681" s="625" t="str">
        <f t="shared" si="2947"/>
        <v/>
      </c>
      <c r="W681" s="625" t="str">
        <f t="shared" si="2947"/>
        <v/>
      </c>
      <c r="X681" s="625" t="str">
        <f t="shared" si="2947"/>
        <v/>
      </c>
      <c r="Y681" s="625" t="str">
        <f t="shared" si="2947"/>
        <v/>
      </c>
      <c r="Z681" s="625" t="str">
        <f t="shared" si="2947"/>
        <v/>
      </c>
      <c r="AA681" s="625" t="str">
        <f t="shared" si="2947"/>
        <v/>
      </c>
      <c r="AB681" s="625" t="str">
        <f t="shared" si="2947"/>
        <v/>
      </c>
      <c r="AC681" s="625" t="str">
        <f t="shared" si="2947"/>
        <v/>
      </c>
      <c r="AD681" s="625" t="str">
        <f t="shared" si="2947"/>
        <v/>
      </c>
      <c r="AE681" s="625" t="str">
        <f t="shared" si="2947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48">IF(AL678="","",AL678*AL679*AL680/AL$46/365/$G$1)</f>
        <v/>
      </c>
      <c r="AM681" s="625" t="str">
        <f t="shared" si="2948"/>
        <v/>
      </c>
      <c r="AN681" s="625" t="str">
        <f t="shared" si="2948"/>
        <v/>
      </c>
      <c r="AO681" s="625" t="str">
        <f t="shared" si="2948"/>
        <v/>
      </c>
      <c r="AP681" s="625" t="str">
        <f t="shared" si="2948"/>
        <v/>
      </c>
      <c r="AQ681" s="625" t="str">
        <f t="shared" si="2948"/>
        <v/>
      </c>
      <c r="AR681" s="625" t="str">
        <f t="shared" si="2948"/>
        <v/>
      </c>
      <c r="AS681" s="625" t="str">
        <f t="shared" si="2948"/>
        <v/>
      </c>
      <c r="AT681" s="625" t="str">
        <f t="shared" si="2948"/>
        <v/>
      </c>
      <c r="AU681" s="625" t="str">
        <f t="shared" si="2948"/>
        <v/>
      </c>
      <c r="AV681" s="625" t="str">
        <f t="shared" si="2948"/>
        <v/>
      </c>
      <c r="AW681" s="625" t="str">
        <f t="shared" si="2948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49">IF(BD678="","",BD678*BD679*BD680/BD$46/365/$G$1)</f>
        <v/>
      </c>
      <c r="BE681" s="625" t="str">
        <f t="shared" si="2949"/>
        <v/>
      </c>
      <c r="BF681" s="625" t="str">
        <f t="shared" si="2949"/>
        <v/>
      </c>
      <c r="BG681" s="625" t="str">
        <f t="shared" si="2949"/>
        <v/>
      </c>
      <c r="BH681" s="625" t="str">
        <f t="shared" si="2949"/>
        <v/>
      </c>
      <c r="BI681" s="625" t="str">
        <f t="shared" si="2949"/>
        <v/>
      </c>
      <c r="BJ681" s="625" t="str">
        <f t="shared" si="2949"/>
        <v/>
      </c>
      <c r="BK681" s="625" t="str">
        <f t="shared" si="2949"/>
        <v/>
      </c>
      <c r="BL681" s="625" t="str">
        <f t="shared" si="2949"/>
        <v/>
      </c>
      <c r="BM681" s="625" t="str">
        <f t="shared" si="2949"/>
        <v/>
      </c>
      <c r="BN681" s="625" t="str">
        <f t="shared" si="2949"/>
        <v/>
      </c>
      <c r="BO681" s="625" t="str">
        <f t="shared" si="2949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896"/>
        <v/>
      </c>
      <c r="CA681" s="615" t="str">
        <f t="shared" si="2897"/>
        <v/>
      </c>
      <c r="CB681" s="615" t="str">
        <f t="shared" si="2898"/>
        <v/>
      </c>
      <c r="CC681" s="684" t="str">
        <f t="shared" si="2899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41"/>
        <v/>
      </c>
      <c r="CF681" s="1332" t="str">
        <f t="shared" si="2941"/>
        <v/>
      </c>
      <c r="CG681" s="1332" t="str">
        <f t="shared" si="2941"/>
        <v/>
      </c>
      <c r="CH681" s="1332" t="str">
        <f t="shared" si="2941"/>
        <v/>
      </c>
      <c r="CI681" s="1333" t="str">
        <f t="shared" si="2941"/>
        <v/>
      </c>
      <c r="CJ681" s="1333" t="str">
        <f t="shared" si="2941"/>
        <v/>
      </c>
      <c r="CK681" s="1332" t="str">
        <f t="shared" si="2941"/>
        <v/>
      </c>
      <c r="CL681" s="1332" t="str">
        <f t="shared" si="2941"/>
        <v/>
      </c>
      <c r="CM681" s="1332" t="str">
        <f t="shared" si="2941"/>
        <v/>
      </c>
      <c r="CN681" s="1332" t="str">
        <f t="shared" si="2941"/>
        <v/>
      </c>
      <c r="CO681" s="1331" t="str">
        <f t="shared" si="2941"/>
        <v/>
      </c>
      <c r="CP681" s="529" t="str">
        <f t="shared" si="2939"/>
        <v/>
      </c>
      <c r="CQ681" s="530" t="str">
        <f t="shared" si="2939"/>
        <v/>
      </c>
      <c r="CR681" s="531" t="str">
        <f t="shared" si="2939"/>
        <v/>
      </c>
      <c r="CS681" s="531" t="str">
        <f t="shared" si="2939"/>
        <v/>
      </c>
      <c r="CT681" s="531" t="str">
        <f t="shared" si="2939"/>
        <v/>
      </c>
      <c r="CU681" s="531" t="str">
        <f t="shared" si="2939"/>
        <v/>
      </c>
      <c r="CV681" s="531" t="str">
        <f t="shared" si="2939"/>
        <v/>
      </c>
      <c r="CW681" s="532" t="str">
        <f t="shared" si="2939"/>
        <v/>
      </c>
      <c r="CX681" s="532" t="str">
        <f t="shared" si="2939"/>
        <v/>
      </c>
      <c r="CY681" s="532" t="str">
        <f t="shared" si="2939"/>
        <v/>
      </c>
      <c r="CZ681" s="531" t="str">
        <f t="shared" si="2940"/>
        <v/>
      </c>
      <c r="DA681" s="531" t="str">
        <f t="shared" si="2940"/>
        <v/>
      </c>
      <c r="DB681" s="531" t="str">
        <f t="shared" si="2940"/>
        <v/>
      </c>
      <c r="DC681" s="531" t="str">
        <f t="shared" si="2940"/>
        <v/>
      </c>
      <c r="DD681" s="531" t="str">
        <f t="shared" si="2940"/>
        <v/>
      </c>
      <c r="DE681" s="530" t="str">
        <f t="shared" si="2940"/>
        <v/>
      </c>
      <c r="DF681" s="529" t="str">
        <f t="shared" si="2940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35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296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8" t="str">
        <f t="shared" ref="CD683:CO683" si="295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50"/>
        <v/>
      </c>
      <c r="CF683" s="1329" t="str">
        <f t="shared" si="2950"/>
        <v/>
      </c>
      <c r="CG683" s="1329" t="str">
        <f t="shared" si="2950"/>
        <v/>
      </c>
      <c r="CH683" s="1329" t="str">
        <f t="shared" si="2950"/>
        <v/>
      </c>
      <c r="CI683" s="1330" t="str">
        <f t="shared" si="2950"/>
        <v/>
      </c>
      <c r="CJ683" s="1330" t="str">
        <f t="shared" si="2950"/>
        <v/>
      </c>
      <c r="CK683" s="1329" t="str">
        <f t="shared" si="2950"/>
        <v/>
      </c>
      <c r="CL683" s="1329" t="str">
        <f t="shared" si="2950"/>
        <v/>
      </c>
      <c r="CM683" s="1329" t="str">
        <f t="shared" si="2950"/>
        <v/>
      </c>
      <c r="CN683" s="1329" t="str">
        <f t="shared" si="2950"/>
        <v/>
      </c>
      <c r="CO683" s="1328" t="str">
        <f t="shared" si="2950"/>
        <v/>
      </c>
      <c r="CP683" s="541" t="str">
        <f t="shared" ref="CP683:CY686" si="295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51"/>
        <v/>
      </c>
      <c r="CR683" s="543" t="str">
        <f t="shared" si="2951"/>
        <v/>
      </c>
      <c r="CS683" s="543" t="str">
        <f t="shared" si="2951"/>
        <v/>
      </c>
      <c r="CT683" s="543" t="str">
        <f t="shared" si="2951"/>
        <v/>
      </c>
      <c r="CU683" s="543" t="str">
        <f t="shared" si="2951"/>
        <v/>
      </c>
      <c r="CV683" s="543" t="str">
        <f t="shared" si="2951"/>
        <v/>
      </c>
      <c r="CW683" s="544" t="str">
        <f t="shared" si="2951"/>
        <v/>
      </c>
      <c r="CX683" s="544" t="str">
        <f t="shared" si="2951"/>
        <v/>
      </c>
      <c r="CY683" s="544" t="str">
        <f t="shared" si="2951"/>
        <v/>
      </c>
      <c r="CZ683" s="543" t="str">
        <f t="shared" ref="CZ683:DF686" si="295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52"/>
        <v/>
      </c>
      <c r="DB683" s="543" t="str">
        <f t="shared" si="2952"/>
        <v/>
      </c>
      <c r="DC683" s="543" t="str">
        <f t="shared" si="2952"/>
        <v/>
      </c>
      <c r="DD683" s="543" t="str">
        <f t="shared" si="2952"/>
        <v/>
      </c>
      <c r="DE683" s="542" t="str">
        <f t="shared" si="2952"/>
        <v/>
      </c>
      <c r="DF683" s="541" t="str">
        <f t="shared" si="2952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292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5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53"/>
        <v/>
      </c>
      <c r="CG684" s="1329" t="str">
        <f t="shared" si="2953"/>
        <v/>
      </c>
      <c r="CH684" s="1329" t="str">
        <f t="shared" si="2953"/>
        <v/>
      </c>
      <c r="CI684" s="1330" t="str">
        <f t="shared" si="2953"/>
        <v/>
      </c>
      <c r="CJ684" s="1330" t="str">
        <f t="shared" si="2953"/>
        <v/>
      </c>
      <c r="CK684" s="1329" t="str">
        <f t="shared" si="2953"/>
        <v/>
      </c>
      <c r="CL684" s="1329" t="str">
        <f t="shared" si="2953"/>
        <v/>
      </c>
      <c r="CM684" s="1329" t="str">
        <f t="shared" si="2953"/>
        <v/>
      </c>
      <c r="CN684" s="1329" t="str">
        <f t="shared" si="2953"/>
        <v/>
      </c>
      <c r="CO684" s="1328" t="str">
        <f t="shared" si="2953"/>
        <v/>
      </c>
      <c r="CP684" s="541" t="str">
        <f t="shared" si="2951"/>
        <v/>
      </c>
      <c r="CQ684" s="542" t="str">
        <f t="shared" si="2951"/>
        <v/>
      </c>
      <c r="CR684" s="543" t="str">
        <f t="shared" si="2951"/>
        <v/>
      </c>
      <c r="CS684" s="543" t="str">
        <f t="shared" si="2951"/>
        <v/>
      </c>
      <c r="CT684" s="543" t="str">
        <f t="shared" si="2951"/>
        <v/>
      </c>
      <c r="CU684" s="543" t="str">
        <f t="shared" si="2951"/>
        <v/>
      </c>
      <c r="CV684" s="543" t="str">
        <f t="shared" si="2951"/>
        <v/>
      </c>
      <c r="CW684" s="544" t="str">
        <f t="shared" si="2951"/>
        <v/>
      </c>
      <c r="CX684" s="544" t="str">
        <f t="shared" si="2951"/>
        <v/>
      </c>
      <c r="CY684" s="544" t="str">
        <f t="shared" si="2951"/>
        <v/>
      </c>
      <c r="CZ684" s="543" t="str">
        <f t="shared" si="2952"/>
        <v/>
      </c>
      <c r="DA684" s="543" t="str">
        <f t="shared" si="2952"/>
        <v/>
      </c>
      <c r="DB684" s="543" t="str">
        <f t="shared" si="2952"/>
        <v/>
      </c>
      <c r="DC684" s="543" t="str">
        <f t="shared" si="2952"/>
        <v/>
      </c>
      <c r="DD684" s="543" t="str">
        <f t="shared" si="2952"/>
        <v/>
      </c>
      <c r="DE684" s="542" t="str">
        <f t="shared" si="2952"/>
        <v/>
      </c>
      <c r="DF684" s="541" t="str">
        <f t="shared" si="2952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287</v>
      </c>
      <c r="B685" s="752">
        <f>2020*$K$1</f>
        <v>8457.3359999999993</v>
      </c>
      <c r="C685" s="752">
        <f t="shared" ref="C685:M685" si="2954">2020*$K$1</f>
        <v>8457.3359999999993</v>
      </c>
      <c r="D685" s="752">
        <f t="shared" si="2954"/>
        <v>8457.3359999999993</v>
      </c>
      <c r="E685" s="752">
        <f t="shared" si="2954"/>
        <v>8457.3359999999993</v>
      </c>
      <c r="F685" s="752">
        <f t="shared" si="2954"/>
        <v>8457.3359999999993</v>
      </c>
      <c r="G685" s="752">
        <f t="shared" si="2954"/>
        <v>8457.3359999999993</v>
      </c>
      <c r="H685" s="752">
        <f t="shared" si="2954"/>
        <v>8457.3359999999993</v>
      </c>
      <c r="I685" s="752">
        <f t="shared" si="2954"/>
        <v>8457.3359999999993</v>
      </c>
      <c r="J685" s="752">
        <f t="shared" si="2954"/>
        <v>8457.3359999999993</v>
      </c>
      <c r="K685" s="752">
        <f t="shared" si="2954"/>
        <v>8457.3359999999993</v>
      </c>
      <c r="L685" s="752">
        <f t="shared" si="2954"/>
        <v>8457.3359999999993</v>
      </c>
      <c r="M685" s="752">
        <f t="shared" si="2954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55">2020*$K$1</f>
        <v>8457.3359999999993</v>
      </c>
      <c r="V685" s="752">
        <f t="shared" si="2955"/>
        <v>8457.3359999999993</v>
      </c>
      <c r="W685" s="752">
        <f t="shared" si="2955"/>
        <v>8457.3359999999993</v>
      </c>
      <c r="X685" s="752">
        <f t="shared" si="2955"/>
        <v>8457.3359999999993</v>
      </c>
      <c r="Y685" s="752">
        <f t="shared" si="2955"/>
        <v>8457.3359999999993</v>
      </c>
      <c r="Z685" s="752">
        <f t="shared" si="2955"/>
        <v>8457.3359999999993</v>
      </c>
      <c r="AA685" s="752">
        <f t="shared" si="2955"/>
        <v>8457.3359999999993</v>
      </c>
      <c r="AB685" s="752">
        <f t="shared" si="2955"/>
        <v>8457.3359999999993</v>
      </c>
      <c r="AC685" s="752">
        <f t="shared" si="2955"/>
        <v>8457.3359999999993</v>
      </c>
      <c r="AD685" s="752">
        <f t="shared" si="2955"/>
        <v>8457.3359999999993</v>
      </c>
      <c r="AE685" s="752">
        <f t="shared" si="2955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56">2020*$K$1</f>
        <v>8457.3359999999993</v>
      </c>
      <c r="AN685" s="752">
        <f t="shared" si="2956"/>
        <v>8457.3359999999993</v>
      </c>
      <c r="AO685" s="752">
        <f t="shared" si="2956"/>
        <v>8457.3359999999993</v>
      </c>
      <c r="AP685" s="752">
        <f t="shared" si="2956"/>
        <v>8457.3359999999993</v>
      </c>
      <c r="AQ685" s="752">
        <f t="shared" si="2956"/>
        <v>8457.3359999999993</v>
      </c>
      <c r="AR685" s="752">
        <f t="shared" si="2956"/>
        <v>8457.3359999999993</v>
      </c>
      <c r="AS685" s="752">
        <f t="shared" si="2956"/>
        <v>8457.3359999999993</v>
      </c>
      <c r="AT685" s="752">
        <f t="shared" si="2956"/>
        <v>8457.3359999999993</v>
      </c>
      <c r="AU685" s="752">
        <f t="shared" si="2956"/>
        <v>8457.3359999999993</v>
      </c>
      <c r="AV685" s="752">
        <f t="shared" si="2956"/>
        <v>8457.3359999999993</v>
      </c>
      <c r="AW685" s="752">
        <f t="shared" si="2956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57">2020*$K$1</f>
        <v>8457.3359999999993</v>
      </c>
      <c r="BF685" s="752">
        <f t="shared" si="2957"/>
        <v>8457.3359999999993</v>
      </c>
      <c r="BG685" s="752">
        <f t="shared" si="2957"/>
        <v>8457.3359999999993</v>
      </c>
      <c r="BH685" s="752">
        <f t="shared" si="2957"/>
        <v>8457.3359999999993</v>
      </c>
      <c r="BI685" s="752">
        <f t="shared" si="2957"/>
        <v>8457.3359999999993</v>
      </c>
      <c r="BJ685" s="752">
        <f t="shared" si="2957"/>
        <v>8457.3359999999993</v>
      </c>
      <c r="BK685" s="752">
        <f t="shared" si="2957"/>
        <v>8457.3359999999993</v>
      </c>
      <c r="BL685" s="752">
        <f t="shared" si="2957"/>
        <v>8457.3359999999993</v>
      </c>
      <c r="BM685" s="752">
        <f t="shared" si="2957"/>
        <v>8457.3359999999993</v>
      </c>
      <c r="BN685" s="752">
        <f t="shared" si="2957"/>
        <v>8457.3359999999993</v>
      </c>
      <c r="BO685" s="752">
        <f t="shared" si="2957"/>
        <v>8457.3359999999993</v>
      </c>
      <c r="BP685" s="752"/>
      <c r="BQ685" s="752"/>
      <c r="BR685" s="752"/>
      <c r="BS685" s="752"/>
      <c r="BT685" s="752"/>
      <c r="BU685" s="762"/>
      <c r="BV685" s="752">
        <f t="shared" si="2957"/>
        <v>8457.3359999999993</v>
      </c>
      <c r="BW685" s="752">
        <f t="shared" si="2957"/>
        <v>8457.3359999999993</v>
      </c>
      <c r="BX685" s="752">
        <f t="shared" si="2957"/>
        <v>8457.3359999999993</v>
      </c>
      <c r="BY685" s="752">
        <f t="shared" si="2957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53"/>
        <v>8457.3359999999993</v>
      </c>
      <c r="CF685" s="1329">
        <f t="shared" si="2953"/>
        <v>8457.3359999999993</v>
      </c>
      <c r="CG685" s="1329">
        <f t="shared" si="2953"/>
        <v>8457.3359999999993</v>
      </c>
      <c r="CH685" s="1329">
        <f t="shared" si="2953"/>
        <v>8457.3359999999993</v>
      </c>
      <c r="CI685" s="1330">
        <f t="shared" si="2953"/>
        <v>8457.3359999999993</v>
      </c>
      <c r="CJ685" s="1330">
        <f t="shared" si="2953"/>
        <v>8457.3359999999993</v>
      </c>
      <c r="CK685" s="1329">
        <f t="shared" si="2953"/>
        <v>8457.3359999999993</v>
      </c>
      <c r="CL685" s="1329">
        <f t="shared" si="2953"/>
        <v>8457.3359999999993</v>
      </c>
      <c r="CM685" s="1329">
        <f t="shared" si="2953"/>
        <v>8457.3359999999993</v>
      </c>
      <c r="CN685" s="1329">
        <f t="shared" si="2953"/>
        <v>8457.3359999999993</v>
      </c>
      <c r="CO685" s="1328">
        <f t="shared" si="2953"/>
        <v>8457.3359999999993</v>
      </c>
      <c r="CP685" s="541" t="str">
        <f t="shared" si="2951"/>
        <v/>
      </c>
      <c r="CQ685" s="542" t="str">
        <f t="shared" si="2951"/>
        <v/>
      </c>
      <c r="CR685" s="543" t="str">
        <f t="shared" si="2951"/>
        <v/>
      </c>
      <c r="CS685" s="543">
        <f t="shared" si="2951"/>
        <v>8457.3359999999993</v>
      </c>
      <c r="CT685" s="543">
        <f t="shared" si="2951"/>
        <v>8457.3359999999993</v>
      </c>
      <c r="CU685" s="543">
        <f t="shared" si="2951"/>
        <v>8457.3359999999993</v>
      </c>
      <c r="CV685" s="543">
        <f t="shared" si="2951"/>
        <v>8457.3359999999993</v>
      </c>
      <c r="CW685" s="544">
        <f t="shared" si="2951"/>
        <v>8457.3359999999993</v>
      </c>
      <c r="CX685" s="544">
        <f t="shared" si="2951"/>
        <v>8457.3359999999993</v>
      </c>
      <c r="CY685" s="544">
        <f t="shared" si="2951"/>
        <v>8457.3359999999993</v>
      </c>
      <c r="CZ685" s="543">
        <f t="shared" si="2952"/>
        <v>8457.3359999999993</v>
      </c>
      <c r="DA685" s="543">
        <f t="shared" si="2952"/>
        <v>8457.3359999999993</v>
      </c>
      <c r="DB685" s="543">
        <f t="shared" si="2952"/>
        <v>8457.3359999999993</v>
      </c>
      <c r="DC685" s="543">
        <f t="shared" si="2952"/>
        <v>8457.3359999999993</v>
      </c>
      <c r="DD685" s="543">
        <f t="shared" si="2952"/>
        <v>8457.3359999999993</v>
      </c>
      <c r="DE685" s="542" t="str">
        <f t="shared" si="2952"/>
        <v/>
      </c>
      <c r="DF685" s="541" t="str">
        <f t="shared" si="2952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228</v>
      </c>
      <c r="B686" s="625" t="str">
        <f t="shared" ref="B686:K686" si="2958">IF(B683="","",B683*B684*B685/B$46/365/$G$1)</f>
        <v/>
      </c>
      <c r="C686" s="625" t="str">
        <f t="shared" si="2958"/>
        <v/>
      </c>
      <c r="D686" s="625" t="str">
        <f t="shared" si="2958"/>
        <v/>
      </c>
      <c r="E686" s="625" t="str">
        <f t="shared" si="2958"/>
        <v/>
      </c>
      <c r="F686" s="625" t="str">
        <f t="shared" si="2958"/>
        <v/>
      </c>
      <c r="G686" s="625" t="str">
        <f t="shared" si="2958"/>
        <v/>
      </c>
      <c r="H686" s="625" t="str">
        <f t="shared" si="2958"/>
        <v/>
      </c>
      <c r="I686" s="625" t="str">
        <f t="shared" si="2958"/>
        <v/>
      </c>
      <c r="J686" s="625" t="str">
        <f t="shared" si="2958"/>
        <v/>
      </c>
      <c r="K686" s="625" t="str">
        <f t="shared" si="2958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59">IF(T683="","",T683*T684*T685/T$46/365/$G$1)</f>
        <v/>
      </c>
      <c r="U686" s="625" t="str">
        <f t="shared" si="2959"/>
        <v/>
      </c>
      <c r="V686" s="625" t="str">
        <f t="shared" si="2959"/>
        <v/>
      </c>
      <c r="W686" s="625" t="str">
        <f t="shared" si="2959"/>
        <v/>
      </c>
      <c r="X686" s="625" t="str">
        <f t="shared" si="2959"/>
        <v/>
      </c>
      <c r="Y686" s="625" t="str">
        <f t="shared" si="2959"/>
        <v/>
      </c>
      <c r="Z686" s="625" t="str">
        <f t="shared" si="2959"/>
        <v/>
      </c>
      <c r="AA686" s="625" t="str">
        <f t="shared" si="2959"/>
        <v/>
      </c>
      <c r="AB686" s="625" t="str">
        <f t="shared" si="2959"/>
        <v/>
      </c>
      <c r="AC686" s="625" t="str">
        <f t="shared" si="2959"/>
        <v/>
      </c>
      <c r="AD686" s="625" t="str">
        <f t="shared" si="2959"/>
        <v/>
      </c>
      <c r="AE686" s="625" t="str">
        <f t="shared" si="2959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60">IF(AL683="","",AL683*AL684*AL685/AL$46/365/$G$1)</f>
        <v/>
      </c>
      <c r="AM686" s="625" t="str">
        <f t="shared" si="2960"/>
        <v/>
      </c>
      <c r="AN686" s="625" t="str">
        <f t="shared" si="2960"/>
        <v/>
      </c>
      <c r="AO686" s="625" t="str">
        <f t="shared" si="2960"/>
        <v/>
      </c>
      <c r="AP686" s="625" t="str">
        <f t="shared" si="2960"/>
        <v/>
      </c>
      <c r="AQ686" s="625" t="str">
        <f t="shared" si="2960"/>
        <v/>
      </c>
      <c r="AR686" s="625" t="str">
        <f t="shared" si="2960"/>
        <v/>
      </c>
      <c r="AS686" s="625" t="str">
        <f t="shared" si="2960"/>
        <v/>
      </c>
      <c r="AT686" s="625" t="str">
        <f t="shared" si="2960"/>
        <v/>
      </c>
      <c r="AU686" s="625" t="str">
        <f t="shared" si="2960"/>
        <v/>
      </c>
      <c r="AV686" s="625" t="str">
        <f t="shared" si="2960"/>
        <v/>
      </c>
      <c r="AW686" s="625" t="str">
        <f t="shared" si="2960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61">IF(BD683="","",BD683*BD684*BD685/BD$46/365/$G$1)</f>
        <v/>
      </c>
      <c r="BE686" s="625" t="str">
        <f t="shared" si="2961"/>
        <v/>
      </c>
      <c r="BF686" s="625" t="str">
        <f t="shared" si="2961"/>
        <v/>
      </c>
      <c r="BG686" s="625" t="str">
        <f t="shared" si="2961"/>
        <v/>
      </c>
      <c r="BH686" s="625" t="str">
        <f t="shared" si="2961"/>
        <v/>
      </c>
      <c r="BI686" s="625" t="str">
        <f t="shared" si="2961"/>
        <v/>
      </c>
      <c r="BJ686" s="625" t="str">
        <f t="shared" si="2961"/>
        <v/>
      </c>
      <c r="BK686" s="625" t="str">
        <f t="shared" si="2961"/>
        <v/>
      </c>
      <c r="BL686" s="625" t="str">
        <f t="shared" si="2961"/>
        <v/>
      </c>
      <c r="BM686" s="625" t="str">
        <f t="shared" si="2961"/>
        <v/>
      </c>
      <c r="BN686" s="625" t="str">
        <f t="shared" si="2961"/>
        <v/>
      </c>
      <c r="BO686" s="625" t="str">
        <f t="shared" si="2961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53"/>
        <v/>
      </c>
      <c r="CF686" s="1332" t="str">
        <f t="shared" si="2953"/>
        <v/>
      </c>
      <c r="CG686" s="1332" t="str">
        <f t="shared" si="2953"/>
        <v/>
      </c>
      <c r="CH686" s="1332" t="str">
        <f t="shared" si="2953"/>
        <v/>
      </c>
      <c r="CI686" s="1333" t="str">
        <f t="shared" si="2953"/>
        <v/>
      </c>
      <c r="CJ686" s="1333" t="str">
        <f t="shared" si="2953"/>
        <v/>
      </c>
      <c r="CK686" s="1332" t="str">
        <f t="shared" si="2953"/>
        <v/>
      </c>
      <c r="CL686" s="1332" t="str">
        <f t="shared" si="2953"/>
        <v/>
      </c>
      <c r="CM686" s="1332" t="str">
        <f t="shared" si="2953"/>
        <v/>
      </c>
      <c r="CN686" s="1332" t="str">
        <f t="shared" si="2953"/>
        <v/>
      </c>
      <c r="CO686" s="1331" t="str">
        <f t="shared" si="2953"/>
        <v/>
      </c>
      <c r="CP686" s="529" t="str">
        <f t="shared" si="2951"/>
        <v/>
      </c>
      <c r="CQ686" s="530" t="str">
        <f t="shared" si="2951"/>
        <v/>
      </c>
      <c r="CR686" s="531" t="str">
        <f t="shared" si="2951"/>
        <v/>
      </c>
      <c r="CS686" s="531" t="str">
        <f t="shared" si="2951"/>
        <v/>
      </c>
      <c r="CT686" s="531" t="str">
        <f t="shared" si="2951"/>
        <v/>
      </c>
      <c r="CU686" s="531" t="str">
        <f t="shared" si="2951"/>
        <v/>
      </c>
      <c r="CV686" s="531" t="str">
        <f t="shared" si="2951"/>
        <v/>
      </c>
      <c r="CW686" s="532" t="str">
        <f t="shared" si="2951"/>
        <v/>
      </c>
      <c r="CX686" s="532" t="str">
        <f t="shared" si="2951"/>
        <v/>
      </c>
      <c r="CY686" s="532" t="str">
        <f t="shared" si="2951"/>
        <v/>
      </c>
      <c r="CZ686" s="531" t="str">
        <f t="shared" si="2952"/>
        <v/>
      </c>
      <c r="DA686" s="531" t="str">
        <f t="shared" si="2952"/>
        <v/>
      </c>
      <c r="DB686" s="531" t="str">
        <f t="shared" si="2952"/>
        <v/>
      </c>
      <c r="DC686" s="531" t="str">
        <f t="shared" si="2952"/>
        <v/>
      </c>
      <c r="DD686" s="531" t="str">
        <f t="shared" si="2952"/>
        <v/>
      </c>
      <c r="DE686" s="530" t="str">
        <f t="shared" si="2952"/>
        <v/>
      </c>
      <c r="DF686" s="529" t="str">
        <f t="shared" si="2952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39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296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8" t="str">
        <f t="shared" ref="CD688:CO688" si="296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62"/>
        <v/>
      </c>
      <c r="CF688" s="1329" t="str">
        <f t="shared" si="2962"/>
        <v/>
      </c>
      <c r="CG688" s="1329" t="str">
        <f t="shared" si="2962"/>
        <v/>
      </c>
      <c r="CH688" s="1329" t="str">
        <f t="shared" si="2962"/>
        <v/>
      </c>
      <c r="CI688" s="1330" t="str">
        <f t="shared" si="2962"/>
        <v/>
      </c>
      <c r="CJ688" s="1330" t="str">
        <f t="shared" si="2962"/>
        <v/>
      </c>
      <c r="CK688" s="1329" t="str">
        <f t="shared" si="2962"/>
        <v/>
      </c>
      <c r="CL688" s="1329" t="str">
        <f t="shared" si="2962"/>
        <v/>
      </c>
      <c r="CM688" s="1329" t="str">
        <f t="shared" si="2962"/>
        <v/>
      </c>
      <c r="CN688" s="1329" t="str">
        <f t="shared" si="2962"/>
        <v/>
      </c>
      <c r="CO688" s="1328" t="str">
        <f t="shared" si="2962"/>
        <v/>
      </c>
      <c r="CP688" s="541" t="str">
        <f t="shared" ref="CP688:CY691" si="296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63"/>
        <v/>
      </c>
      <c r="CR688" s="543" t="str">
        <f t="shared" si="2963"/>
        <v/>
      </c>
      <c r="CS688" s="543" t="str">
        <f t="shared" si="2963"/>
        <v/>
      </c>
      <c r="CT688" s="543" t="str">
        <f t="shared" si="2963"/>
        <v/>
      </c>
      <c r="CU688" s="543" t="str">
        <f t="shared" si="2963"/>
        <v/>
      </c>
      <c r="CV688" s="543" t="str">
        <f t="shared" si="2963"/>
        <v/>
      </c>
      <c r="CW688" s="544" t="str">
        <f t="shared" si="2963"/>
        <v/>
      </c>
      <c r="CX688" s="544" t="str">
        <f t="shared" si="2963"/>
        <v/>
      </c>
      <c r="CY688" s="544" t="str">
        <f t="shared" si="2963"/>
        <v/>
      </c>
      <c r="CZ688" s="543" t="str">
        <f t="shared" ref="CZ688:DF691" si="296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64"/>
        <v/>
      </c>
      <c r="DB688" s="543" t="str">
        <f t="shared" si="2964"/>
        <v/>
      </c>
      <c r="DC688" s="543" t="str">
        <f t="shared" si="2964"/>
        <v/>
      </c>
      <c r="DD688" s="543" t="str">
        <f t="shared" si="2964"/>
        <v/>
      </c>
      <c r="DE688" s="542" t="str">
        <f t="shared" si="2964"/>
        <v/>
      </c>
      <c r="DF688" s="541" t="str">
        <f t="shared" si="2964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292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6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65"/>
        <v/>
      </c>
      <c r="CG689" s="1329" t="str">
        <f t="shared" si="2965"/>
        <v/>
      </c>
      <c r="CH689" s="1329" t="str">
        <f t="shared" si="2965"/>
        <v/>
      </c>
      <c r="CI689" s="1330" t="str">
        <f t="shared" si="2965"/>
        <v/>
      </c>
      <c r="CJ689" s="1330" t="str">
        <f t="shared" si="2965"/>
        <v/>
      </c>
      <c r="CK689" s="1329" t="str">
        <f t="shared" si="2965"/>
        <v/>
      </c>
      <c r="CL689" s="1329" t="str">
        <f t="shared" si="2965"/>
        <v/>
      </c>
      <c r="CM689" s="1329" t="str">
        <f t="shared" si="2965"/>
        <v/>
      </c>
      <c r="CN689" s="1329" t="str">
        <f t="shared" si="2965"/>
        <v/>
      </c>
      <c r="CO689" s="1328" t="str">
        <f t="shared" si="2965"/>
        <v/>
      </c>
      <c r="CP689" s="541" t="str">
        <f t="shared" si="2963"/>
        <v/>
      </c>
      <c r="CQ689" s="542" t="str">
        <f t="shared" si="2963"/>
        <v/>
      </c>
      <c r="CR689" s="543" t="str">
        <f t="shared" si="2963"/>
        <v/>
      </c>
      <c r="CS689" s="543" t="str">
        <f t="shared" si="2963"/>
        <v/>
      </c>
      <c r="CT689" s="543" t="str">
        <f t="shared" si="2963"/>
        <v/>
      </c>
      <c r="CU689" s="543" t="str">
        <f t="shared" si="2963"/>
        <v/>
      </c>
      <c r="CV689" s="543" t="str">
        <f t="shared" si="2963"/>
        <v/>
      </c>
      <c r="CW689" s="544" t="str">
        <f t="shared" si="2963"/>
        <v/>
      </c>
      <c r="CX689" s="544" t="str">
        <f t="shared" si="2963"/>
        <v/>
      </c>
      <c r="CY689" s="544" t="str">
        <f t="shared" si="2963"/>
        <v/>
      </c>
      <c r="CZ689" s="543" t="str">
        <f t="shared" si="2964"/>
        <v/>
      </c>
      <c r="DA689" s="543" t="str">
        <f t="shared" si="2964"/>
        <v/>
      </c>
      <c r="DB689" s="543" t="str">
        <f t="shared" si="2964"/>
        <v/>
      </c>
      <c r="DC689" s="543" t="str">
        <f t="shared" si="2964"/>
        <v/>
      </c>
      <c r="DD689" s="543" t="str">
        <f t="shared" si="2964"/>
        <v/>
      </c>
      <c r="DE689" s="542" t="str">
        <f t="shared" si="2964"/>
        <v/>
      </c>
      <c r="DF689" s="541" t="str">
        <f t="shared" si="2964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287</v>
      </c>
      <c r="B690" s="752">
        <f>3620*$K$1</f>
        <v>15156.216</v>
      </c>
      <c r="C690" s="752">
        <f t="shared" ref="C690:M690" si="2966">3620*$K$1</f>
        <v>15156.216</v>
      </c>
      <c r="D690" s="752">
        <f t="shared" si="2966"/>
        <v>15156.216</v>
      </c>
      <c r="E690" s="752">
        <f t="shared" si="2966"/>
        <v>15156.216</v>
      </c>
      <c r="F690" s="752">
        <f t="shared" si="2966"/>
        <v>15156.216</v>
      </c>
      <c r="G690" s="752">
        <f t="shared" si="2966"/>
        <v>15156.216</v>
      </c>
      <c r="H690" s="752">
        <f t="shared" si="2966"/>
        <v>15156.216</v>
      </c>
      <c r="I690" s="752">
        <f t="shared" si="2966"/>
        <v>15156.216</v>
      </c>
      <c r="J690" s="752">
        <f t="shared" si="2966"/>
        <v>15156.216</v>
      </c>
      <c r="K690" s="752">
        <f t="shared" si="2966"/>
        <v>15156.216</v>
      </c>
      <c r="L690" s="752">
        <f t="shared" si="2966"/>
        <v>15156.216</v>
      </c>
      <c r="M690" s="752">
        <f t="shared" si="2966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67">3620*$K$1</f>
        <v>15156.216</v>
      </c>
      <c r="V690" s="752">
        <f t="shared" si="2967"/>
        <v>15156.216</v>
      </c>
      <c r="W690" s="752">
        <f t="shared" si="2967"/>
        <v>15156.216</v>
      </c>
      <c r="X690" s="752">
        <f t="shared" si="2967"/>
        <v>15156.216</v>
      </c>
      <c r="Y690" s="752">
        <f t="shared" si="2967"/>
        <v>15156.216</v>
      </c>
      <c r="Z690" s="752">
        <f t="shared" si="2967"/>
        <v>15156.216</v>
      </c>
      <c r="AA690" s="752">
        <f t="shared" si="2967"/>
        <v>15156.216</v>
      </c>
      <c r="AB690" s="752">
        <f t="shared" si="2967"/>
        <v>15156.216</v>
      </c>
      <c r="AC690" s="752">
        <f t="shared" si="2967"/>
        <v>15156.216</v>
      </c>
      <c r="AD690" s="752">
        <f t="shared" si="2967"/>
        <v>15156.216</v>
      </c>
      <c r="AE690" s="752">
        <f t="shared" si="2967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68">3620*$K$1</f>
        <v>15156.216</v>
      </c>
      <c r="AN690" s="752">
        <f t="shared" si="2968"/>
        <v>15156.216</v>
      </c>
      <c r="AO690" s="752">
        <f t="shared" si="2968"/>
        <v>15156.216</v>
      </c>
      <c r="AP690" s="752">
        <f t="shared" si="2968"/>
        <v>15156.216</v>
      </c>
      <c r="AQ690" s="752">
        <f t="shared" si="2968"/>
        <v>15156.216</v>
      </c>
      <c r="AR690" s="752">
        <f t="shared" si="2968"/>
        <v>15156.216</v>
      </c>
      <c r="AS690" s="752">
        <f t="shared" si="2968"/>
        <v>15156.216</v>
      </c>
      <c r="AT690" s="752">
        <f t="shared" si="2968"/>
        <v>15156.216</v>
      </c>
      <c r="AU690" s="752">
        <f t="shared" si="2968"/>
        <v>15156.216</v>
      </c>
      <c r="AV690" s="752">
        <f t="shared" si="2968"/>
        <v>15156.216</v>
      </c>
      <c r="AW690" s="752">
        <f t="shared" si="2968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69">3620*$K$1</f>
        <v>15156.216</v>
      </c>
      <c r="BF690" s="752">
        <f t="shared" si="2969"/>
        <v>15156.216</v>
      </c>
      <c r="BG690" s="752">
        <f t="shared" si="2969"/>
        <v>15156.216</v>
      </c>
      <c r="BH690" s="752">
        <f t="shared" si="2969"/>
        <v>15156.216</v>
      </c>
      <c r="BI690" s="752">
        <f t="shared" si="2969"/>
        <v>15156.216</v>
      </c>
      <c r="BJ690" s="752">
        <f t="shared" si="2969"/>
        <v>15156.216</v>
      </c>
      <c r="BK690" s="752">
        <f t="shared" si="2969"/>
        <v>15156.216</v>
      </c>
      <c r="BL690" s="752">
        <f t="shared" si="2969"/>
        <v>15156.216</v>
      </c>
      <c r="BM690" s="752">
        <f t="shared" si="2969"/>
        <v>15156.216</v>
      </c>
      <c r="BN690" s="752">
        <f t="shared" si="2969"/>
        <v>15156.216</v>
      </c>
      <c r="BO690" s="752">
        <f t="shared" si="2969"/>
        <v>15156.216</v>
      </c>
      <c r="BP690" s="752"/>
      <c r="BQ690" s="752"/>
      <c r="BR690" s="752"/>
      <c r="BS690" s="752"/>
      <c r="BT690" s="752"/>
      <c r="BU690" s="763"/>
      <c r="BV690" s="752">
        <f t="shared" si="2969"/>
        <v>15156.216</v>
      </c>
      <c r="BW690" s="752">
        <f t="shared" si="2969"/>
        <v>15156.216</v>
      </c>
      <c r="BX690" s="752">
        <f t="shared" si="2969"/>
        <v>15156.216</v>
      </c>
      <c r="BY690" s="752">
        <f t="shared" si="2969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65"/>
        <v>15156.216</v>
      </c>
      <c r="CF690" s="1329">
        <f t="shared" si="2965"/>
        <v>15156.216</v>
      </c>
      <c r="CG690" s="1329">
        <f t="shared" si="2965"/>
        <v>15156.216</v>
      </c>
      <c r="CH690" s="1329">
        <f t="shared" si="2965"/>
        <v>15156.216</v>
      </c>
      <c r="CI690" s="1330">
        <f t="shared" si="2965"/>
        <v>15156.216</v>
      </c>
      <c r="CJ690" s="1330">
        <f t="shared" si="2965"/>
        <v>15156.216</v>
      </c>
      <c r="CK690" s="1329">
        <f t="shared" si="2965"/>
        <v>15156.216</v>
      </c>
      <c r="CL690" s="1329">
        <f t="shared" si="2965"/>
        <v>15156.216</v>
      </c>
      <c r="CM690" s="1329">
        <f t="shared" si="2965"/>
        <v>15156.216</v>
      </c>
      <c r="CN690" s="1329">
        <f t="shared" si="2965"/>
        <v>15156.216</v>
      </c>
      <c r="CO690" s="1328">
        <f t="shared" si="2965"/>
        <v>15156.216</v>
      </c>
      <c r="CP690" s="541" t="str">
        <f t="shared" si="2963"/>
        <v/>
      </c>
      <c r="CQ690" s="542" t="str">
        <f t="shared" si="2963"/>
        <v/>
      </c>
      <c r="CR690" s="543" t="str">
        <f t="shared" si="2963"/>
        <v/>
      </c>
      <c r="CS690" s="543">
        <f t="shared" si="2963"/>
        <v>15156.216</v>
      </c>
      <c r="CT690" s="543">
        <f t="shared" si="2963"/>
        <v>15156.216</v>
      </c>
      <c r="CU690" s="543">
        <f t="shared" si="2963"/>
        <v>15156.216</v>
      </c>
      <c r="CV690" s="543">
        <f t="shared" si="2963"/>
        <v>15156.216</v>
      </c>
      <c r="CW690" s="544">
        <f t="shared" si="2963"/>
        <v>15156.216</v>
      </c>
      <c r="CX690" s="544">
        <f t="shared" si="2963"/>
        <v>15156.216</v>
      </c>
      <c r="CY690" s="544">
        <f t="shared" si="2963"/>
        <v>15156.216</v>
      </c>
      <c r="CZ690" s="543">
        <f t="shared" si="2964"/>
        <v>15156.216</v>
      </c>
      <c r="DA690" s="543">
        <f t="shared" si="2964"/>
        <v>15156.216</v>
      </c>
      <c r="DB690" s="543">
        <f t="shared" si="2964"/>
        <v>15156.216</v>
      </c>
      <c r="DC690" s="543">
        <f t="shared" si="2964"/>
        <v>15156.216</v>
      </c>
      <c r="DD690" s="543">
        <f t="shared" si="2964"/>
        <v>15156.216</v>
      </c>
      <c r="DE690" s="542" t="str">
        <f t="shared" si="2964"/>
        <v/>
      </c>
      <c r="DF690" s="541" t="str">
        <f t="shared" si="2964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228</v>
      </c>
      <c r="B691" s="625" t="str">
        <f t="shared" ref="B691:M691" si="2970">IF(B688="","",B688*B689*B690/B$46/365/$G$1)</f>
        <v/>
      </c>
      <c r="C691" s="625" t="str">
        <f t="shared" si="2970"/>
        <v/>
      </c>
      <c r="D691" s="625" t="str">
        <f t="shared" si="2970"/>
        <v/>
      </c>
      <c r="E691" s="625" t="str">
        <f t="shared" si="2970"/>
        <v/>
      </c>
      <c r="F691" s="625" t="str">
        <f t="shared" si="2970"/>
        <v/>
      </c>
      <c r="G691" s="625" t="str">
        <f t="shared" si="2970"/>
        <v/>
      </c>
      <c r="H691" s="625" t="str">
        <f t="shared" si="2970"/>
        <v/>
      </c>
      <c r="I691" s="625" t="str">
        <f t="shared" si="2970"/>
        <v/>
      </c>
      <c r="J691" s="625" t="str">
        <f t="shared" si="2970"/>
        <v/>
      </c>
      <c r="K691" s="625" t="str">
        <f t="shared" si="2970"/>
        <v/>
      </c>
      <c r="L691" s="625" t="str">
        <f t="shared" si="2970"/>
        <v/>
      </c>
      <c r="M691" s="625" t="str">
        <f t="shared" si="2970"/>
        <v/>
      </c>
      <c r="N691" s="625"/>
      <c r="O691" s="625"/>
      <c r="P691" s="625"/>
      <c r="Q691" s="625"/>
      <c r="R691" s="625"/>
      <c r="S691" s="645"/>
      <c r="T691" s="625" t="str">
        <f t="shared" ref="T691:AE691" si="2971">IF(T688="","",T688*T689*T690/T$46/365/$G$1)</f>
        <v/>
      </c>
      <c r="U691" s="625" t="str">
        <f t="shared" si="2971"/>
        <v/>
      </c>
      <c r="V691" s="625" t="str">
        <f t="shared" si="2971"/>
        <v/>
      </c>
      <c r="W691" s="625" t="str">
        <f t="shared" si="2971"/>
        <v/>
      </c>
      <c r="X691" s="625" t="str">
        <f t="shared" si="2971"/>
        <v/>
      </c>
      <c r="Y691" s="625" t="str">
        <f t="shared" si="2971"/>
        <v/>
      </c>
      <c r="Z691" s="625" t="str">
        <f t="shared" si="2971"/>
        <v/>
      </c>
      <c r="AA691" s="625" t="str">
        <f t="shared" si="2971"/>
        <v/>
      </c>
      <c r="AB691" s="625" t="str">
        <f t="shared" si="2971"/>
        <v/>
      </c>
      <c r="AC691" s="625" t="str">
        <f t="shared" si="2971"/>
        <v/>
      </c>
      <c r="AD691" s="625" t="str">
        <f t="shared" si="2971"/>
        <v/>
      </c>
      <c r="AE691" s="625" t="str">
        <f t="shared" si="2971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72">IF(AL688="","",AL688*AL689*AL690/AL$46/365/$G$1)</f>
        <v/>
      </c>
      <c r="AM691" s="625" t="str">
        <f t="shared" si="2972"/>
        <v/>
      </c>
      <c r="AN691" s="625" t="str">
        <f t="shared" si="2972"/>
        <v/>
      </c>
      <c r="AO691" s="625" t="str">
        <f t="shared" si="2972"/>
        <v/>
      </c>
      <c r="AP691" s="625" t="str">
        <f t="shared" si="2972"/>
        <v/>
      </c>
      <c r="AQ691" s="625" t="str">
        <f t="shared" si="2972"/>
        <v/>
      </c>
      <c r="AR691" s="625" t="str">
        <f t="shared" si="2972"/>
        <v/>
      </c>
      <c r="AS691" s="625" t="str">
        <f t="shared" si="2972"/>
        <v/>
      </c>
      <c r="AT691" s="625" t="str">
        <f t="shared" si="2972"/>
        <v/>
      </c>
      <c r="AU691" s="625" t="str">
        <f t="shared" si="2972"/>
        <v/>
      </c>
      <c r="AV691" s="625" t="str">
        <f t="shared" si="2972"/>
        <v/>
      </c>
      <c r="AW691" s="625" t="str">
        <f t="shared" si="2972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73">IF(BD688="","",BD688*BD689*BD690/BD$46/365/$G$1)</f>
        <v/>
      </c>
      <c r="BE691" s="625" t="str">
        <f t="shared" si="2973"/>
        <v/>
      </c>
      <c r="BF691" s="625" t="str">
        <f t="shared" si="2973"/>
        <v/>
      </c>
      <c r="BG691" s="625" t="str">
        <f t="shared" si="2973"/>
        <v/>
      </c>
      <c r="BH691" s="625" t="str">
        <f t="shared" si="2973"/>
        <v/>
      </c>
      <c r="BI691" s="625" t="str">
        <f t="shared" si="2973"/>
        <v/>
      </c>
      <c r="BJ691" s="625" t="str">
        <f t="shared" si="2973"/>
        <v/>
      </c>
      <c r="BK691" s="625" t="str">
        <f t="shared" si="2973"/>
        <v/>
      </c>
      <c r="BL691" s="625" t="str">
        <f t="shared" si="2973"/>
        <v/>
      </c>
      <c r="BM691" s="625" t="str">
        <f t="shared" si="2973"/>
        <v/>
      </c>
      <c r="BN691" s="625" t="str">
        <f t="shared" si="2973"/>
        <v/>
      </c>
      <c r="BO691" s="625" t="str">
        <f t="shared" si="2973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65"/>
        <v/>
      </c>
      <c r="CF691" s="1332" t="str">
        <f t="shared" si="2965"/>
        <v/>
      </c>
      <c r="CG691" s="1332" t="str">
        <f t="shared" si="2965"/>
        <v/>
      </c>
      <c r="CH691" s="1332" t="str">
        <f t="shared" si="2965"/>
        <v/>
      </c>
      <c r="CI691" s="1333" t="str">
        <f t="shared" si="2965"/>
        <v/>
      </c>
      <c r="CJ691" s="1333" t="str">
        <f t="shared" si="2965"/>
        <v/>
      </c>
      <c r="CK691" s="1332" t="str">
        <f t="shared" si="2965"/>
        <v/>
      </c>
      <c r="CL691" s="1332" t="str">
        <f t="shared" si="2965"/>
        <v/>
      </c>
      <c r="CM691" s="1332" t="str">
        <f t="shared" si="2965"/>
        <v/>
      </c>
      <c r="CN691" s="1332" t="str">
        <f t="shared" si="2965"/>
        <v/>
      </c>
      <c r="CO691" s="1331" t="str">
        <f t="shared" si="2965"/>
        <v/>
      </c>
      <c r="CP691" s="529" t="str">
        <f t="shared" si="2963"/>
        <v/>
      </c>
      <c r="CQ691" s="530" t="str">
        <f t="shared" si="2963"/>
        <v/>
      </c>
      <c r="CR691" s="531" t="str">
        <f t="shared" si="2963"/>
        <v/>
      </c>
      <c r="CS691" s="531" t="str">
        <f t="shared" si="2963"/>
        <v/>
      </c>
      <c r="CT691" s="531" t="str">
        <f t="shared" si="2963"/>
        <v/>
      </c>
      <c r="CU691" s="531" t="str">
        <f t="shared" si="2963"/>
        <v/>
      </c>
      <c r="CV691" s="531" t="str">
        <f t="shared" si="2963"/>
        <v/>
      </c>
      <c r="CW691" s="532" t="str">
        <f t="shared" si="2963"/>
        <v/>
      </c>
      <c r="CX691" s="532" t="str">
        <f t="shared" si="2963"/>
        <v/>
      </c>
      <c r="CY691" s="532" t="str">
        <f t="shared" si="2963"/>
        <v/>
      </c>
      <c r="CZ691" s="531" t="str">
        <f t="shared" si="2964"/>
        <v/>
      </c>
      <c r="DA691" s="531" t="str">
        <f t="shared" si="2964"/>
        <v/>
      </c>
      <c r="DB691" s="531" t="str">
        <f t="shared" si="2964"/>
        <v/>
      </c>
      <c r="DC691" s="531" t="str">
        <f t="shared" si="2964"/>
        <v/>
      </c>
      <c r="DD691" s="531" t="str">
        <f t="shared" si="2964"/>
        <v/>
      </c>
      <c r="DE691" s="530" t="str">
        <f t="shared" si="2964"/>
        <v/>
      </c>
      <c r="DF691" s="529" t="str">
        <f t="shared" si="2964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35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296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74">IF(DG693&lt;3,"",(SUM(B693:R693)-MIN(B693:R693)-MAX(B693:R693))/(DG693-2))</f>
        <v/>
      </c>
      <c r="CA693" s="590" t="str">
        <f t="shared" ref="CA693:CA701" si="2975">IF(DH693&lt;3,"",(SUM(T693:AJ693)-MIN(T693:AJ693)-MAX(T693:AJ693))/(DH693-2))</f>
        <v/>
      </c>
      <c r="CB693" s="590" t="str">
        <f t="shared" ref="CB693:CB701" si="2976">IF(DI693&lt;3,"",(SUM(AL693:BB693)-MIN(AL693:BB693)-MAX(AL693:BB693))/(DI693-2))</f>
        <v/>
      </c>
      <c r="CC693" s="681" t="str">
        <f t="shared" ref="CC693:CC701" si="2977">IF(DJ693&lt;3,"",(SUM(BD693:BT693)-MIN(BD693:BT693)-MAX(BD693:BT693))/(DJ693-2))</f>
        <v/>
      </c>
      <c r="CD693" s="1328" t="str">
        <f t="shared" ref="CD693:CO693" si="297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78"/>
        <v/>
      </c>
      <c r="CF693" s="1329" t="str">
        <f t="shared" si="2978"/>
        <v/>
      </c>
      <c r="CG693" s="1329" t="str">
        <f t="shared" si="2978"/>
        <v/>
      </c>
      <c r="CH693" s="1329" t="str">
        <f t="shared" si="2978"/>
        <v/>
      </c>
      <c r="CI693" s="1330" t="str">
        <f t="shared" si="2978"/>
        <v/>
      </c>
      <c r="CJ693" s="1330" t="str">
        <f t="shared" si="2978"/>
        <v/>
      </c>
      <c r="CK693" s="1329" t="str">
        <f t="shared" si="2978"/>
        <v/>
      </c>
      <c r="CL693" s="1329" t="str">
        <f t="shared" si="2978"/>
        <v/>
      </c>
      <c r="CM693" s="1329" t="str">
        <f t="shared" si="2978"/>
        <v/>
      </c>
      <c r="CN693" s="1329" t="str">
        <f t="shared" si="2978"/>
        <v/>
      </c>
      <c r="CO693" s="1328" t="str">
        <f t="shared" si="2978"/>
        <v/>
      </c>
      <c r="CP693" s="541" t="str">
        <f t="shared" ref="CP693:CY696" si="297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79"/>
        <v/>
      </c>
      <c r="CR693" s="543" t="str">
        <f t="shared" si="2979"/>
        <v/>
      </c>
      <c r="CS693" s="543" t="str">
        <f t="shared" si="2979"/>
        <v/>
      </c>
      <c r="CT693" s="543" t="str">
        <f t="shared" si="2979"/>
        <v/>
      </c>
      <c r="CU693" s="543" t="str">
        <f t="shared" si="2979"/>
        <v/>
      </c>
      <c r="CV693" s="543" t="str">
        <f t="shared" si="2979"/>
        <v/>
      </c>
      <c r="CW693" s="544" t="str">
        <f t="shared" si="2979"/>
        <v/>
      </c>
      <c r="CX693" s="544" t="str">
        <f t="shared" si="2979"/>
        <v/>
      </c>
      <c r="CY693" s="544" t="str">
        <f t="shared" si="2979"/>
        <v/>
      </c>
      <c r="CZ693" s="543" t="str">
        <f t="shared" ref="CZ693:DF696" si="298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80"/>
        <v/>
      </c>
      <c r="DB693" s="543" t="str">
        <f t="shared" si="2980"/>
        <v/>
      </c>
      <c r="DC693" s="543" t="str">
        <f t="shared" si="2980"/>
        <v/>
      </c>
      <c r="DD693" s="543" t="str">
        <f t="shared" si="2980"/>
        <v/>
      </c>
      <c r="DE693" s="542" t="str">
        <f t="shared" si="2980"/>
        <v/>
      </c>
      <c r="DF693" s="541" t="str">
        <f t="shared" si="2980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292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74"/>
        <v/>
      </c>
      <c r="CA694" s="590" t="str">
        <f t="shared" si="2975"/>
        <v/>
      </c>
      <c r="CB694" s="590" t="str">
        <f t="shared" si="2976"/>
        <v/>
      </c>
      <c r="CC694" s="681" t="str">
        <f t="shared" si="2977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8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81"/>
        <v/>
      </c>
      <c r="CG694" s="1329" t="str">
        <f t="shared" si="2981"/>
        <v/>
      </c>
      <c r="CH694" s="1329" t="str">
        <f t="shared" si="2981"/>
        <v/>
      </c>
      <c r="CI694" s="1330" t="str">
        <f t="shared" si="2981"/>
        <v/>
      </c>
      <c r="CJ694" s="1330" t="str">
        <f t="shared" si="2981"/>
        <v/>
      </c>
      <c r="CK694" s="1329" t="str">
        <f t="shared" si="2981"/>
        <v/>
      </c>
      <c r="CL694" s="1329" t="str">
        <f t="shared" si="2981"/>
        <v/>
      </c>
      <c r="CM694" s="1329" t="str">
        <f t="shared" si="2981"/>
        <v/>
      </c>
      <c r="CN694" s="1329" t="str">
        <f t="shared" si="2981"/>
        <v/>
      </c>
      <c r="CO694" s="1328" t="str">
        <f t="shared" si="2981"/>
        <v/>
      </c>
      <c r="CP694" s="541" t="str">
        <f t="shared" si="2979"/>
        <v/>
      </c>
      <c r="CQ694" s="542" t="str">
        <f t="shared" si="2979"/>
        <v/>
      </c>
      <c r="CR694" s="543" t="str">
        <f t="shared" si="2979"/>
        <v/>
      </c>
      <c r="CS694" s="543" t="str">
        <f t="shared" si="2979"/>
        <v/>
      </c>
      <c r="CT694" s="543" t="str">
        <f t="shared" si="2979"/>
        <v/>
      </c>
      <c r="CU694" s="543" t="str">
        <f t="shared" si="2979"/>
        <v/>
      </c>
      <c r="CV694" s="543" t="str">
        <f t="shared" si="2979"/>
        <v/>
      </c>
      <c r="CW694" s="544" t="str">
        <f t="shared" si="2979"/>
        <v/>
      </c>
      <c r="CX694" s="544" t="str">
        <f t="shared" si="2979"/>
        <v/>
      </c>
      <c r="CY694" s="544" t="str">
        <f t="shared" si="2979"/>
        <v/>
      </c>
      <c r="CZ694" s="543" t="str">
        <f t="shared" si="2980"/>
        <v/>
      </c>
      <c r="DA694" s="543" t="str">
        <f t="shared" si="2980"/>
        <v/>
      </c>
      <c r="DB694" s="543" t="str">
        <f t="shared" si="2980"/>
        <v/>
      </c>
      <c r="DC694" s="543" t="str">
        <f t="shared" si="2980"/>
        <v/>
      </c>
      <c r="DD694" s="543" t="str">
        <f t="shared" si="2980"/>
        <v/>
      </c>
      <c r="DE694" s="542" t="str">
        <f t="shared" si="2980"/>
        <v/>
      </c>
      <c r="DF694" s="541" t="str">
        <f t="shared" si="2980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287</v>
      </c>
      <c r="B695" s="752">
        <f>4000*$K$1</f>
        <v>16747.2</v>
      </c>
      <c r="C695" s="752">
        <f t="shared" ref="C695:M695" si="2982">4000*$K$1</f>
        <v>16747.2</v>
      </c>
      <c r="D695" s="752">
        <f t="shared" si="2982"/>
        <v>16747.2</v>
      </c>
      <c r="E695" s="752">
        <f t="shared" si="2982"/>
        <v>16747.2</v>
      </c>
      <c r="F695" s="752">
        <f t="shared" si="2982"/>
        <v>16747.2</v>
      </c>
      <c r="G695" s="752">
        <f t="shared" si="2982"/>
        <v>16747.2</v>
      </c>
      <c r="H695" s="752">
        <f t="shared" si="2982"/>
        <v>16747.2</v>
      </c>
      <c r="I695" s="752">
        <f t="shared" si="2982"/>
        <v>16747.2</v>
      </c>
      <c r="J695" s="752">
        <f t="shared" si="2982"/>
        <v>16747.2</v>
      </c>
      <c r="K695" s="752">
        <f t="shared" si="2982"/>
        <v>16747.2</v>
      </c>
      <c r="L695" s="752">
        <f t="shared" si="2982"/>
        <v>16747.2</v>
      </c>
      <c r="M695" s="752">
        <f t="shared" si="2982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83">4000*$K$1</f>
        <v>16747.2</v>
      </c>
      <c r="V695" s="752">
        <f t="shared" si="2983"/>
        <v>16747.2</v>
      </c>
      <c r="W695" s="752">
        <f t="shared" si="2983"/>
        <v>16747.2</v>
      </c>
      <c r="X695" s="752">
        <f t="shared" si="2983"/>
        <v>16747.2</v>
      </c>
      <c r="Y695" s="752">
        <f t="shared" si="2983"/>
        <v>16747.2</v>
      </c>
      <c r="Z695" s="752">
        <f t="shared" si="2983"/>
        <v>16747.2</v>
      </c>
      <c r="AA695" s="752">
        <f t="shared" si="2983"/>
        <v>16747.2</v>
      </c>
      <c r="AB695" s="752">
        <f t="shared" si="2983"/>
        <v>16747.2</v>
      </c>
      <c r="AC695" s="752">
        <f t="shared" si="2983"/>
        <v>16747.2</v>
      </c>
      <c r="AD695" s="752">
        <f t="shared" si="2983"/>
        <v>16747.2</v>
      </c>
      <c r="AE695" s="752">
        <f t="shared" si="2983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84">4000*$K$1</f>
        <v>16747.2</v>
      </c>
      <c r="AN695" s="752">
        <f t="shared" si="2984"/>
        <v>16747.2</v>
      </c>
      <c r="AO695" s="752">
        <f t="shared" si="2984"/>
        <v>16747.2</v>
      </c>
      <c r="AP695" s="752">
        <f t="shared" si="2984"/>
        <v>16747.2</v>
      </c>
      <c r="AQ695" s="752">
        <f t="shared" si="2984"/>
        <v>16747.2</v>
      </c>
      <c r="AR695" s="752">
        <f t="shared" si="2984"/>
        <v>16747.2</v>
      </c>
      <c r="AS695" s="752">
        <f t="shared" si="2984"/>
        <v>16747.2</v>
      </c>
      <c r="AT695" s="752">
        <f t="shared" si="2984"/>
        <v>16747.2</v>
      </c>
      <c r="AU695" s="752">
        <f t="shared" si="2984"/>
        <v>16747.2</v>
      </c>
      <c r="AV695" s="752">
        <f t="shared" si="2984"/>
        <v>16747.2</v>
      </c>
      <c r="AW695" s="752">
        <f t="shared" si="2984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85">4000*$K$1</f>
        <v>16747.2</v>
      </c>
      <c r="BF695" s="752">
        <f t="shared" si="2985"/>
        <v>16747.2</v>
      </c>
      <c r="BG695" s="752">
        <f t="shared" si="2985"/>
        <v>16747.2</v>
      </c>
      <c r="BH695" s="752">
        <f t="shared" si="2985"/>
        <v>16747.2</v>
      </c>
      <c r="BI695" s="752">
        <f t="shared" si="2985"/>
        <v>16747.2</v>
      </c>
      <c r="BJ695" s="752">
        <f t="shared" si="2985"/>
        <v>16747.2</v>
      </c>
      <c r="BK695" s="752">
        <f t="shared" si="2985"/>
        <v>16747.2</v>
      </c>
      <c r="BL695" s="752">
        <f t="shared" si="2985"/>
        <v>16747.2</v>
      </c>
      <c r="BM695" s="752">
        <f t="shared" si="2985"/>
        <v>16747.2</v>
      </c>
      <c r="BN695" s="752">
        <f t="shared" si="2985"/>
        <v>16747.2</v>
      </c>
      <c r="BO695" s="752">
        <f t="shared" si="2985"/>
        <v>16747.2</v>
      </c>
      <c r="BP695" s="752"/>
      <c r="BQ695" s="752"/>
      <c r="BR695" s="752"/>
      <c r="BS695" s="752"/>
      <c r="BT695" s="752"/>
      <c r="BU695" s="762"/>
      <c r="BV695" s="752">
        <f t="shared" si="2985"/>
        <v>16747.2</v>
      </c>
      <c r="BW695" s="752">
        <f t="shared" si="2985"/>
        <v>16747.2</v>
      </c>
      <c r="BX695" s="752">
        <f t="shared" si="2985"/>
        <v>16747.2</v>
      </c>
      <c r="BY695" s="752">
        <f t="shared" si="2985"/>
        <v>16747.2</v>
      </c>
      <c r="BZ695" s="590">
        <f t="shared" si="2974"/>
        <v>16747.200000000004</v>
      </c>
      <c r="CA695" s="590">
        <f t="shared" si="2975"/>
        <v>16747.200000000004</v>
      </c>
      <c r="CB695" s="590">
        <f t="shared" si="2976"/>
        <v>16747.200000000004</v>
      </c>
      <c r="CC695" s="681">
        <f t="shared" si="2977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81"/>
        <v>16747.2</v>
      </c>
      <c r="CF695" s="1329">
        <f t="shared" si="2981"/>
        <v>16747.2</v>
      </c>
      <c r="CG695" s="1329">
        <f t="shared" si="2981"/>
        <v>16747.2</v>
      </c>
      <c r="CH695" s="1329">
        <f t="shared" si="2981"/>
        <v>16747.2</v>
      </c>
      <c r="CI695" s="1330">
        <f t="shared" si="2981"/>
        <v>16747.2</v>
      </c>
      <c r="CJ695" s="1330">
        <f t="shared" si="2981"/>
        <v>16747.2</v>
      </c>
      <c r="CK695" s="1329">
        <f t="shared" si="2981"/>
        <v>16747.2</v>
      </c>
      <c r="CL695" s="1329">
        <f t="shared" si="2981"/>
        <v>16747.2</v>
      </c>
      <c r="CM695" s="1329">
        <f t="shared" si="2981"/>
        <v>16747.2</v>
      </c>
      <c r="CN695" s="1329">
        <f t="shared" si="2981"/>
        <v>16747.2</v>
      </c>
      <c r="CO695" s="1328">
        <f t="shared" si="2981"/>
        <v>16747.2</v>
      </c>
      <c r="CP695" s="541" t="str">
        <f t="shared" si="2979"/>
        <v/>
      </c>
      <c r="CQ695" s="542" t="str">
        <f t="shared" si="2979"/>
        <v/>
      </c>
      <c r="CR695" s="543" t="str">
        <f t="shared" si="2979"/>
        <v/>
      </c>
      <c r="CS695" s="543">
        <f t="shared" si="2979"/>
        <v>16747.2</v>
      </c>
      <c r="CT695" s="543">
        <f t="shared" si="2979"/>
        <v>16747.2</v>
      </c>
      <c r="CU695" s="543">
        <f t="shared" si="2979"/>
        <v>16747.2</v>
      </c>
      <c r="CV695" s="543">
        <f t="shared" si="2979"/>
        <v>16747.2</v>
      </c>
      <c r="CW695" s="544">
        <f t="shared" si="2979"/>
        <v>16747.2</v>
      </c>
      <c r="CX695" s="544">
        <f t="shared" si="2979"/>
        <v>16747.2</v>
      </c>
      <c r="CY695" s="544">
        <f t="shared" si="2979"/>
        <v>16747.2</v>
      </c>
      <c r="CZ695" s="543">
        <f t="shared" si="2980"/>
        <v>16747.2</v>
      </c>
      <c r="DA695" s="543">
        <f t="shared" si="2980"/>
        <v>16747.2</v>
      </c>
      <c r="DB695" s="543">
        <f t="shared" si="2980"/>
        <v>16747.2</v>
      </c>
      <c r="DC695" s="543">
        <f t="shared" si="2980"/>
        <v>16747.2</v>
      </c>
      <c r="DD695" s="543">
        <f t="shared" si="2980"/>
        <v>16747.2</v>
      </c>
      <c r="DE695" s="542" t="str">
        <f t="shared" si="2980"/>
        <v/>
      </c>
      <c r="DF695" s="541" t="str">
        <f t="shared" si="2980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228</v>
      </c>
      <c r="B696" s="625" t="str">
        <f t="shared" ref="B696:M696" si="2986">IF(B693="","",B693*B694*B695/B$46/365/$G$1)</f>
        <v/>
      </c>
      <c r="C696" s="625" t="str">
        <f t="shared" si="2986"/>
        <v/>
      </c>
      <c r="D696" s="625" t="str">
        <f t="shared" si="2986"/>
        <v/>
      </c>
      <c r="E696" s="625" t="str">
        <f t="shared" si="2986"/>
        <v/>
      </c>
      <c r="F696" s="625" t="str">
        <f t="shared" si="2986"/>
        <v/>
      </c>
      <c r="G696" s="625" t="str">
        <f t="shared" si="2986"/>
        <v/>
      </c>
      <c r="H696" s="625" t="str">
        <f t="shared" si="2986"/>
        <v/>
      </c>
      <c r="I696" s="625" t="str">
        <f t="shared" si="2986"/>
        <v/>
      </c>
      <c r="J696" s="625" t="str">
        <f t="shared" si="2986"/>
        <v/>
      </c>
      <c r="K696" s="625" t="str">
        <f t="shared" si="2986"/>
        <v/>
      </c>
      <c r="L696" s="625" t="str">
        <f t="shared" si="2986"/>
        <v/>
      </c>
      <c r="M696" s="625" t="str">
        <f t="shared" si="2986"/>
        <v/>
      </c>
      <c r="N696" s="625"/>
      <c r="O696" s="625"/>
      <c r="P696" s="625"/>
      <c r="Q696" s="625"/>
      <c r="R696" s="625"/>
      <c r="S696" s="645"/>
      <c r="T696" s="625" t="str">
        <f t="shared" ref="T696:AE696" si="2987">IF(T693="","",T693*T694*T695/T$46/365/$G$1)</f>
        <v/>
      </c>
      <c r="U696" s="625" t="str">
        <f t="shared" si="2987"/>
        <v/>
      </c>
      <c r="V696" s="625" t="str">
        <f t="shared" si="2987"/>
        <v/>
      </c>
      <c r="W696" s="625" t="str">
        <f t="shared" si="2987"/>
        <v/>
      </c>
      <c r="X696" s="625" t="str">
        <f t="shared" si="2987"/>
        <v/>
      </c>
      <c r="Y696" s="625" t="str">
        <f t="shared" si="2987"/>
        <v/>
      </c>
      <c r="Z696" s="625" t="str">
        <f t="shared" si="2987"/>
        <v/>
      </c>
      <c r="AA696" s="625" t="str">
        <f t="shared" si="2987"/>
        <v/>
      </c>
      <c r="AB696" s="625" t="str">
        <f t="shared" si="2987"/>
        <v/>
      </c>
      <c r="AC696" s="625" t="str">
        <f t="shared" si="2987"/>
        <v/>
      </c>
      <c r="AD696" s="625" t="str">
        <f t="shared" si="2987"/>
        <v/>
      </c>
      <c r="AE696" s="625" t="str">
        <f t="shared" si="2987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88">IF(AL693="","",AL693*AL694*AL695/AL$46/365/$G$1)</f>
        <v/>
      </c>
      <c r="AM696" s="625" t="str">
        <f t="shared" si="2988"/>
        <v/>
      </c>
      <c r="AN696" s="625" t="str">
        <f t="shared" si="2988"/>
        <v/>
      </c>
      <c r="AO696" s="625" t="str">
        <f t="shared" si="2988"/>
        <v/>
      </c>
      <c r="AP696" s="625" t="str">
        <f t="shared" si="2988"/>
        <v/>
      </c>
      <c r="AQ696" s="625" t="str">
        <f t="shared" si="2988"/>
        <v/>
      </c>
      <c r="AR696" s="625" t="str">
        <f t="shared" si="2988"/>
        <v/>
      </c>
      <c r="AS696" s="625" t="str">
        <f t="shared" si="2988"/>
        <v/>
      </c>
      <c r="AT696" s="625" t="str">
        <f t="shared" si="2988"/>
        <v/>
      </c>
      <c r="AU696" s="625" t="str">
        <f t="shared" si="2988"/>
        <v/>
      </c>
      <c r="AV696" s="625" t="str">
        <f t="shared" si="2988"/>
        <v/>
      </c>
      <c r="AW696" s="625" t="str">
        <f t="shared" si="2988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2989">IF(BD693="","",BD693*BD694*BD695/BD$46/365/$G$1)</f>
        <v/>
      </c>
      <c r="BE696" s="625" t="str">
        <f t="shared" si="2989"/>
        <v/>
      </c>
      <c r="BF696" s="625" t="str">
        <f t="shared" si="2989"/>
        <v/>
      </c>
      <c r="BG696" s="625" t="str">
        <f t="shared" si="2989"/>
        <v/>
      </c>
      <c r="BH696" s="625" t="str">
        <f t="shared" si="2989"/>
        <v/>
      </c>
      <c r="BI696" s="625" t="str">
        <f t="shared" si="2989"/>
        <v/>
      </c>
      <c r="BJ696" s="625" t="str">
        <f t="shared" si="2989"/>
        <v/>
      </c>
      <c r="BK696" s="625" t="str">
        <f t="shared" si="2989"/>
        <v/>
      </c>
      <c r="BL696" s="625" t="str">
        <f t="shared" si="2989"/>
        <v/>
      </c>
      <c r="BM696" s="625" t="str">
        <f t="shared" si="2989"/>
        <v/>
      </c>
      <c r="BN696" s="625" t="str">
        <f t="shared" si="2989"/>
        <v/>
      </c>
      <c r="BO696" s="625" t="str">
        <f t="shared" si="2989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74"/>
        <v/>
      </c>
      <c r="CA696" s="615" t="str">
        <f t="shared" si="2975"/>
        <v/>
      </c>
      <c r="CB696" s="615" t="str">
        <f t="shared" si="2976"/>
        <v/>
      </c>
      <c r="CC696" s="684" t="str">
        <f t="shared" si="2977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81"/>
        <v/>
      </c>
      <c r="CF696" s="1332" t="str">
        <f t="shared" si="2981"/>
        <v/>
      </c>
      <c r="CG696" s="1332" t="str">
        <f t="shared" si="2981"/>
        <v/>
      </c>
      <c r="CH696" s="1332" t="str">
        <f t="shared" si="2981"/>
        <v/>
      </c>
      <c r="CI696" s="1333" t="str">
        <f t="shared" si="2981"/>
        <v/>
      </c>
      <c r="CJ696" s="1333" t="str">
        <f t="shared" si="2981"/>
        <v/>
      </c>
      <c r="CK696" s="1332" t="str">
        <f t="shared" si="2981"/>
        <v/>
      </c>
      <c r="CL696" s="1332" t="str">
        <f t="shared" si="2981"/>
        <v/>
      </c>
      <c r="CM696" s="1332" t="str">
        <f t="shared" si="2981"/>
        <v/>
      </c>
      <c r="CN696" s="1332" t="str">
        <f t="shared" si="2981"/>
        <v/>
      </c>
      <c r="CO696" s="1331" t="str">
        <f t="shared" si="2981"/>
        <v/>
      </c>
      <c r="CP696" s="529" t="str">
        <f t="shared" si="2979"/>
        <v/>
      </c>
      <c r="CQ696" s="530" t="str">
        <f t="shared" si="2979"/>
        <v/>
      </c>
      <c r="CR696" s="531" t="str">
        <f t="shared" si="2979"/>
        <v/>
      </c>
      <c r="CS696" s="531" t="str">
        <f t="shared" si="2979"/>
        <v/>
      </c>
      <c r="CT696" s="531" t="str">
        <f t="shared" si="2979"/>
        <v/>
      </c>
      <c r="CU696" s="531" t="str">
        <f t="shared" si="2979"/>
        <v/>
      </c>
      <c r="CV696" s="531" t="str">
        <f t="shared" si="2979"/>
        <v/>
      </c>
      <c r="CW696" s="532" t="str">
        <f t="shared" si="2979"/>
        <v/>
      </c>
      <c r="CX696" s="532" t="str">
        <f t="shared" si="2979"/>
        <v/>
      </c>
      <c r="CY696" s="532" t="str">
        <f t="shared" si="2979"/>
        <v/>
      </c>
      <c r="CZ696" s="531" t="str">
        <f t="shared" si="2980"/>
        <v/>
      </c>
      <c r="DA696" s="531" t="str">
        <f t="shared" si="2980"/>
        <v/>
      </c>
      <c r="DB696" s="531" t="str">
        <f t="shared" si="2980"/>
        <v/>
      </c>
      <c r="DC696" s="531" t="str">
        <f t="shared" si="2980"/>
        <v/>
      </c>
      <c r="DD696" s="531" t="str">
        <f t="shared" si="2980"/>
        <v/>
      </c>
      <c r="DE696" s="530" t="str">
        <f t="shared" si="2980"/>
        <v/>
      </c>
      <c r="DF696" s="529" t="str">
        <f t="shared" si="2980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74"/>
        <v/>
      </c>
      <c r="CA697" s="582" t="str">
        <f t="shared" si="2975"/>
        <v/>
      </c>
      <c r="CB697" s="582" t="str">
        <f t="shared" si="2976"/>
        <v/>
      </c>
      <c r="CC697" s="680" t="str">
        <f t="shared" si="2977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35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296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74"/>
        <v/>
      </c>
      <c r="CA698" s="590" t="str">
        <f t="shared" si="2975"/>
        <v/>
      </c>
      <c r="CB698" s="590" t="str">
        <f t="shared" si="2976"/>
        <v/>
      </c>
      <c r="CC698" s="681" t="str">
        <f t="shared" si="2977"/>
        <v/>
      </c>
      <c r="CD698" s="1328" t="str">
        <f t="shared" ref="CD698:CO698" si="299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90"/>
        <v/>
      </c>
      <c r="CF698" s="1329" t="str">
        <f t="shared" si="2990"/>
        <v/>
      </c>
      <c r="CG698" s="1329" t="str">
        <f t="shared" si="2990"/>
        <v/>
      </c>
      <c r="CH698" s="1329" t="str">
        <f t="shared" si="2990"/>
        <v/>
      </c>
      <c r="CI698" s="1330" t="str">
        <f t="shared" si="2990"/>
        <v/>
      </c>
      <c r="CJ698" s="1330" t="str">
        <f t="shared" si="2990"/>
        <v/>
      </c>
      <c r="CK698" s="1329" t="str">
        <f t="shared" si="2990"/>
        <v/>
      </c>
      <c r="CL698" s="1329" t="str">
        <f t="shared" si="2990"/>
        <v/>
      </c>
      <c r="CM698" s="1329" t="str">
        <f t="shared" si="2990"/>
        <v/>
      </c>
      <c r="CN698" s="1329" t="str">
        <f t="shared" si="2990"/>
        <v/>
      </c>
      <c r="CO698" s="1328" t="str">
        <f t="shared" si="2990"/>
        <v/>
      </c>
      <c r="CP698" s="541" t="str">
        <f t="shared" ref="CP698:CY701" si="299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2991"/>
        <v/>
      </c>
      <c r="CR698" s="543" t="str">
        <f t="shared" si="2991"/>
        <v/>
      </c>
      <c r="CS698" s="543" t="str">
        <f t="shared" si="2991"/>
        <v/>
      </c>
      <c r="CT698" s="543" t="str">
        <f t="shared" si="2991"/>
        <v/>
      </c>
      <c r="CU698" s="543" t="str">
        <f t="shared" si="2991"/>
        <v/>
      </c>
      <c r="CV698" s="543" t="str">
        <f t="shared" si="2991"/>
        <v/>
      </c>
      <c r="CW698" s="544" t="str">
        <f t="shared" si="2991"/>
        <v/>
      </c>
      <c r="CX698" s="544" t="str">
        <f t="shared" si="2991"/>
        <v/>
      </c>
      <c r="CY698" s="544" t="str">
        <f t="shared" si="2991"/>
        <v/>
      </c>
      <c r="CZ698" s="543" t="str">
        <f t="shared" ref="CZ698:DF701" si="299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2992"/>
        <v/>
      </c>
      <c r="DB698" s="543" t="str">
        <f t="shared" si="2992"/>
        <v/>
      </c>
      <c r="DC698" s="543" t="str">
        <f t="shared" si="2992"/>
        <v/>
      </c>
      <c r="DD698" s="543" t="str">
        <f t="shared" si="2992"/>
        <v/>
      </c>
      <c r="DE698" s="542" t="str">
        <f t="shared" si="2992"/>
        <v/>
      </c>
      <c r="DF698" s="541" t="str">
        <f t="shared" si="2992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292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74"/>
        <v/>
      </c>
      <c r="CA699" s="590" t="str">
        <f t="shared" si="2975"/>
        <v/>
      </c>
      <c r="CB699" s="590" t="str">
        <f t="shared" si="2976"/>
        <v/>
      </c>
      <c r="CC699" s="681" t="str">
        <f t="shared" si="2977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9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93"/>
        <v/>
      </c>
      <c r="CG699" s="1329" t="str">
        <f t="shared" si="2993"/>
        <v/>
      </c>
      <c r="CH699" s="1329" t="str">
        <f t="shared" si="2993"/>
        <v/>
      </c>
      <c r="CI699" s="1330" t="str">
        <f t="shared" si="2993"/>
        <v/>
      </c>
      <c r="CJ699" s="1330" t="str">
        <f t="shared" si="2993"/>
        <v/>
      </c>
      <c r="CK699" s="1329" t="str">
        <f t="shared" si="2993"/>
        <v/>
      </c>
      <c r="CL699" s="1329" t="str">
        <f t="shared" si="2993"/>
        <v/>
      </c>
      <c r="CM699" s="1329" t="str">
        <f t="shared" si="2993"/>
        <v/>
      </c>
      <c r="CN699" s="1329" t="str">
        <f t="shared" si="2993"/>
        <v/>
      </c>
      <c r="CO699" s="1328" t="str">
        <f t="shared" si="2993"/>
        <v/>
      </c>
      <c r="CP699" s="541" t="str">
        <f t="shared" si="2991"/>
        <v/>
      </c>
      <c r="CQ699" s="542" t="str">
        <f t="shared" si="2991"/>
        <v/>
      </c>
      <c r="CR699" s="543" t="str">
        <f t="shared" si="2991"/>
        <v/>
      </c>
      <c r="CS699" s="543" t="str">
        <f t="shared" si="2991"/>
        <v/>
      </c>
      <c r="CT699" s="543" t="str">
        <f t="shared" si="2991"/>
        <v/>
      </c>
      <c r="CU699" s="543" t="str">
        <f t="shared" si="2991"/>
        <v/>
      </c>
      <c r="CV699" s="543" t="str">
        <f t="shared" si="2991"/>
        <v/>
      </c>
      <c r="CW699" s="544" t="str">
        <f t="shared" si="2991"/>
        <v/>
      </c>
      <c r="CX699" s="544" t="str">
        <f t="shared" si="2991"/>
        <v/>
      </c>
      <c r="CY699" s="544" t="str">
        <f t="shared" si="2991"/>
        <v/>
      </c>
      <c r="CZ699" s="543" t="str">
        <f t="shared" si="2992"/>
        <v/>
      </c>
      <c r="DA699" s="543" t="str">
        <f t="shared" si="2992"/>
        <v/>
      </c>
      <c r="DB699" s="543" t="str">
        <f t="shared" si="2992"/>
        <v/>
      </c>
      <c r="DC699" s="543" t="str">
        <f t="shared" si="2992"/>
        <v/>
      </c>
      <c r="DD699" s="543" t="str">
        <f t="shared" si="2992"/>
        <v/>
      </c>
      <c r="DE699" s="542" t="str">
        <f t="shared" si="2992"/>
        <v/>
      </c>
      <c r="DF699" s="541" t="str">
        <f t="shared" si="2992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287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74"/>
        <v/>
      </c>
      <c r="CA700" s="590" t="str">
        <f t="shared" si="2975"/>
        <v/>
      </c>
      <c r="CB700" s="590" t="str">
        <f t="shared" si="2976"/>
        <v/>
      </c>
      <c r="CC700" s="681" t="str">
        <f t="shared" si="2977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93"/>
        <v/>
      </c>
      <c r="CF700" s="1329" t="str">
        <f t="shared" si="2993"/>
        <v/>
      </c>
      <c r="CG700" s="1329" t="str">
        <f t="shared" si="2993"/>
        <v/>
      </c>
      <c r="CH700" s="1329" t="str">
        <f t="shared" si="2993"/>
        <v/>
      </c>
      <c r="CI700" s="1330" t="str">
        <f t="shared" si="2993"/>
        <v/>
      </c>
      <c r="CJ700" s="1330" t="str">
        <f t="shared" si="2993"/>
        <v/>
      </c>
      <c r="CK700" s="1329" t="str">
        <f t="shared" si="2993"/>
        <v/>
      </c>
      <c r="CL700" s="1329" t="str">
        <f t="shared" si="2993"/>
        <v/>
      </c>
      <c r="CM700" s="1329" t="str">
        <f t="shared" si="2993"/>
        <v/>
      </c>
      <c r="CN700" s="1329" t="str">
        <f t="shared" si="2993"/>
        <v/>
      </c>
      <c r="CO700" s="1328" t="str">
        <f t="shared" si="2993"/>
        <v/>
      </c>
      <c r="CP700" s="541" t="str">
        <f t="shared" si="2991"/>
        <v/>
      </c>
      <c r="CQ700" s="542" t="str">
        <f t="shared" si="2991"/>
        <v/>
      </c>
      <c r="CR700" s="543" t="str">
        <f t="shared" si="2991"/>
        <v/>
      </c>
      <c r="CS700" s="543" t="str">
        <f t="shared" si="2991"/>
        <v/>
      </c>
      <c r="CT700" s="543" t="str">
        <f t="shared" si="2991"/>
        <v/>
      </c>
      <c r="CU700" s="543" t="str">
        <f t="shared" si="2991"/>
        <v/>
      </c>
      <c r="CV700" s="543" t="str">
        <f t="shared" si="2991"/>
        <v/>
      </c>
      <c r="CW700" s="544" t="str">
        <f t="shared" si="2991"/>
        <v/>
      </c>
      <c r="CX700" s="544" t="str">
        <f t="shared" si="2991"/>
        <v/>
      </c>
      <c r="CY700" s="544" t="str">
        <f t="shared" si="2991"/>
        <v/>
      </c>
      <c r="CZ700" s="543" t="str">
        <f t="shared" si="2992"/>
        <v/>
      </c>
      <c r="DA700" s="543" t="str">
        <f t="shared" si="2992"/>
        <v/>
      </c>
      <c r="DB700" s="543" t="str">
        <f t="shared" si="2992"/>
        <v/>
      </c>
      <c r="DC700" s="543" t="str">
        <f t="shared" si="2992"/>
        <v/>
      </c>
      <c r="DD700" s="543" t="str">
        <f t="shared" si="2992"/>
        <v/>
      </c>
      <c r="DE700" s="542" t="str">
        <f t="shared" si="2992"/>
        <v/>
      </c>
      <c r="DF700" s="541" t="str">
        <f t="shared" si="2992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228</v>
      </c>
      <c r="B701" s="625" t="str">
        <f t="shared" ref="B701:M701" si="2994">IF(B698="","",B698*B699*B700/B$46/365/$G$1)</f>
        <v/>
      </c>
      <c r="C701" s="625" t="str">
        <f t="shared" si="2994"/>
        <v/>
      </c>
      <c r="D701" s="625" t="str">
        <f t="shared" si="2994"/>
        <v/>
      </c>
      <c r="E701" s="625" t="str">
        <f t="shared" si="2994"/>
        <v/>
      </c>
      <c r="F701" s="625" t="str">
        <f t="shared" si="2994"/>
        <v/>
      </c>
      <c r="G701" s="625" t="str">
        <f t="shared" si="2994"/>
        <v/>
      </c>
      <c r="H701" s="625" t="str">
        <f t="shared" si="2994"/>
        <v/>
      </c>
      <c r="I701" s="625" t="str">
        <f t="shared" si="2994"/>
        <v/>
      </c>
      <c r="J701" s="625" t="str">
        <f t="shared" si="2994"/>
        <v/>
      </c>
      <c r="K701" s="625" t="str">
        <f t="shared" si="2994"/>
        <v/>
      </c>
      <c r="L701" s="625" t="str">
        <f t="shared" si="2994"/>
        <v/>
      </c>
      <c r="M701" s="625" t="str">
        <f t="shared" si="2994"/>
        <v/>
      </c>
      <c r="N701" s="625"/>
      <c r="O701" s="625"/>
      <c r="P701" s="625"/>
      <c r="Q701" s="625"/>
      <c r="R701" s="625"/>
      <c r="S701" s="645"/>
      <c r="T701" s="625" t="str">
        <f t="shared" ref="T701:AE701" si="2995">IF(T698="","",T698*T699*T700/T$46/365/$G$1)</f>
        <v/>
      </c>
      <c r="U701" s="625" t="str">
        <f t="shared" si="2995"/>
        <v/>
      </c>
      <c r="V701" s="625" t="str">
        <f t="shared" si="2995"/>
        <v/>
      </c>
      <c r="W701" s="625" t="str">
        <f t="shared" si="2995"/>
        <v/>
      </c>
      <c r="X701" s="625" t="str">
        <f t="shared" si="2995"/>
        <v/>
      </c>
      <c r="Y701" s="625" t="str">
        <f t="shared" si="2995"/>
        <v/>
      </c>
      <c r="Z701" s="625" t="str">
        <f t="shared" si="2995"/>
        <v/>
      </c>
      <c r="AA701" s="625" t="str">
        <f t="shared" si="2995"/>
        <v/>
      </c>
      <c r="AB701" s="625" t="str">
        <f t="shared" si="2995"/>
        <v/>
      </c>
      <c r="AC701" s="625" t="str">
        <f t="shared" si="2995"/>
        <v/>
      </c>
      <c r="AD701" s="625" t="str">
        <f t="shared" si="2995"/>
        <v/>
      </c>
      <c r="AE701" s="625" t="str">
        <f t="shared" si="2995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2996">IF(AL698="","",AL698*AL699*AL700/AL$46/365/$G$1)</f>
        <v/>
      </c>
      <c r="AM701" s="625" t="str">
        <f t="shared" si="2996"/>
        <v/>
      </c>
      <c r="AN701" s="625" t="str">
        <f t="shared" si="2996"/>
        <v/>
      </c>
      <c r="AO701" s="625" t="str">
        <f t="shared" si="2996"/>
        <v/>
      </c>
      <c r="AP701" s="625" t="str">
        <f t="shared" si="2996"/>
        <v/>
      </c>
      <c r="AQ701" s="625" t="str">
        <f t="shared" si="2996"/>
        <v/>
      </c>
      <c r="AR701" s="625" t="str">
        <f t="shared" si="2996"/>
        <v/>
      </c>
      <c r="AS701" s="625" t="str">
        <f t="shared" si="2996"/>
        <v/>
      </c>
      <c r="AT701" s="625" t="str">
        <f t="shared" si="2996"/>
        <v/>
      </c>
      <c r="AU701" s="625" t="str">
        <f t="shared" si="2996"/>
        <v/>
      </c>
      <c r="AV701" s="625" t="str">
        <f t="shared" si="2996"/>
        <v/>
      </c>
      <c r="AW701" s="625" t="str">
        <f t="shared" si="2996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2997">IF(BD698="","",BD698*BD699*BD700/BD$46/365/$G$1)</f>
        <v/>
      </c>
      <c r="BE701" s="625" t="str">
        <f t="shared" si="2997"/>
        <v/>
      </c>
      <c r="BF701" s="625" t="str">
        <f t="shared" si="2997"/>
        <v/>
      </c>
      <c r="BG701" s="625" t="str">
        <f t="shared" si="2997"/>
        <v/>
      </c>
      <c r="BH701" s="625" t="str">
        <f t="shared" si="2997"/>
        <v/>
      </c>
      <c r="BI701" s="625" t="str">
        <f t="shared" si="2997"/>
        <v/>
      </c>
      <c r="BJ701" s="625" t="str">
        <f t="shared" si="2997"/>
        <v/>
      </c>
      <c r="BK701" s="625" t="str">
        <f t="shared" si="2997"/>
        <v/>
      </c>
      <c r="BL701" s="625" t="str">
        <f t="shared" si="2997"/>
        <v/>
      </c>
      <c r="BM701" s="625" t="str">
        <f t="shared" si="2997"/>
        <v/>
      </c>
      <c r="BN701" s="625" t="str">
        <f t="shared" si="2997"/>
        <v/>
      </c>
      <c r="BO701" s="625" t="str">
        <f t="shared" si="2997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74"/>
        <v/>
      </c>
      <c r="CA701" s="615" t="str">
        <f t="shared" si="2975"/>
        <v/>
      </c>
      <c r="CB701" s="615" t="str">
        <f t="shared" si="2976"/>
        <v/>
      </c>
      <c r="CC701" s="684" t="str">
        <f t="shared" si="2977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93"/>
        <v/>
      </c>
      <c r="CF701" s="1332" t="str">
        <f t="shared" si="2993"/>
        <v/>
      </c>
      <c r="CG701" s="1332" t="str">
        <f t="shared" si="2993"/>
        <v/>
      </c>
      <c r="CH701" s="1332" t="str">
        <f t="shared" si="2993"/>
        <v/>
      </c>
      <c r="CI701" s="1333" t="str">
        <f t="shared" si="2993"/>
        <v/>
      </c>
      <c r="CJ701" s="1333" t="str">
        <f t="shared" si="2993"/>
        <v/>
      </c>
      <c r="CK701" s="1332" t="str">
        <f t="shared" si="2993"/>
        <v/>
      </c>
      <c r="CL701" s="1332" t="str">
        <f t="shared" si="2993"/>
        <v/>
      </c>
      <c r="CM701" s="1332" t="str">
        <f t="shared" si="2993"/>
        <v/>
      </c>
      <c r="CN701" s="1332" t="str">
        <f t="shared" si="2993"/>
        <v/>
      </c>
      <c r="CO701" s="1331" t="str">
        <f t="shared" si="2993"/>
        <v/>
      </c>
      <c r="CP701" s="529" t="str">
        <f t="shared" si="2991"/>
        <v/>
      </c>
      <c r="CQ701" s="530" t="str">
        <f t="shared" si="2991"/>
        <v/>
      </c>
      <c r="CR701" s="531" t="str">
        <f t="shared" si="2991"/>
        <v/>
      </c>
      <c r="CS701" s="531" t="str">
        <f t="shared" si="2991"/>
        <v/>
      </c>
      <c r="CT701" s="531" t="str">
        <f t="shared" si="2991"/>
        <v/>
      </c>
      <c r="CU701" s="531" t="str">
        <f t="shared" si="2991"/>
        <v/>
      </c>
      <c r="CV701" s="531" t="str">
        <f t="shared" si="2991"/>
        <v/>
      </c>
      <c r="CW701" s="532" t="str">
        <f t="shared" si="2991"/>
        <v/>
      </c>
      <c r="CX701" s="532" t="str">
        <f t="shared" si="2991"/>
        <v/>
      </c>
      <c r="CY701" s="532" t="str">
        <f t="shared" si="2991"/>
        <v/>
      </c>
      <c r="CZ701" s="531" t="str">
        <f t="shared" si="2992"/>
        <v/>
      </c>
      <c r="DA701" s="531" t="str">
        <f t="shared" si="2992"/>
        <v/>
      </c>
      <c r="DB701" s="531" t="str">
        <f t="shared" si="2992"/>
        <v/>
      </c>
      <c r="DC701" s="531" t="str">
        <f t="shared" si="2992"/>
        <v/>
      </c>
      <c r="DD701" s="531" t="str">
        <f t="shared" si="2992"/>
        <v/>
      </c>
      <c r="DE701" s="530" t="str">
        <f t="shared" si="2992"/>
        <v/>
      </c>
      <c r="DF701" s="529" t="str">
        <f t="shared" si="2992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45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35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300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2998">IF(DG704&lt;3,"",(SUM(B704:R704)-MIN(B704:R704)-MAX(B704:R704))/(DG704-2))</f>
        <v/>
      </c>
      <c r="CA704" s="590" t="str">
        <f t="shared" ref="CA704:CA732" si="2999">IF(DH704&lt;3,"",(SUM(T704:AJ704)-MIN(T704:AJ704)-MAX(T704:AJ704))/(DH704-2))</f>
        <v/>
      </c>
      <c r="CB704" s="590" t="str">
        <f t="shared" ref="CB704:CB732" si="3000">IF(DI704&lt;3,"",(SUM(AL704:BB704)-MIN(AL704:BB704)-MAX(AL704:BB704))/(DI704-2))</f>
        <v/>
      </c>
      <c r="CC704" s="681" t="str">
        <f t="shared" ref="CC704:CC732" si="3001">IF(DJ704&lt;3,"",(SUM(BD704:BT704)-MIN(BD704:BT704)-MAX(BD704:BT704))/(DJ704-2))</f>
        <v/>
      </c>
      <c r="CD704" s="1328" t="str">
        <f t="shared" ref="CD704:CJ707" si="300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3002"/>
        <v/>
      </c>
      <c r="CF704" s="1329" t="str">
        <f t="shared" si="3002"/>
        <v/>
      </c>
      <c r="CG704" s="1329" t="str">
        <f t="shared" si="3002"/>
        <v/>
      </c>
      <c r="CH704" s="1329" t="str">
        <f t="shared" si="3002"/>
        <v/>
      </c>
      <c r="CI704" s="1330" t="str">
        <f t="shared" si="3002"/>
        <v/>
      </c>
      <c r="CJ704" s="1330" t="str">
        <f t="shared" si="3002"/>
        <v/>
      </c>
      <c r="CK704" s="1329" t="str">
        <f t="shared" ref="CK704:CO707" si="300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3003"/>
        <v/>
      </c>
      <c r="CM704" s="1329" t="str">
        <f t="shared" si="3003"/>
        <v/>
      </c>
      <c r="CN704" s="1329" t="str">
        <f t="shared" si="3003"/>
        <v/>
      </c>
      <c r="CO704" s="1328" t="str">
        <f t="shared" si="3003"/>
        <v/>
      </c>
      <c r="CP704" s="541" t="str">
        <f t="shared" ref="CP704:CY708" si="300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04"/>
        <v/>
      </c>
      <c r="CR704" s="543" t="str">
        <f t="shared" si="3004"/>
        <v/>
      </c>
      <c r="CS704" s="543" t="str">
        <f t="shared" si="3004"/>
        <v/>
      </c>
      <c r="CT704" s="543" t="str">
        <f t="shared" si="3004"/>
        <v/>
      </c>
      <c r="CU704" s="543" t="str">
        <f t="shared" si="3004"/>
        <v/>
      </c>
      <c r="CV704" s="543" t="str">
        <f t="shared" si="3004"/>
        <v/>
      </c>
      <c r="CW704" s="544" t="str">
        <f t="shared" si="3004"/>
        <v/>
      </c>
      <c r="CX704" s="544" t="str">
        <f t="shared" si="3004"/>
        <v/>
      </c>
      <c r="CY704" s="544" t="str">
        <f t="shared" si="3004"/>
        <v/>
      </c>
      <c r="CZ704" s="543" t="str">
        <f t="shared" ref="CZ704:DF708" si="300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05"/>
        <v/>
      </c>
      <c r="DB704" s="543" t="str">
        <f t="shared" si="3005"/>
        <v/>
      </c>
      <c r="DC704" s="543" t="str">
        <f t="shared" si="3005"/>
        <v/>
      </c>
      <c r="DD704" s="543" t="str">
        <f t="shared" si="3005"/>
        <v/>
      </c>
      <c r="DE704" s="542" t="str">
        <f t="shared" si="3005"/>
        <v/>
      </c>
      <c r="DF704" s="541" t="str">
        <f t="shared" si="3005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301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2998"/>
        <v/>
      </c>
      <c r="CA705" s="590" t="str">
        <f t="shared" si="2999"/>
        <v/>
      </c>
      <c r="CB705" s="590" t="str">
        <f t="shared" si="3000"/>
        <v/>
      </c>
      <c r="CC705" s="681" t="str">
        <f t="shared" si="3001"/>
        <v/>
      </c>
      <c r="CD705" s="1328" t="str">
        <f t="shared" si="3002"/>
        <v/>
      </c>
      <c r="CE705" s="1329" t="str">
        <f t="shared" si="3002"/>
        <v/>
      </c>
      <c r="CF705" s="1329" t="str">
        <f t="shared" si="3002"/>
        <v/>
      </c>
      <c r="CG705" s="1329" t="str">
        <f t="shared" si="3002"/>
        <v/>
      </c>
      <c r="CH705" s="1329" t="str">
        <f t="shared" si="3002"/>
        <v/>
      </c>
      <c r="CI705" s="1330" t="str">
        <f t="shared" si="3002"/>
        <v/>
      </c>
      <c r="CJ705" s="1330" t="str">
        <f t="shared" si="3002"/>
        <v/>
      </c>
      <c r="CK705" s="1329" t="str">
        <f t="shared" si="3003"/>
        <v/>
      </c>
      <c r="CL705" s="1329" t="str">
        <f t="shared" si="3003"/>
        <v/>
      </c>
      <c r="CM705" s="1329" t="str">
        <f t="shared" si="3003"/>
        <v/>
      </c>
      <c r="CN705" s="1329" t="str">
        <f t="shared" si="3003"/>
        <v/>
      </c>
      <c r="CO705" s="1328" t="str">
        <f t="shared" si="3003"/>
        <v/>
      </c>
      <c r="CP705" s="541" t="str">
        <f t="shared" si="3004"/>
        <v/>
      </c>
      <c r="CQ705" s="542" t="str">
        <f t="shared" si="3004"/>
        <v/>
      </c>
      <c r="CR705" s="543" t="str">
        <f t="shared" si="3004"/>
        <v/>
      </c>
      <c r="CS705" s="543" t="str">
        <f t="shared" si="3004"/>
        <v/>
      </c>
      <c r="CT705" s="543" t="str">
        <f t="shared" si="3004"/>
        <v/>
      </c>
      <c r="CU705" s="543" t="str">
        <f t="shared" si="3004"/>
        <v/>
      </c>
      <c r="CV705" s="543" t="str">
        <f t="shared" si="3004"/>
        <v/>
      </c>
      <c r="CW705" s="544" t="str">
        <f t="shared" si="3004"/>
        <v/>
      </c>
      <c r="CX705" s="544" t="str">
        <f t="shared" si="3004"/>
        <v/>
      </c>
      <c r="CY705" s="544" t="str">
        <f t="shared" si="3004"/>
        <v/>
      </c>
      <c r="CZ705" s="543" t="str">
        <f t="shared" si="3005"/>
        <v/>
      </c>
      <c r="DA705" s="543" t="str">
        <f t="shared" si="3005"/>
        <v/>
      </c>
      <c r="DB705" s="543" t="str">
        <f t="shared" si="3005"/>
        <v/>
      </c>
      <c r="DC705" s="543" t="str">
        <f t="shared" si="3005"/>
        <v/>
      </c>
      <c r="DD705" s="543" t="str">
        <f t="shared" si="3005"/>
        <v/>
      </c>
      <c r="DE705" s="542" t="str">
        <f t="shared" si="3005"/>
        <v/>
      </c>
      <c r="DF705" s="541" t="str">
        <f t="shared" si="3005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286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2998"/>
        <v/>
      </c>
      <c r="CA706" s="590" t="str">
        <f t="shared" si="2999"/>
        <v/>
      </c>
      <c r="CB706" s="590" t="str">
        <f t="shared" si="3000"/>
        <v/>
      </c>
      <c r="CC706" s="681" t="str">
        <f t="shared" si="3001"/>
        <v/>
      </c>
      <c r="CD706" s="1328" t="str">
        <f t="shared" si="3002"/>
        <v/>
      </c>
      <c r="CE706" s="1329" t="str">
        <f t="shared" si="3002"/>
        <v/>
      </c>
      <c r="CF706" s="1329" t="str">
        <f t="shared" si="3002"/>
        <v/>
      </c>
      <c r="CG706" s="1329" t="str">
        <f t="shared" si="3002"/>
        <v/>
      </c>
      <c r="CH706" s="1329" t="str">
        <f t="shared" si="3002"/>
        <v/>
      </c>
      <c r="CI706" s="1330" t="str">
        <f t="shared" si="3002"/>
        <v/>
      </c>
      <c r="CJ706" s="1330" t="str">
        <f t="shared" si="3002"/>
        <v/>
      </c>
      <c r="CK706" s="1329" t="str">
        <f t="shared" si="3003"/>
        <v/>
      </c>
      <c r="CL706" s="1329" t="str">
        <f t="shared" si="3003"/>
        <v/>
      </c>
      <c r="CM706" s="1329" t="str">
        <f t="shared" si="3003"/>
        <v/>
      </c>
      <c r="CN706" s="1329" t="str">
        <f t="shared" si="3003"/>
        <v/>
      </c>
      <c r="CO706" s="1328" t="str">
        <f t="shared" si="3003"/>
        <v/>
      </c>
      <c r="CP706" s="541" t="str">
        <f t="shared" si="3004"/>
        <v/>
      </c>
      <c r="CQ706" s="542" t="str">
        <f t="shared" si="3004"/>
        <v/>
      </c>
      <c r="CR706" s="543" t="str">
        <f t="shared" si="3004"/>
        <v/>
      </c>
      <c r="CS706" s="543" t="str">
        <f t="shared" si="3004"/>
        <v/>
      </c>
      <c r="CT706" s="543" t="str">
        <f t="shared" si="3004"/>
        <v/>
      </c>
      <c r="CU706" s="543" t="str">
        <f t="shared" si="3004"/>
        <v/>
      </c>
      <c r="CV706" s="543" t="str">
        <f t="shared" si="3004"/>
        <v/>
      </c>
      <c r="CW706" s="544" t="str">
        <f t="shared" si="3004"/>
        <v/>
      </c>
      <c r="CX706" s="544" t="str">
        <f t="shared" si="3004"/>
        <v/>
      </c>
      <c r="CY706" s="544" t="str">
        <f t="shared" si="3004"/>
        <v/>
      </c>
      <c r="CZ706" s="543" t="str">
        <f t="shared" si="3005"/>
        <v/>
      </c>
      <c r="DA706" s="543" t="str">
        <f t="shared" si="3005"/>
        <v/>
      </c>
      <c r="DB706" s="543" t="str">
        <f t="shared" si="3005"/>
        <v/>
      </c>
      <c r="DC706" s="543" t="str">
        <f t="shared" si="3005"/>
        <v/>
      </c>
      <c r="DD706" s="543" t="str">
        <f t="shared" si="3005"/>
        <v/>
      </c>
      <c r="DE706" s="542" t="str">
        <f t="shared" si="3005"/>
        <v/>
      </c>
      <c r="DF706" s="541" t="str">
        <f t="shared" si="3005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2998"/>
        <v/>
      </c>
      <c r="CA707" s="590" t="str">
        <f t="shared" si="2999"/>
        <v/>
      </c>
      <c r="CB707" s="590" t="str">
        <f t="shared" si="3000"/>
        <v/>
      </c>
      <c r="CC707" s="681" t="str">
        <f t="shared" si="3001"/>
        <v/>
      </c>
      <c r="CD707" s="1328" t="str">
        <f t="shared" si="3002"/>
        <v/>
      </c>
      <c r="CE707" s="1329" t="str">
        <f t="shared" si="3002"/>
        <v/>
      </c>
      <c r="CF707" s="1329" t="str">
        <f t="shared" si="3002"/>
        <v/>
      </c>
      <c r="CG707" s="1329" t="str">
        <f t="shared" si="3002"/>
        <v/>
      </c>
      <c r="CH707" s="1329" t="str">
        <f t="shared" si="3002"/>
        <v/>
      </c>
      <c r="CI707" s="1330" t="str">
        <f t="shared" si="3002"/>
        <v/>
      </c>
      <c r="CJ707" s="1330" t="str">
        <f t="shared" si="3002"/>
        <v/>
      </c>
      <c r="CK707" s="1329" t="str">
        <f t="shared" si="3003"/>
        <v/>
      </c>
      <c r="CL707" s="1329" t="str">
        <f t="shared" si="3003"/>
        <v/>
      </c>
      <c r="CM707" s="1329" t="str">
        <f t="shared" si="3003"/>
        <v/>
      </c>
      <c r="CN707" s="1329" t="str">
        <f t="shared" si="3003"/>
        <v/>
      </c>
      <c r="CO707" s="1328" t="str">
        <f t="shared" si="3003"/>
        <v/>
      </c>
      <c r="CP707" s="541" t="str">
        <f t="shared" si="3004"/>
        <v/>
      </c>
      <c r="CQ707" s="542" t="str">
        <f t="shared" si="3004"/>
        <v/>
      </c>
      <c r="CR707" s="543" t="str">
        <f t="shared" si="3004"/>
        <v/>
      </c>
      <c r="CS707" s="543" t="str">
        <f t="shared" si="3004"/>
        <v/>
      </c>
      <c r="CT707" s="543" t="str">
        <f t="shared" si="3004"/>
        <v/>
      </c>
      <c r="CU707" s="543" t="str">
        <f t="shared" si="3004"/>
        <v/>
      </c>
      <c r="CV707" s="543" t="str">
        <f t="shared" si="3004"/>
        <v/>
      </c>
      <c r="CW707" s="544" t="str">
        <f t="shared" si="3004"/>
        <v/>
      </c>
      <c r="CX707" s="544" t="str">
        <f t="shared" si="3004"/>
        <v/>
      </c>
      <c r="CY707" s="544" t="str">
        <f t="shared" si="3004"/>
        <v/>
      </c>
      <c r="CZ707" s="543" t="str">
        <f t="shared" si="3005"/>
        <v/>
      </c>
      <c r="DA707" s="543" t="str">
        <f t="shared" si="3005"/>
        <v/>
      </c>
      <c r="DB707" s="543" t="str">
        <f t="shared" si="3005"/>
        <v/>
      </c>
      <c r="DC707" s="543" t="str">
        <f t="shared" si="3005"/>
        <v/>
      </c>
      <c r="DD707" s="543" t="str">
        <f t="shared" si="3005"/>
        <v/>
      </c>
      <c r="DE707" s="542" t="str">
        <f t="shared" si="3005"/>
        <v/>
      </c>
      <c r="DF707" s="541" t="str">
        <f t="shared" si="3005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319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2998"/>
        <v>3982</v>
      </c>
      <c r="CA708" s="590">
        <f t="shared" si="2999"/>
        <v>672</v>
      </c>
      <c r="CB708" s="590">
        <f t="shared" si="3000"/>
        <v>0</v>
      </c>
      <c r="CC708" s="681">
        <f t="shared" si="3001"/>
        <v>0</v>
      </c>
      <c r="CD708" s="1328">
        <f t="shared" ref="CD708:CO708" si="300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3006"/>
        <v>0</v>
      </c>
      <c r="CF708" s="1329">
        <f t="shared" si="3006"/>
        <v>0</v>
      </c>
      <c r="CG708" s="1329">
        <f t="shared" si="3006"/>
        <v>0</v>
      </c>
      <c r="CH708" s="1329">
        <f t="shared" si="3006"/>
        <v>0</v>
      </c>
      <c r="CI708" s="1330">
        <f t="shared" si="3006"/>
        <v>0</v>
      </c>
      <c r="CJ708" s="1330">
        <f t="shared" si="3006"/>
        <v>0</v>
      </c>
      <c r="CK708" s="1329">
        <f t="shared" si="3006"/>
        <v>0</v>
      </c>
      <c r="CL708" s="1329">
        <f t="shared" si="3006"/>
        <v>0</v>
      </c>
      <c r="CM708" s="1329">
        <f t="shared" si="3006"/>
        <v>0</v>
      </c>
      <c r="CN708" s="1329">
        <f t="shared" si="3006"/>
        <v>0</v>
      </c>
      <c r="CO708" s="1328">
        <f t="shared" si="3006"/>
        <v>0</v>
      </c>
      <c r="CP708" s="541" t="str">
        <f t="shared" si="3004"/>
        <v/>
      </c>
      <c r="CQ708" s="542" t="str">
        <f t="shared" si="3004"/>
        <v/>
      </c>
      <c r="CR708" s="543" t="str">
        <f t="shared" si="3004"/>
        <v/>
      </c>
      <c r="CS708" s="543">
        <f t="shared" si="3004"/>
        <v>0</v>
      </c>
      <c r="CT708" s="543">
        <f t="shared" si="3004"/>
        <v>0</v>
      </c>
      <c r="CU708" s="543">
        <f t="shared" si="3004"/>
        <v>0</v>
      </c>
      <c r="CV708" s="543">
        <f t="shared" si="3004"/>
        <v>0</v>
      </c>
      <c r="CW708" s="544">
        <f t="shared" si="3004"/>
        <v>0</v>
      </c>
      <c r="CX708" s="544">
        <f t="shared" si="3004"/>
        <v>0</v>
      </c>
      <c r="CY708" s="544">
        <f t="shared" si="3004"/>
        <v>0</v>
      </c>
      <c r="CZ708" s="543">
        <f t="shared" si="3005"/>
        <v>0</v>
      </c>
      <c r="DA708" s="543">
        <f t="shared" si="3005"/>
        <v>0</v>
      </c>
      <c r="DB708" s="543">
        <f t="shared" si="3005"/>
        <v>0</v>
      </c>
      <c r="DC708" s="543">
        <f t="shared" si="3005"/>
        <v>0</v>
      </c>
      <c r="DD708" s="543">
        <f t="shared" si="3005"/>
        <v>0</v>
      </c>
      <c r="DE708" s="542" t="str">
        <f t="shared" si="3005"/>
        <v/>
      </c>
      <c r="DF708" s="541" t="str">
        <f t="shared" si="3005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2998"/>
        <v/>
      </c>
      <c r="CA709" s="582" t="str">
        <f t="shared" si="2999"/>
        <v/>
      </c>
      <c r="CB709" s="582" t="str">
        <f t="shared" si="3000"/>
        <v/>
      </c>
      <c r="CC709" s="680" t="str">
        <f t="shared" si="3001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35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300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2998"/>
        <v/>
      </c>
      <c r="CA710" s="590" t="str">
        <f t="shared" si="2999"/>
        <v/>
      </c>
      <c r="CB710" s="590" t="str">
        <f t="shared" si="3000"/>
        <v/>
      </c>
      <c r="CC710" s="681" t="str">
        <f t="shared" si="3001"/>
        <v/>
      </c>
      <c r="CD710" s="1328" t="str">
        <f t="shared" ref="CD710:CJ713" si="300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3007"/>
        <v/>
      </c>
      <c r="CF710" s="1329" t="str">
        <f t="shared" si="3007"/>
        <v/>
      </c>
      <c r="CG710" s="1329" t="str">
        <f t="shared" si="3007"/>
        <v/>
      </c>
      <c r="CH710" s="1329" t="str">
        <f t="shared" si="3007"/>
        <v/>
      </c>
      <c r="CI710" s="1330" t="str">
        <f t="shared" si="3007"/>
        <v/>
      </c>
      <c r="CJ710" s="1330" t="str">
        <f t="shared" si="3007"/>
        <v/>
      </c>
      <c r="CK710" s="1329" t="str">
        <f t="shared" ref="CK710:CO713" si="300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3008"/>
        <v/>
      </c>
      <c r="CM710" s="1329" t="str">
        <f t="shared" si="3008"/>
        <v/>
      </c>
      <c r="CN710" s="1329" t="str">
        <f t="shared" si="3008"/>
        <v/>
      </c>
      <c r="CO710" s="1328" t="str">
        <f t="shared" si="3008"/>
        <v/>
      </c>
      <c r="CP710" s="541" t="str">
        <f t="shared" ref="CP710:CY714" si="300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09"/>
        <v/>
      </c>
      <c r="CR710" s="543" t="str">
        <f t="shared" si="3009"/>
        <v/>
      </c>
      <c r="CS710" s="543" t="str">
        <f t="shared" si="3009"/>
        <v/>
      </c>
      <c r="CT710" s="543" t="str">
        <f t="shared" si="3009"/>
        <v/>
      </c>
      <c r="CU710" s="543" t="str">
        <f t="shared" si="3009"/>
        <v/>
      </c>
      <c r="CV710" s="543" t="str">
        <f t="shared" si="3009"/>
        <v/>
      </c>
      <c r="CW710" s="544" t="str">
        <f t="shared" si="3009"/>
        <v/>
      </c>
      <c r="CX710" s="544" t="str">
        <f t="shared" si="3009"/>
        <v/>
      </c>
      <c r="CY710" s="544" t="str">
        <f t="shared" si="3009"/>
        <v/>
      </c>
      <c r="CZ710" s="543" t="str">
        <f t="shared" ref="CZ710:DF714" si="301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10"/>
        <v/>
      </c>
      <c r="DB710" s="543" t="str">
        <f t="shared" si="3010"/>
        <v/>
      </c>
      <c r="DC710" s="543" t="str">
        <f t="shared" si="3010"/>
        <v/>
      </c>
      <c r="DD710" s="543" t="str">
        <f t="shared" si="3010"/>
        <v/>
      </c>
      <c r="DE710" s="542" t="str">
        <f t="shared" si="3010"/>
        <v/>
      </c>
      <c r="DF710" s="541" t="str">
        <f t="shared" si="3010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301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2998"/>
        <v/>
      </c>
      <c r="CA711" s="590" t="str">
        <f t="shared" si="2999"/>
        <v/>
      </c>
      <c r="CB711" s="590" t="str">
        <f t="shared" si="3000"/>
        <v/>
      </c>
      <c r="CC711" s="681" t="str">
        <f t="shared" si="3001"/>
        <v/>
      </c>
      <c r="CD711" s="1328" t="str">
        <f t="shared" si="3007"/>
        <v/>
      </c>
      <c r="CE711" s="1329" t="str">
        <f t="shared" si="3007"/>
        <v/>
      </c>
      <c r="CF711" s="1329" t="str">
        <f t="shared" si="3007"/>
        <v/>
      </c>
      <c r="CG711" s="1329" t="str">
        <f t="shared" si="3007"/>
        <v/>
      </c>
      <c r="CH711" s="1329" t="str">
        <f t="shared" si="3007"/>
        <v/>
      </c>
      <c r="CI711" s="1330" t="str">
        <f t="shared" si="3007"/>
        <v/>
      </c>
      <c r="CJ711" s="1330" t="str">
        <f t="shared" si="3007"/>
        <v/>
      </c>
      <c r="CK711" s="1329" t="str">
        <f t="shared" si="3008"/>
        <v/>
      </c>
      <c r="CL711" s="1329" t="str">
        <f t="shared" si="3008"/>
        <v/>
      </c>
      <c r="CM711" s="1329" t="str">
        <f t="shared" si="3008"/>
        <v/>
      </c>
      <c r="CN711" s="1329" t="str">
        <f t="shared" si="3008"/>
        <v/>
      </c>
      <c r="CO711" s="1328" t="str">
        <f t="shared" si="3008"/>
        <v/>
      </c>
      <c r="CP711" s="541" t="str">
        <f t="shared" si="3009"/>
        <v/>
      </c>
      <c r="CQ711" s="542" t="str">
        <f t="shared" si="3009"/>
        <v/>
      </c>
      <c r="CR711" s="543" t="str">
        <f t="shared" si="3009"/>
        <v/>
      </c>
      <c r="CS711" s="543" t="str">
        <f t="shared" si="3009"/>
        <v/>
      </c>
      <c r="CT711" s="543" t="str">
        <f t="shared" si="3009"/>
        <v/>
      </c>
      <c r="CU711" s="543" t="str">
        <f t="shared" si="3009"/>
        <v/>
      </c>
      <c r="CV711" s="543" t="str">
        <f t="shared" si="3009"/>
        <v/>
      </c>
      <c r="CW711" s="544" t="str">
        <f t="shared" si="3009"/>
        <v/>
      </c>
      <c r="CX711" s="544" t="str">
        <f t="shared" si="3009"/>
        <v/>
      </c>
      <c r="CY711" s="544" t="str">
        <f t="shared" si="3009"/>
        <v/>
      </c>
      <c r="CZ711" s="543" t="str">
        <f t="shared" si="3010"/>
        <v/>
      </c>
      <c r="DA711" s="543" t="str">
        <f t="shared" si="3010"/>
        <v/>
      </c>
      <c r="DB711" s="543" t="str">
        <f t="shared" si="3010"/>
        <v/>
      </c>
      <c r="DC711" s="543" t="str">
        <f t="shared" si="3010"/>
        <v/>
      </c>
      <c r="DD711" s="543" t="str">
        <f t="shared" si="3010"/>
        <v/>
      </c>
      <c r="DE711" s="542" t="str">
        <f t="shared" si="3010"/>
        <v/>
      </c>
      <c r="DF711" s="541" t="str">
        <f t="shared" si="3010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286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2998"/>
        <v/>
      </c>
      <c r="CA712" s="590" t="str">
        <f t="shared" si="2999"/>
        <v/>
      </c>
      <c r="CB712" s="590" t="str">
        <f t="shared" si="3000"/>
        <v/>
      </c>
      <c r="CC712" s="681" t="str">
        <f t="shared" si="3001"/>
        <v/>
      </c>
      <c r="CD712" s="1328" t="str">
        <f t="shared" si="3007"/>
        <v/>
      </c>
      <c r="CE712" s="1329" t="str">
        <f t="shared" si="3007"/>
        <v/>
      </c>
      <c r="CF712" s="1329" t="str">
        <f t="shared" si="3007"/>
        <v/>
      </c>
      <c r="CG712" s="1329" t="str">
        <f t="shared" si="3007"/>
        <v/>
      </c>
      <c r="CH712" s="1329" t="str">
        <f t="shared" si="3007"/>
        <v/>
      </c>
      <c r="CI712" s="1330" t="str">
        <f t="shared" si="3007"/>
        <v/>
      </c>
      <c r="CJ712" s="1330" t="str">
        <f t="shared" si="3007"/>
        <v/>
      </c>
      <c r="CK712" s="1329" t="str">
        <f t="shared" si="3008"/>
        <v/>
      </c>
      <c r="CL712" s="1329" t="str">
        <f t="shared" si="3008"/>
        <v/>
      </c>
      <c r="CM712" s="1329" t="str">
        <f t="shared" si="3008"/>
        <v/>
      </c>
      <c r="CN712" s="1329" t="str">
        <f t="shared" si="3008"/>
        <v/>
      </c>
      <c r="CO712" s="1328" t="str">
        <f t="shared" si="3008"/>
        <v/>
      </c>
      <c r="CP712" s="541" t="str">
        <f t="shared" si="3009"/>
        <v/>
      </c>
      <c r="CQ712" s="542" t="str">
        <f t="shared" si="3009"/>
        <v/>
      </c>
      <c r="CR712" s="543" t="str">
        <f t="shared" si="3009"/>
        <v/>
      </c>
      <c r="CS712" s="543" t="str">
        <f t="shared" si="3009"/>
        <v/>
      </c>
      <c r="CT712" s="543" t="str">
        <f t="shared" si="3009"/>
        <v/>
      </c>
      <c r="CU712" s="543" t="str">
        <f t="shared" si="3009"/>
        <v/>
      </c>
      <c r="CV712" s="543" t="str">
        <f t="shared" si="3009"/>
        <v/>
      </c>
      <c r="CW712" s="544" t="str">
        <f t="shared" si="3009"/>
        <v/>
      </c>
      <c r="CX712" s="544" t="str">
        <f t="shared" si="3009"/>
        <v/>
      </c>
      <c r="CY712" s="544" t="str">
        <f t="shared" si="3009"/>
        <v/>
      </c>
      <c r="CZ712" s="543" t="str">
        <f t="shared" si="3010"/>
        <v/>
      </c>
      <c r="DA712" s="543" t="str">
        <f t="shared" si="3010"/>
        <v/>
      </c>
      <c r="DB712" s="543" t="str">
        <f t="shared" si="3010"/>
        <v/>
      </c>
      <c r="DC712" s="543" t="str">
        <f t="shared" si="3010"/>
        <v/>
      </c>
      <c r="DD712" s="543" t="str">
        <f t="shared" si="3010"/>
        <v/>
      </c>
      <c r="DE712" s="542" t="str">
        <f t="shared" si="3010"/>
        <v/>
      </c>
      <c r="DF712" s="541" t="str">
        <f t="shared" si="3010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2998"/>
        <v/>
      </c>
      <c r="CA713" s="590" t="str">
        <f t="shared" si="2999"/>
        <v/>
      </c>
      <c r="CB713" s="590" t="str">
        <f t="shared" si="3000"/>
        <v/>
      </c>
      <c r="CC713" s="681" t="str">
        <f t="shared" si="3001"/>
        <v/>
      </c>
      <c r="CD713" s="1328" t="str">
        <f t="shared" si="3007"/>
        <v/>
      </c>
      <c r="CE713" s="1329" t="str">
        <f t="shared" si="3007"/>
        <v/>
      </c>
      <c r="CF713" s="1329" t="str">
        <f t="shared" si="3007"/>
        <v/>
      </c>
      <c r="CG713" s="1329" t="str">
        <f t="shared" si="3007"/>
        <v/>
      </c>
      <c r="CH713" s="1329" t="str">
        <f t="shared" si="3007"/>
        <v/>
      </c>
      <c r="CI713" s="1330" t="str">
        <f t="shared" si="3007"/>
        <v/>
      </c>
      <c r="CJ713" s="1330" t="str">
        <f t="shared" si="3007"/>
        <v/>
      </c>
      <c r="CK713" s="1329" t="str">
        <f t="shared" si="3008"/>
        <v/>
      </c>
      <c r="CL713" s="1329" t="str">
        <f t="shared" si="3008"/>
        <v/>
      </c>
      <c r="CM713" s="1329" t="str">
        <f t="shared" si="3008"/>
        <v/>
      </c>
      <c r="CN713" s="1329" t="str">
        <f t="shared" si="3008"/>
        <v/>
      </c>
      <c r="CO713" s="1328" t="str">
        <f t="shared" si="3008"/>
        <v/>
      </c>
      <c r="CP713" s="541" t="str">
        <f t="shared" si="3009"/>
        <v/>
      </c>
      <c r="CQ713" s="542" t="str">
        <f t="shared" si="3009"/>
        <v/>
      </c>
      <c r="CR713" s="543" t="str">
        <f t="shared" si="3009"/>
        <v/>
      </c>
      <c r="CS713" s="543" t="str">
        <f t="shared" si="3009"/>
        <v/>
      </c>
      <c r="CT713" s="543" t="str">
        <f t="shared" si="3009"/>
        <v/>
      </c>
      <c r="CU713" s="543" t="str">
        <f t="shared" si="3009"/>
        <v/>
      </c>
      <c r="CV713" s="543" t="str">
        <f t="shared" si="3009"/>
        <v/>
      </c>
      <c r="CW713" s="544" t="str">
        <f t="shared" si="3009"/>
        <v/>
      </c>
      <c r="CX713" s="544" t="str">
        <f t="shared" si="3009"/>
        <v/>
      </c>
      <c r="CY713" s="544" t="str">
        <f t="shared" si="3009"/>
        <v/>
      </c>
      <c r="CZ713" s="543" t="str">
        <f t="shared" si="3010"/>
        <v/>
      </c>
      <c r="DA713" s="543" t="str">
        <f t="shared" si="3010"/>
        <v/>
      </c>
      <c r="DB713" s="543" t="str">
        <f t="shared" si="3010"/>
        <v/>
      </c>
      <c r="DC713" s="543" t="str">
        <f t="shared" si="3010"/>
        <v/>
      </c>
      <c r="DD713" s="543" t="str">
        <f t="shared" si="3010"/>
        <v/>
      </c>
      <c r="DE713" s="542" t="str">
        <f t="shared" si="3010"/>
        <v/>
      </c>
      <c r="DF713" s="541" t="str">
        <f t="shared" si="3010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319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998"/>
        <v>1824</v>
      </c>
      <c r="CA714" s="590">
        <f t="shared" si="2999"/>
        <v>0</v>
      </c>
      <c r="CB714" s="590">
        <f t="shared" si="3000"/>
        <v>0</v>
      </c>
      <c r="CC714" s="681">
        <f t="shared" si="3001"/>
        <v>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301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3011"/>
        <v>0</v>
      </c>
      <c r="CG714" s="1329">
        <f t="shared" si="3011"/>
        <v>0</v>
      </c>
      <c r="CH714" s="1329">
        <f t="shared" si="3011"/>
        <v>0</v>
      </c>
      <c r="CI714" s="1330">
        <f t="shared" si="3011"/>
        <v>0</v>
      </c>
      <c r="CJ714" s="1330">
        <f t="shared" si="3011"/>
        <v>0</v>
      </c>
      <c r="CK714" s="1329">
        <f t="shared" si="3011"/>
        <v>0</v>
      </c>
      <c r="CL714" s="1329">
        <f t="shared" si="3011"/>
        <v>0</v>
      </c>
      <c r="CM714" s="1329">
        <f t="shared" si="3011"/>
        <v>0</v>
      </c>
      <c r="CN714" s="1329">
        <f t="shared" si="3011"/>
        <v>0</v>
      </c>
      <c r="CO714" s="1328">
        <f t="shared" si="3011"/>
        <v>0</v>
      </c>
      <c r="CP714" s="541" t="str">
        <f t="shared" si="3009"/>
        <v/>
      </c>
      <c r="CQ714" s="542" t="str">
        <f t="shared" si="3009"/>
        <v/>
      </c>
      <c r="CR714" s="543" t="str">
        <f t="shared" si="3009"/>
        <v/>
      </c>
      <c r="CS714" s="543">
        <f t="shared" si="3009"/>
        <v>0</v>
      </c>
      <c r="CT714" s="543">
        <f t="shared" si="3009"/>
        <v>0</v>
      </c>
      <c r="CU714" s="543">
        <f t="shared" si="3009"/>
        <v>0</v>
      </c>
      <c r="CV714" s="543">
        <f t="shared" si="3009"/>
        <v>0</v>
      </c>
      <c r="CW714" s="544">
        <f t="shared" si="3009"/>
        <v>0</v>
      </c>
      <c r="CX714" s="544">
        <f t="shared" si="3009"/>
        <v>0</v>
      </c>
      <c r="CY714" s="544">
        <f t="shared" si="3009"/>
        <v>0</v>
      </c>
      <c r="CZ714" s="543">
        <f t="shared" si="3010"/>
        <v>0</v>
      </c>
      <c r="DA714" s="543">
        <f t="shared" si="3010"/>
        <v>0</v>
      </c>
      <c r="DB714" s="543">
        <f t="shared" si="3010"/>
        <v>0</v>
      </c>
      <c r="DC714" s="543">
        <f t="shared" si="3010"/>
        <v>0</v>
      </c>
      <c r="DD714" s="543">
        <f t="shared" si="3010"/>
        <v>0</v>
      </c>
      <c r="DE714" s="542" t="str">
        <f t="shared" si="3010"/>
        <v/>
      </c>
      <c r="DF714" s="541" t="str">
        <f t="shared" si="3010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2998"/>
        <v/>
      </c>
      <c r="CA715" s="582" t="str">
        <f t="shared" si="2999"/>
        <v/>
      </c>
      <c r="CB715" s="582" t="str">
        <f t="shared" si="3000"/>
        <v/>
      </c>
      <c r="CC715" s="680" t="str">
        <f t="shared" si="3001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35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300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2998"/>
        <v/>
      </c>
      <c r="CA716" s="590" t="str">
        <f t="shared" si="2999"/>
        <v/>
      </c>
      <c r="CB716" s="590" t="str">
        <f t="shared" si="3000"/>
        <v/>
      </c>
      <c r="CC716" s="681" t="str">
        <f t="shared" si="3001"/>
        <v/>
      </c>
      <c r="CD716" s="1328" t="str">
        <f t="shared" ref="CD716:CD732" si="301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301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301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301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1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1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1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1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2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2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2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2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2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2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2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2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2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2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3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3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3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3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3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3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3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3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3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3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4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41">COUNT(B716:R716)</f>
        <v>0</v>
      </c>
      <c r="DH716" s="98">
        <f t="shared" ref="DH716:DH732" si="3042">COUNT(T716:AJ716)</f>
        <v>0</v>
      </c>
      <c r="DI716" s="98">
        <f t="shared" ref="DI716:DI732" si="3043">COUNT(AL716:BB716)</f>
        <v>0</v>
      </c>
      <c r="DJ716" s="98">
        <f t="shared" ref="DJ716:DJ732" si="3044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301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2998"/>
        <v/>
      </c>
      <c r="CA717" s="590" t="str">
        <f t="shared" si="2999"/>
        <v/>
      </c>
      <c r="CB717" s="590" t="str">
        <f t="shared" si="3000"/>
        <v/>
      </c>
      <c r="CC717" s="681" t="str">
        <f t="shared" si="3001"/>
        <v/>
      </c>
      <c r="CD717" s="1328" t="str">
        <f t="shared" si="3012"/>
        <v/>
      </c>
      <c r="CE717" s="1329" t="str">
        <f t="shared" si="3013"/>
        <v/>
      </c>
      <c r="CF717" s="1329" t="str">
        <f t="shared" si="3014"/>
        <v/>
      </c>
      <c r="CG717" s="1329" t="str">
        <f t="shared" si="3015"/>
        <v/>
      </c>
      <c r="CH717" s="1329" t="str">
        <f t="shared" si="3016"/>
        <v/>
      </c>
      <c r="CI717" s="1330" t="str">
        <f t="shared" si="3017"/>
        <v/>
      </c>
      <c r="CJ717" s="1330" t="str">
        <f t="shared" si="3018"/>
        <v/>
      </c>
      <c r="CK717" s="1329" t="str">
        <f t="shared" si="3019"/>
        <v/>
      </c>
      <c r="CL717" s="1329" t="str">
        <f t="shared" si="3020"/>
        <v/>
      </c>
      <c r="CM717" s="1329" t="str">
        <f t="shared" si="3021"/>
        <v/>
      </c>
      <c r="CN717" s="1329" t="str">
        <f t="shared" si="3022"/>
        <v/>
      </c>
      <c r="CO717" s="1328" t="str">
        <f t="shared" si="3023"/>
        <v/>
      </c>
      <c r="CP717" s="541" t="str">
        <f t="shared" si="3024"/>
        <v/>
      </c>
      <c r="CQ717" s="542" t="str">
        <f t="shared" si="3025"/>
        <v/>
      </c>
      <c r="CR717" s="543" t="str">
        <f t="shared" si="3026"/>
        <v/>
      </c>
      <c r="CS717" s="543" t="str">
        <f t="shared" si="3027"/>
        <v/>
      </c>
      <c r="CT717" s="543" t="str">
        <f t="shared" si="3028"/>
        <v/>
      </c>
      <c r="CU717" s="543" t="str">
        <f t="shared" si="3029"/>
        <v/>
      </c>
      <c r="CV717" s="543" t="str">
        <f t="shared" si="3030"/>
        <v/>
      </c>
      <c r="CW717" s="544" t="str">
        <f t="shared" si="3031"/>
        <v/>
      </c>
      <c r="CX717" s="544" t="str">
        <f t="shared" si="3032"/>
        <v/>
      </c>
      <c r="CY717" s="544" t="str">
        <f t="shared" si="3033"/>
        <v/>
      </c>
      <c r="CZ717" s="543" t="str">
        <f t="shared" si="3034"/>
        <v/>
      </c>
      <c r="DA717" s="543" t="str">
        <f t="shared" si="3035"/>
        <v/>
      </c>
      <c r="DB717" s="543" t="str">
        <f t="shared" si="3036"/>
        <v/>
      </c>
      <c r="DC717" s="543" t="str">
        <f t="shared" si="3037"/>
        <v/>
      </c>
      <c r="DD717" s="543" t="str">
        <f t="shared" si="3038"/>
        <v/>
      </c>
      <c r="DE717" s="542" t="str">
        <f t="shared" si="3039"/>
        <v/>
      </c>
      <c r="DF717" s="541" t="str">
        <f t="shared" si="3040"/>
        <v/>
      </c>
      <c r="DG717" s="646">
        <f t="shared" si="3041"/>
        <v>0</v>
      </c>
      <c r="DH717" s="98">
        <f t="shared" si="3042"/>
        <v>0</v>
      </c>
      <c r="DI717" s="98">
        <f t="shared" si="3043"/>
        <v>0</v>
      </c>
      <c r="DJ717" s="98">
        <f t="shared" si="3044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286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2998"/>
        <v/>
      </c>
      <c r="CA718" s="590" t="str">
        <f t="shared" si="2999"/>
        <v/>
      </c>
      <c r="CB718" s="590" t="str">
        <f t="shared" si="3000"/>
        <v/>
      </c>
      <c r="CC718" s="681" t="str">
        <f t="shared" si="3001"/>
        <v/>
      </c>
      <c r="CD718" s="1328" t="str">
        <f t="shared" si="3012"/>
        <v/>
      </c>
      <c r="CE718" s="1329" t="str">
        <f t="shared" si="3013"/>
        <v/>
      </c>
      <c r="CF718" s="1329" t="str">
        <f t="shared" si="3014"/>
        <v/>
      </c>
      <c r="CG718" s="1329" t="str">
        <f t="shared" si="3015"/>
        <v/>
      </c>
      <c r="CH718" s="1329" t="str">
        <f t="shared" si="3016"/>
        <v/>
      </c>
      <c r="CI718" s="1330" t="str">
        <f t="shared" si="3017"/>
        <v/>
      </c>
      <c r="CJ718" s="1330" t="str">
        <f t="shared" si="3018"/>
        <v/>
      </c>
      <c r="CK718" s="1329" t="str">
        <f t="shared" si="3019"/>
        <v/>
      </c>
      <c r="CL718" s="1329" t="str">
        <f t="shared" si="3020"/>
        <v/>
      </c>
      <c r="CM718" s="1329" t="str">
        <f t="shared" si="3021"/>
        <v/>
      </c>
      <c r="CN718" s="1329" t="str">
        <f t="shared" si="3022"/>
        <v/>
      </c>
      <c r="CO718" s="1328" t="str">
        <f t="shared" si="3023"/>
        <v/>
      </c>
      <c r="CP718" s="541" t="str">
        <f t="shared" si="3024"/>
        <v/>
      </c>
      <c r="CQ718" s="542" t="str">
        <f t="shared" si="3025"/>
        <v/>
      </c>
      <c r="CR718" s="543" t="str">
        <f t="shared" si="3026"/>
        <v/>
      </c>
      <c r="CS718" s="543" t="str">
        <f t="shared" si="3027"/>
        <v/>
      </c>
      <c r="CT718" s="543" t="str">
        <f t="shared" si="3028"/>
        <v/>
      </c>
      <c r="CU718" s="543" t="str">
        <f t="shared" si="3029"/>
        <v/>
      </c>
      <c r="CV718" s="543" t="str">
        <f t="shared" si="3030"/>
        <v/>
      </c>
      <c r="CW718" s="544" t="str">
        <f t="shared" si="3031"/>
        <v/>
      </c>
      <c r="CX718" s="544" t="str">
        <f t="shared" si="3032"/>
        <v/>
      </c>
      <c r="CY718" s="544" t="str">
        <f t="shared" si="3033"/>
        <v/>
      </c>
      <c r="CZ718" s="543" t="str">
        <f t="shared" si="3034"/>
        <v/>
      </c>
      <c r="DA718" s="543" t="str">
        <f t="shared" si="3035"/>
        <v/>
      </c>
      <c r="DB718" s="543" t="str">
        <f t="shared" si="3036"/>
        <v/>
      </c>
      <c r="DC718" s="543" t="str">
        <f t="shared" si="3037"/>
        <v/>
      </c>
      <c r="DD718" s="543" t="str">
        <f t="shared" si="3038"/>
        <v/>
      </c>
      <c r="DE718" s="542" t="str">
        <f t="shared" si="3039"/>
        <v/>
      </c>
      <c r="DF718" s="541" t="str">
        <f t="shared" si="3040"/>
        <v/>
      </c>
      <c r="DG718" s="646">
        <f t="shared" si="3041"/>
        <v>0</v>
      </c>
      <c r="DH718" s="98">
        <f t="shared" si="3042"/>
        <v>0</v>
      </c>
      <c r="DI718" s="98">
        <f t="shared" si="3043"/>
        <v>0</v>
      </c>
      <c r="DJ718" s="98">
        <f t="shared" si="3044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2998"/>
        <v/>
      </c>
      <c r="CA719" s="590" t="str">
        <f t="shared" si="2999"/>
        <v/>
      </c>
      <c r="CB719" s="590" t="str">
        <f t="shared" si="3000"/>
        <v/>
      </c>
      <c r="CC719" s="681" t="str">
        <f t="shared" si="3001"/>
        <v/>
      </c>
      <c r="CD719" s="1328" t="str">
        <f t="shared" si="3012"/>
        <v/>
      </c>
      <c r="CE719" s="1329" t="str">
        <f t="shared" si="3013"/>
        <v/>
      </c>
      <c r="CF719" s="1329" t="str">
        <f t="shared" si="3014"/>
        <v/>
      </c>
      <c r="CG719" s="1329" t="str">
        <f t="shared" si="3015"/>
        <v/>
      </c>
      <c r="CH719" s="1329" t="str">
        <f t="shared" si="3016"/>
        <v/>
      </c>
      <c r="CI719" s="1330" t="str">
        <f t="shared" si="3017"/>
        <v/>
      </c>
      <c r="CJ719" s="1330" t="str">
        <f t="shared" si="3018"/>
        <v/>
      </c>
      <c r="CK719" s="1329" t="str">
        <f t="shared" si="3019"/>
        <v/>
      </c>
      <c r="CL719" s="1329" t="str">
        <f t="shared" si="3020"/>
        <v/>
      </c>
      <c r="CM719" s="1329" t="str">
        <f t="shared" si="3021"/>
        <v/>
      </c>
      <c r="CN719" s="1329" t="str">
        <f t="shared" si="3022"/>
        <v/>
      </c>
      <c r="CO719" s="1328" t="str">
        <f t="shared" si="3023"/>
        <v/>
      </c>
      <c r="CP719" s="541" t="str">
        <f t="shared" si="3024"/>
        <v/>
      </c>
      <c r="CQ719" s="542" t="str">
        <f t="shared" si="3025"/>
        <v/>
      </c>
      <c r="CR719" s="543" t="str">
        <f t="shared" si="3026"/>
        <v/>
      </c>
      <c r="CS719" s="543" t="str">
        <f t="shared" si="3027"/>
        <v/>
      </c>
      <c r="CT719" s="543" t="str">
        <f t="shared" si="3028"/>
        <v/>
      </c>
      <c r="CU719" s="543" t="str">
        <f t="shared" si="3029"/>
        <v/>
      </c>
      <c r="CV719" s="543" t="str">
        <f t="shared" si="3030"/>
        <v/>
      </c>
      <c r="CW719" s="544" t="str">
        <f t="shared" si="3031"/>
        <v/>
      </c>
      <c r="CX719" s="544" t="str">
        <f t="shared" si="3032"/>
        <v/>
      </c>
      <c r="CY719" s="544" t="str">
        <f t="shared" si="3033"/>
        <v/>
      </c>
      <c r="CZ719" s="543" t="str">
        <f t="shared" si="3034"/>
        <v/>
      </c>
      <c r="DA719" s="543" t="str">
        <f t="shared" si="3035"/>
        <v/>
      </c>
      <c r="DB719" s="543" t="str">
        <f t="shared" si="3036"/>
        <v/>
      </c>
      <c r="DC719" s="543" t="str">
        <f t="shared" si="3037"/>
        <v/>
      </c>
      <c r="DD719" s="543" t="str">
        <f t="shared" si="3038"/>
        <v/>
      </c>
      <c r="DE719" s="542" t="str">
        <f t="shared" si="3039"/>
        <v/>
      </c>
      <c r="DF719" s="541" t="str">
        <f t="shared" si="3040"/>
        <v/>
      </c>
      <c r="DG719" s="646">
        <f t="shared" si="3041"/>
        <v>0</v>
      </c>
      <c r="DH719" s="98">
        <f t="shared" si="3042"/>
        <v>0</v>
      </c>
      <c r="DI719" s="98">
        <f t="shared" si="3043"/>
        <v>0</v>
      </c>
      <c r="DJ719" s="98">
        <f t="shared" si="3044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2998"/>
        <v>1540</v>
      </c>
      <c r="CA720" s="590">
        <f t="shared" si="2999"/>
        <v>360</v>
      </c>
      <c r="CB720" s="590">
        <f t="shared" si="3000"/>
        <v>0</v>
      </c>
      <c r="CC720" s="681">
        <f t="shared" si="3001"/>
        <v>0</v>
      </c>
      <c r="CD720" s="1328">
        <f t="shared" ref="CD720:CO720" si="304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45"/>
        <v>0</v>
      </c>
      <c r="CF720" s="1329">
        <f t="shared" si="3045"/>
        <v>0</v>
      </c>
      <c r="CG720" s="1329">
        <f t="shared" si="3045"/>
        <v>0</v>
      </c>
      <c r="CH720" s="1329">
        <f t="shared" si="3045"/>
        <v>0</v>
      </c>
      <c r="CI720" s="1330">
        <f t="shared" si="3045"/>
        <v>0</v>
      </c>
      <c r="CJ720" s="1330">
        <f t="shared" si="3045"/>
        <v>0</v>
      </c>
      <c r="CK720" s="1329">
        <f t="shared" si="3045"/>
        <v>0</v>
      </c>
      <c r="CL720" s="1329">
        <f t="shared" si="3045"/>
        <v>0</v>
      </c>
      <c r="CM720" s="1329">
        <f t="shared" si="3045"/>
        <v>0</v>
      </c>
      <c r="CN720" s="1329">
        <f t="shared" si="3045"/>
        <v>0</v>
      </c>
      <c r="CO720" s="1328">
        <f t="shared" si="3045"/>
        <v>0</v>
      </c>
      <c r="CP720" s="541" t="str">
        <f t="shared" si="3024"/>
        <v/>
      </c>
      <c r="CQ720" s="542" t="str">
        <f t="shared" si="3025"/>
        <v/>
      </c>
      <c r="CR720" s="543" t="str">
        <f t="shared" si="3026"/>
        <v/>
      </c>
      <c r="CS720" s="543">
        <f t="shared" si="3027"/>
        <v>0</v>
      </c>
      <c r="CT720" s="543">
        <f t="shared" si="3028"/>
        <v>0</v>
      </c>
      <c r="CU720" s="543">
        <f t="shared" si="3029"/>
        <v>0</v>
      </c>
      <c r="CV720" s="543">
        <f t="shared" si="3030"/>
        <v>0</v>
      </c>
      <c r="CW720" s="544">
        <f t="shared" si="3031"/>
        <v>0</v>
      </c>
      <c r="CX720" s="544">
        <f t="shared" si="3032"/>
        <v>0</v>
      </c>
      <c r="CY720" s="544">
        <f t="shared" si="3033"/>
        <v>0</v>
      </c>
      <c r="CZ720" s="543">
        <f t="shared" si="3034"/>
        <v>0</v>
      </c>
      <c r="DA720" s="543">
        <f t="shared" si="3035"/>
        <v>0</v>
      </c>
      <c r="DB720" s="543">
        <f t="shared" si="3036"/>
        <v>0</v>
      </c>
      <c r="DC720" s="543">
        <f t="shared" si="3037"/>
        <v>0</v>
      </c>
      <c r="DD720" s="543">
        <f t="shared" si="3038"/>
        <v>0</v>
      </c>
      <c r="DE720" s="542" t="str">
        <f t="shared" si="3039"/>
        <v/>
      </c>
      <c r="DF720" s="541" t="str">
        <f t="shared" si="3040"/>
        <v/>
      </c>
      <c r="DG720" s="646">
        <f t="shared" si="3041"/>
        <v>12</v>
      </c>
      <c r="DH720" s="98">
        <f t="shared" si="3042"/>
        <v>12</v>
      </c>
      <c r="DI720" s="98">
        <f t="shared" si="3043"/>
        <v>12</v>
      </c>
      <c r="DJ720" s="98">
        <f t="shared" si="3044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2998"/>
        <v/>
      </c>
      <c r="CA721" s="590" t="str">
        <f t="shared" si="2999"/>
        <v/>
      </c>
      <c r="CB721" s="590" t="str">
        <f t="shared" si="3000"/>
        <v/>
      </c>
      <c r="CC721" s="681" t="str">
        <f t="shared" si="3001"/>
        <v/>
      </c>
      <c r="CD721" s="1328" t="str">
        <f t="shared" ref="CD721:CD727" si="304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4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47"/>
        <v/>
      </c>
      <c r="CG721" s="1329" t="str">
        <f t="shared" si="3047"/>
        <v/>
      </c>
      <c r="CH721" s="1329" t="str">
        <f t="shared" si="3047"/>
        <v/>
      </c>
      <c r="CI721" s="1330" t="str">
        <f t="shared" si="3047"/>
        <v/>
      </c>
      <c r="CJ721" s="1330" t="str">
        <f t="shared" si="3047"/>
        <v/>
      </c>
      <c r="CK721" s="1329" t="str">
        <f t="shared" si="3047"/>
        <v/>
      </c>
      <c r="CL721" s="1329" t="str">
        <f t="shared" si="3047"/>
        <v/>
      </c>
      <c r="CM721" s="1329" t="str">
        <f t="shared" si="3047"/>
        <v/>
      </c>
      <c r="CN721" s="1329" t="str">
        <f t="shared" si="3047"/>
        <v/>
      </c>
      <c r="CO721" s="1328" t="str">
        <f t="shared" si="3047"/>
        <v/>
      </c>
      <c r="CP721" s="541" t="str">
        <f t="shared" si="3024"/>
        <v/>
      </c>
      <c r="CQ721" s="542" t="str">
        <f t="shared" si="3025"/>
        <v/>
      </c>
      <c r="CR721" s="543" t="str">
        <f t="shared" si="3026"/>
        <v/>
      </c>
      <c r="CS721" s="543" t="str">
        <f t="shared" si="3027"/>
        <v/>
      </c>
      <c r="CT721" s="543" t="str">
        <f t="shared" si="3028"/>
        <v/>
      </c>
      <c r="CU721" s="543" t="str">
        <f t="shared" si="3029"/>
        <v/>
      </c>
      <c r="CV721" s="543" t="str">
        <f t="shared" si="3030"/>
        <v/>
      </c>
      <c r="CW721" s="544" t="str">
        <f t="shared" si="3031"/>
        <v/>
      </c>
      <c r="CX721" s="544" t="str">
        <f t="shared" si="3032"/>
        <v/>
      </c>
      <c r="CY721" s="544" t="str">
        <f t="shared" si="3033"/>
        <v/>
      </c>
      <c r="CZ721" s="543" t="str">
        <f t="shared" si="3034"/>
        <v/>
      </c>
      <c r="DA721" s="543" t="str">
        <f t="shared" si="3035"/>
        <v/>
      </c>
      <c r="DB721" s="543" t="str">
        <f t="shared" si="3036"/>
        <v/>
      </c>
      <c r="DC721" s="543" t="str">
        <f t="shared" si="3037"/>
        <v/>
      </c>
      <c r="DD721" s="543" t="str">
        <f t="shared" si="3038"/>
        <v/>
      </c>
      <c r="DE721" s="542" t="str">
        <f t="shared" si="3039"/>
        <v/>
      </c>
      <c r="DF721" s="541" t="str">
        <f t="shared" si="3040"/>
        <v/>
      </c>
      <c r="DG721" s="646">
        <f t="shared" si="3041"/>
        <v>0</v>
      </c>
      <c r="DH721" s="98">
        <f t="shared" si="3042"/>
        <v>1</v>
      </c>
      <c r="DI721" s="98">
        <f t="shared" si="3043"/>
        <v>0</v>
      </c>
      <c r="DJ721" s="98">
        <f t="shared" si="3044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286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2998"/>
        <v/>
      </c>
      <c r="CA722" s="590" t="str">
        <f t="shared" si="2999"/>
        <v/>
      </c>
      <c r="CB722" s="590" t="str">
        <f t="shared" si="3000"/>
        <v/>
      </c>
      <c r="CC722" s="681" t="str">
        <f t="shared" si="3001"/>
        <v/>
      </c>
      <c r="CD722" s="1328" t="str">
        <f t="shared" si="3046"/>
        <v/>
      </c>
      <c r="CE722" s="1329" t="str">
        <f t="shared" si="3047"/>
        <v/>
      </c>
      <c r="CF722" s="1329" t="str">
        <f t="shared" si="3047"/>
        <v/>
      </c>
      <c r="CG722" s="1329" t="str">
        <f t="shared" si="3047"/>
        <v/>
      </c>
      <c r="CH722" s="1329" t="str">
        <f t="shared" si="3047"/>
        <v/>
      </c>
      <c r="CI722" s="1330" t="str">
        <f t="shared" si="3047"/>
        <v/>
      </c>
      <c r="CJ722" s="1330" t="str">
        <f t="shared" si="3047"/>
        <v/>
      </c>
      <c r="CK722" s="1329" t="str">
        <f t="shared" si="3047"/>
        <v/>
      </c>
      <c r="CL722" s="1329" t="str">
        <f t="shared" si="3047"/>
        <v/>
      </c>
      <c r="CM722" s="1329" t="str">
        <f t="shared" si="3047"/>
        <v/>
      </c>
      <c r="CN722" s="1329" t="str">
        <f t="shared" si="3047"/>
        <v/>
      </c>
      <c r="CO722" s="1328" t="str">
        <f t="shared" si="3047"/>
        <v/>
      </c>
      <c r="CP722" s="541" t="str">
        <f t="shared" si="3024"/>
        <v/>
      </c>
      <c r="CQ722" s="542" t="str">
        <f t="shared" si="3025"/>
        <v/>
      </c>
      <c r="CR722" s="543" t="str">
        <f t="shared" si="3026"/>
        <v/>
      </c>
      <c r="CS722" s="543" t="str">
        <f t="shared" si="3027"/>
        <v/>
      </c>
      <c r="CT722" s="543" t="str">
        <f t="shared" si="3028"/>
        <v/>
      </c>
      <c r="CU722" s="543" t="str">
        <f t="shared" si="3029"/>
        <v/>
      </c>
      <c r="CV722" s="543" t="str">
        <f t="shared" si="3030"/>
        <v/>
      </c>
      <c r="CW722" s="544" t="str">
        <f t="shared" si="3031"/>
        <v/>
      </c>
      <c r="CX722" s="544" t="str">
        <f t="shared" si="3032"/>
        <v/>
      </c>
      <c r="CY722" s="544" t="str">
        <f t="shared" si="3033"/>
        <v/>
      </c>
      <c r="CZ722" s="543" t="str">
        <f t="shared" si="3034"/>
        <v/>
      </c>
      <c r="DA722" s="543" t="str">
        <f t="shared" si="3035"/>
        <v/>
      </c>
      <c r="DB722" s="543" t="str">
        <f t="shared" si="3036"/>
        <v/>
      </c>
      <c r="DC722" s="543" t="str">
        <f t="shared" si="3037"/>
        <v/>
      </c>
      <c r="DD722" s="543" t="str">
        <f t="shared" si="3038"/>
        <v/>
      </c>
      <c r="DE722" s="542" t="str">
        <f t="shared" si="3039"/>
        <v/>
      </c>
      <c r="DF722" s="541" t="str">
        <f t="shared" si="3040"/>
        <v/>
      </c>
      <c r="DG722" s="646">
        <f t="shared" si="3041"/>
        <v>0</v>
      </c>
      <c r="DH722" s="98">
        <f t="shared" si="3042"/>
        <v>1</v>
      </c>
      <c r="DI722" s="98">
        <f t="shared" si="3043"/>
        <v>0</v>
      </c>
      <c r="DJ722" s="98">
        <f t="shared" si="3044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323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2998"/>
        <v/>
      </c>
      <c r="CA723" s="590" t="str">
        <f t="shared" si="2999"/>
        <v/>
      </c>
      <c r="CB723" s="590" t="str">
        <f t="shared" si="3000"/>
        <v/>
      </c>
      <c r="CC723" s="681" t="str">
        <f t="shared" si="3001"/>
        <v/>
      </c>
      <c r="CD723" s="1328" t="str">
        <f t="shared" si="3046"/>
        <v/>
      </c>
      <c r="CE723" s="1329" t="str">
        <f t="shared" si="3047"/>
        <v/>
      </c>
      <c r="CF723" s="1329" t="str">
        <f t="shared" si="3047"/>
        <v/>
      </c>
      <c r="CG723" s="1329" t="str">
        <f t="shared" si="3047"/>
        <v/>
      </c>
      <c r="CH723" s="1329" t="str">
        <f t="shared" si="3047"/>
        <v/>
      </c>
      <c r="CI723" s="1330" t="str">
        <f t="shared" si="3047"/>
        <v/>
      </c>
      <c r="CJ723" s="1330" t="str">
        <f t="shared" si="3047"/>
        <v/>
      </c>
      <c r="CK723" s="1329" t="str">
        <f t="shared" si="3047"/>
        <v/>
      </c>
      <c r="CL723" s="1329" t="str">
        <f t="shared" si="3047"/>
        <v/>
      </c>
      <c r="CM723" s="1329" t="str">
        <f t="shared" si="3047"/>
        <v/>
      </c>
      <c r="CN723" s="1329" t="str">
        <f t="shared" si="3047"/>
        <v/>
      </c>
      <c r="CO723" s="1328" t="str">
        <f t="shared" si="3047"/>
        <v/>
      </c>
      <c r="CP723" s="541" t="str">
        <f t="shared" si="3024"/>
        <v/>
      </c>
      <c r="CQ723" s="542" t="str">
        <f t="shared" si="3025"/>
        <v/>
      </c>
      <c r="CR723" s="543" t="str">
        <f t="shared" si="3026"/>
        <v/>
      </c>
      <c r="CS723" s="543" t="str">
        <f t="shared" si="3027"/>
        <v/>
      </c>
      <c r="CT723" s="543" t="str">
        <f t="shared" si="3028"/>
        <v/>
      </c>
      <c r="CU723" s="543" t="str">
        <f t="shared" si="3029"/>
        <v/>
      </c>
      <c r="CV723" s="543" t="str">
        <f t="shared" si="3030"/>
        <v/>
      </c>
      <c r="CW723" s="544" t="str">
        <f t="shared" si="3031"/>
        <v/>
      </c>
      <c r="CX723" s="544" t="str">
        <f t="shared" si="3032"/>
        <v/>
      </c>
      <c r="CY723" s="544" t="str">
        <f t="shared" si="3033"/>
        <v/>
      </c>
      <c r="CZ723" s="543" t="str">
        <f t="shared" si="3034"/>
        <v/>
      </c>
      <c r="DA723" s="543" t="str">
        <f t="shared" si="3035"/>
        <v/>
      </c>
      <c r="DB723" s="543" t="str">
        <f t="shared" si="3036"/>
        <v/>
      </c>
      <c r="DC723" s="543" t="str">
        <f t="shared" si="3037"/>
        <v/>
      </c>
      <c r="DD723" s="543" t="str">
        <f t="shared" si="3038"/>
        <v/>
      </c>
      <c r="DE723" s="542" t="str">
        <f t="shared" si="3039"/>
        <v/>
      </c>
      <c r="DF723" s="541" t="str">
        <f t="shared" si="3040"/>
        <v/>
      </c>
      <c r="DG723" s="646">
        <f t="shared" si="3041"/>
        <v>0</v>
      </c>
      <c r="DH723" s="98">
        <f t="shared" si="3042"/>
        <v>1</v>
      </c>
      <c r="DI723" s="98">
        <f t="shared" si="3043"/>
        <v>0</v>
      </c>
      <c r="DJ723" s="98">
        <f t="shared" si="3044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319</v>
      </c>
      <c r="B724" s="599" t="str">
        <f t="shared" ref="B724:M724" si="3048">IF(B721="","",B721*B722*B723)</f>
        <v/>
      </c>
      <c r="C724" s="599" t="str">
        <f t="shared" si="3048"/>
        <v/>
      </c>
      <c r="D724" s="599" t="str">
        <f t="shared" si="3048"/>
        <v/>
      </c>
      <c r="E724" s="599" t="str">
        <f t="shared" si="3048"/>
        <v/>
      </c>
      <c r="F724" s="599" t="str">
        <f t="shared" si="3048"/>
        <v/>
      </c>
      <c r="G724" s="599" t="str">
        <f t="shared" si="3048"/>
        <v/>
      </c>
      <c r="H724" s="599" t="str">
        <f t="shared" si="3048"/>
        <v/>
      </c>
      <c r="I724" s="599" t="str">
        <f t="shared" si="3048"/>
        <v/>
      </c>
      <c r="J724" s="599" t="str">
        <f t="shared" si="3048"/>
        <v/>
      </c>
      <c r="K724" s="599" t="str">
        <f t="shared" si="3048"/>
        <v/>
      </c>
      <c r="L724" s="599" t="str">
        <f t="shared" si="3048"/>
        <v/>
      </c>
      <c r="M724" s="599" t="str">
        <f t="shared" si="3048"/>
        <v/>
      </c>
      <c r="N724" s="599"/>
      <c r="O724" s="599"/>
      <c r="P724" s="599"/>
      <c r="Q724" s="599"/>
      <c r="R724" s="599"/>
      <c r="S724" s="637"/>
      <c r="T724" s="599" t="str">
        <f t="shared" ref="T724:AE724" si="3049">IF(T721="","",T721*T722*T723)</f>
        <v/>
      </c>
      <c r="U724" s="599" t="str">
        <f t="shared" si="3049"/>
        <v/>
      </c>
      <c r="V724" s="599">
        <f t="shared" si="3049"/>
        <v>24000</v>
      </c>
      <c r="W724" s="599" t="str">
        <f t="shared" si="3049"/>
        <v/>
      </c>
      <c r="X724" s="599" t="str">
        <f t="shared" si="3049"/>
        <v/>
      </c>
      <c r="Y724" s="599" t="str">
        <f t="shared" si="3049"/>
        <v/>
      </c>
      <c r="Z724" s="599" t="str">
        <f t="shared" si="3049"/>
        <v/>
      </c>
      <c r="AA724" s="599" t="str">
        <f t="shared" si="3049"/>
        <v/>
      </c>
      <c r="AB724" s="599" t="str">
        <f t="shared" si="3049"/>
        <v/>
      </c>
      <c r="AC724" s="599" t="str">
        <f t="shared" si="3049"/>
        <v/>
      </c>
      <c r="AD724" s="599" t="str">
        <f t="shared" si="3049"/>
        <v/>
      </c>
      <c r="AE724" s="599" t="str">
        <f t="shared" si="3049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50">IF(AL721="","",AL721*AL722*AL723)</f>
        <v/>
      </c>
      <c r="AM724" s="599" t="str">
        <f t="shared" si="3050"/>
        <v/>
      </c>
      <c r="AN724" s="599" t="str">
        <f t="shared" si="3050"/>
        <v/>
      </c>
      <c r="AO724" s="599" t="str">
        <f t="shared" si="3050"/>
        <v/>
      </c>
      <c r="AP724" s="599" t="str">
        <f t="shared" si="3050"/>
        <v/>
      </c>
      <c r="AQ724" s="599" t="str">
        <f t="shared" si="3050"/>
        <v/>
      </c>
      <c r="AR724" s="599" t="str">
        <f t="shared" si="3050"/>
        <v/>
      </c>
      <c r="AS724" s="599" t="str">
        <f t="shared" si="3050"/>
        <v/>
      </c>
      <c r="AT724" s="599" t="str">
        <f t="shared" si="3050"/>
        <v/>
      </c>
      <c r="AU724" s="599" t="str">
        <f t="shared" si="3050"/>
        <v/>
      </c>
      <c r="AV724" s="599" t="str">
        <f t="shared" si="3050"/>
        <v/>
      </c>
      <c r="AW724" s="599" t="str">
        <f t="shared" si="3050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51">IF(BD721="","",BD721*BD722*BD723)</f>
        <v/>
      </c>
      <c r="BE724" s="599" t="str">
        <f t="shared" si="3051"/>
        <v/>
      </c>
      <c r="BF724" s="599" t="str">
        <f t="shared" si="3051"/>
        <v/>
      </c>
      <c r="BG724" s="599" t="str">
        <f t="shared" si="3051"/>
        <v/>
      </c>
      <c r="BH724" s="599" t="str">
        <f t="shared" si="3051"/>
        <v/>
      </c>
      <c r="BI724" s="599" t="str">
        <f t="shared" si="3051"/>
        <v/>
      </c>
      <c r="BJ724" s="599" t="str">
        <f t="shared" si="3051"/>
        <v/>
      </c>
      <c r="BK724" s="599" t="str">
        <f t="shared" si="3051"/>
        <v/>
      </c>
      <c r="BL724" s="599" t="str">
        <f t="shared" si="3051"/>
        <v/>
      </c>
      <c r="BM724" s="599" t="str">
        <f t="shared" si="3051"/>
        <v/>
      </c>
      <c r="BN724" s="599" t="str">
        <f t="shared" si="3051"/>
        <v/>
      </c>
      <c r="BO724" s="599" t="str">
        <f t="shared" si="3051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2998"/>
        <v/>
      </c>
      <c r="CA724" s="590" t="str">
        <f t="shared" si="2999"/>
        <v/>
      </c>
      <c r="CB724" s="590" t="str">
        <f t="shared" si="3000"/>
        <v/>
      </c>
      <c r="CC724" s="681" t="str">
        <f t="shared" si="3001"/>
        <v/>
      </c>
      <c r="CD724" s="1328" t="str">
        <f t="shared" si="3046"/>
        <v/>
      </c>
      <c r="CE724" s="1329" t="str">
        <f t="shared" si="3047"/>
        <v/>
      </c>
      <c r="CF724" s="1329" t="str">
        <f t="shared" si="3047"/>
        <v/>
      </c>
      <c r="CG724" s="1329" t="str">
        <f t="shared" si="3047"/>
        <v/>
      </c>
      <c r="CH724" s="1329" t="str">
        <f t="shared" si="3047"/>
        <v/>
      </c>
      <c r="CI724" s="1330" t="str">
        <f t="shared" si="3047"/>
        <v/>
      </c>
      <c r="CJ724" s="1330" t="str">
        <f t="shared" si="3047"/>
        <v/>
      </c>
      <c r="CK724" s="1329" t="str">
        <f t="shared" si="3047"/>
        <v/>
      </c>
      <c r="CL724" s="1329" t="str">
        <f t="shared" si="3047"/>
        <v/>
      </c>
      <c r="CM724" s="1329" t="str">
        <f t="shared" si="3047"/>
        <v/>
      </c>
      <c r="CN724" s="1329" t="str">
        <f t="shared" si="3047"/>
        <v/>
      </c>
      <c r="CO724" s="1328" t="str">
        <f t="shared" si="3047"/>
        <v/>
      </c>
      <c r="CP724" s="541" t="str">
        <f t="shared" si="3024"/>
        <v/>
      </c>
      <c r="CQ724" s="542" t="str">
        <f t="shared" si="3025"/>
        <v/>
      </c>
      <c r="CR724" s="543" t="str">
        <f t="shared" si="3026"/>
        <v/>
      </c>
      <c r="CS724" s="543" t="str">
        <f t="shared" si="3027"/>
        <v/>
      </c>
      <c r="CT724" s="543" t="str">
        <f t="shared" si="3028"/>
        <v/>
      </c>
      <c r="CU724" s="543" t="str">
        <f t="shared" si="3029"/>
        <v/>
      </c>
      <c r="CV724" s="543" t="str">
        <f t="shared" si="3030"/>
        <v/>
      </c>
      <c r="CW724" s="544" t="str">
        <f t="shared" si="3031"/>
        <v/>
      </c>
      <c r="CX724" s="544" t="str">
        <f t="shared" si="3032"/>
        <v/>
      </c>
      <c r="CY724" s="544" t="str">
        <f t="shared" si="3033"/>
        <v/>
      </c>
      <c r="CZ724" s="543" t="str">
        <f t="shared" si="3034"/>
        <v/>
      </c>
      <c r="DA724" s="543" t="str">
        <f t="shared" si="3035"/>
        <v/>
      </c>
      <c r="DB724" s="543" t="str">
        <f t="shared" si="3036"/>
        <v/>
      </c>
      <c r="DC724" s="543" t="str">
        <f t="shared" si="3037"/>
        <v/>
      </c>
      <c r="DD724" s="543" t="str">
        <f t="shared" si="3038"/>
        <v/>
      </c>
      <c r="DE724" s="542" t="str">
        <f t="shared" si="3039"/>
        <v/>
      </c>
      <c r="DF724" s="541" t="str">
        <f t="shared" si="3040"/>
        <v/>
      </c>
      <c r="DG724" s="646">
        <f t="shared" si="3041"/>
        <v>0</v>
      </c>
      <c r="DH724" s="98">
        <f t="shared" si="3042"/>
        <v>1</v>
      </c>
      <c r="DI724" s="98">
        <f t="shared" si="3043"/>
        <v>0</v>
      </c>
      <c r="DJ724" s="98">
        <f t="shared" si="3044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324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2998"/>
        <v/>
      </c>
      <c r="CA725" s="590" t="str">
        <f t="shared" si="2999"/>
        <v/>
      </c>
      <c r="CB725" s="590" t="str">
        <f t="shared" si="3000"/>
        <v/>
      </c>
      <c r="CC725" s="681" t="str">
        <f t="shared" si="3001"/>
        <v/>
      </c>
      <c r="CD725" s="1328" t="str">
        <f t="shared" si="3046"/>
        <v/>
      </c>
      <c r="CE725" s="1329" t="str">
        <f t="shared" si="3047"/>
        <v/>
      </c>
      <c r="CF725" s="1329" t="str">
        <f t="shared" si="3047"/>
        <v/>
      </c>
      <c r="CG725" s="1329" t="str">
        <f t="shared" si="3047"/>
        <v/>
      </c>
      <c r="CH725" s="1329" t="str">
        <f t="shared" si="3047"/>
        <v/>
      </c>
      <c r="CI725" s="1330" t="str">
        <f t="shared" si="3047"/>
        <v/>
      </c>
      <c r="CJ725" s="1330" t="str">
        <f t="shared" si="3047"/>
        <v/>
      </c>
      <c r="CK725" s="1329" t="str">
        <f t="shared" si="3047"/>
        <v/>
      </c>
      <c r="CL725" s="1329" t="str">
        <f t="shared" si="3047"/>
        <v/>
      </c>
      <c r="CM725" s="1329" t="str">
        <f t="shared" si="3047"/>
        <v/>
      </c>
      <c r="CN725" s="1329" t="str">
        <f t="shared" si="3047"/>
        <v/>
      </c>
      <c r="CO725" s="1328" t="str">
        <f t="shared" si="3047"/>
        <v/>
      </c>
      <c r="CP725" s="541" t="str">
        <f t="shared" si="3024"/>
        <v/>
      </c>
      <c r="CQ725" s="542" t="str">
        <f t="shared" si="3025"/>
        <v/>
      </c>
      <c r="CR725" s="543" t="str">
        <f t="shared" si="3026"/>
        <v/>
      </c>
      <c r="CS725" s="543" t="str">
        <f t="shared" si="3027"/>
        <v/>
      </c>
      <c r="CT725" s="543" t="str">
        <f t="shared" si="3028"/>
        <v/>
      </c>
      <c r="CU725" s="543" t="str">
        <f t="shared" si="3029"/>
        <v/>
      </c>
      <c r="CV725" s="543" t="str">
        <f t="shared" si="3030"/>
        <v/>
      </c>
      <c r="CW725" s="544" t="str">
        <f t="shared" si="3031"/>
        <v/>
      </c>
      <c r="CX725" s="544" t="str">
        <f t="shared" si="3032"/>
        <v/>
      </c>
      <c r="CY725" s="544" t="str">
        <f t="shared" si="3033"/>
        <v/>
      </c>
      <c r="CZ725" s="543" t="str">
        <f t="shared" si="3034"/>
        <v/>
      </c>
      <c r="DA725" s="543" t="str">
        <f t="shared" si="3035"/>
        <v/>
      </c>
      <c r="DB725" s="543" t="str">
        <f t="shared" si="3036"/>
        <v/>
      </c>
      <c r="DC725" s="543" t="str">
        <f t="shared" si="3037"/>
        <v/>
      </c>
      <c r="DD725" s="543" t="str">
        <f t="shared" si="3038"/>
        <v/>
      </c>
      <c r="DE725" s="542" t="str">
        <f t="shared" si="3039"/>
        <v/>
      </c>
      <c r="DF725" s="541" t="str">
        <f t="shared" si="3040"/>
        <v/>
      </c>
      <c r="DG725" s="646">
        <f t="shared" si="3041"/>
        <v>0</v>
      </c>
      <c r="DH725" s="98">
        <f t="shared" si="3042"/>
        <v>1</v>
      </c>
      <c r="DI725" s="98">
        <f t="shared" si="3043"/>
        <v>0</v>
      </c>
      <c r="DJ725" s="98">
        <f t="shared" si="3044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325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2998"/>
        <v/>
      </c>
      <c r="CA726" s="590" t="str">
        <f t="shared" si="2999"/>
        <v/>
      </c>
      <c r="CB726" s="590" t="str">
        <f t="shared" si="3000"/>
        <v/>
      </c>
      <c r="CC726" s="681" t="str">
        <f t="shared" si="3001"/>
        <v/>
      </c>
      <c r="CD726" s="1328" t="str">
        <f t="shared" si="3046"/>
        <v/>
      </c>
      <c r="CE726" s="1329" t="str">
        <f t="shared" si="3047"/>
        <v/>
      </c>
      <c r="CF726" s="1329" t="str">
        <f t="shared" si="3047"/>
        <v/>
      </c>
      <c r="CG726" s="1329" t="str">
        <f t="shared" si="3047"/>
        <v/>
      </c>
      <c r="CH726" s="1329" t="str">
        <f t="shared" si="3047"/>
        <v/>
      </c>
      <c r="CI726" s="1330" t="str">
        <f t="shared" si="3047"/>
        <v/>
      </c>
      <c r="CJ726" s="1330" t="str">
        <f t="shared" si="3047"/>
        <v/>
      </c>
      <c r="CK726" s="1329" t="str">
        <f t="shared" si="3047"/>
        <v/>
      </c>
      <c r="CL726" s="1329" t="str">
        <f t="shared" si="3047"/>
        <v/>
      </c>
      <c r="CM726" s="1329" t="str">
        <f t="shared" si="3047"/>
        <v/>
      </c>
      <c r="CN726" s="1329" t="str">
        <f t="shared" si="3047"/>
        <v/>
      </c>
      <c r="CO726" s="1328" t="str">
        <f t="shared" si="3047"/>
        <v/>
      </c>
      <c r="CP726" s="541" t="str">
        <f t="shared" si="3024"/>
        <v/>
      </c>
      <c r="CQ726" s="542" t="str">
        <f t="shared" si="3025"/>
        <v/>
      </c>
      <c r="CR726" s="543" t="str">
        <f t="shared" si="3026"/>
        <v/>
      </c>
      <c r="CS726" s="543" t="str">
        <f t="shared" si="3027"/>
        <v/>
      </c>
      <c r="CT726" s="543" t="str">
        <f t="shared" si="3028"/>
        <v/>
      </c>
      <c r="CU726" s="543" t="str">
        <f t="shared" si="3029"/>
        <v/>
      </c>
      <c r="CV726" s="543" t="str">
        <f t="shared" si="3030"/>
        <v/>
      </c>
      <c r="CW726" s="544" t="str">
        <f t="shared" si="3031"/>
        <v/>
      </c>
      <c r="CX726" s="544" t="str">
        <f t="shared" si="3032"/>
        <v/>
      </c>
      <c r="CY726" s="544" t="str">
        <f t="shared" si="3033"/>
        <v/>
      </c>
      <c r="CZ726" s="543" t="str">
        <f t="shared" si="3034"/>
        <v/>
      </c>
      <c r="DA726" s="543" t="str">
        <f t="shared" si="3035"/>
        <v/>
      </c>
      <c r="DB726" s="543" t="str">
        <f t="shared" si="3036"/>
        <v/>
      </c>
      <c r="DC726" s="543" t="str">
        <f t="shared" si="3037"/>
        <v/>
      </c>
      <c r="DD726" s="543" t="str">
        <f t="shared" si="3038"/>
        <v/>
      </c>
      <c r="DE726" s="542" t="str">
        <f t="shared" si="3039"/>
        <v/>
      </c>
      <c r="DF726" s="541" t="str">
        <f t="shared" si="3040"/>
        <v/>
      </c>
      <c r="DG726" s="646">
        <f t="shared" si="3041"/>
        <v>0</v>
      </c>
      <c r="DH726" s="98">
        <f t="shared" si="3042"/>
        <v>1</v>
      </c>
      <c r="DI726" s="98">
        <f t="shared" si="3043"/>
        <v>0</v>
      </c>
      <c r="DJ726" s="98">
        <f t="shared" si="3044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319</v>
      </c>
      <c r="B727" s="600" t="str">
        <f t="shared" ref="B727:M727" si="3052">IF(B725="","",B725*B726)</f>
        <v/>
      </c>
      <c r="C727" s="600" t="str">
        <f t="shared" si="3052"/>
        <v/>
      </c>
      <c r="D727" s="600" t="str">
        <f t="shared" si="3052"/>
        <v/>
      </c>
      <c r="E727" s="600" t="str">
        <f t="shared" si="3052"/>
        <v/>
      </c>
      <c r="F727" s="600" t="str">
        <f t="shared" si="3052"/>
        <v/>
      </c>
      <c r="G727" s="600" t="str">
        <f t="shared" si="3052"/>
        <v/>
      </c>
      <c r="H727" s="600" t="str">
        <f t="shared" si="3052"/>
        <v/>
      </c>
      <c r="I727" s="600" t="str">
        <f t="shared" si="3052"/>
        <v/>
      </c>
      <c r="J727" s="600" t="str">
        <f t="shared" si="3052"/>
        <v/>
      </c>
      <c r="K727" s="600" t="str">
        <f t="shared" si="3052"/>
        <v/>
      </c>
      <c r="L727" s="600" t="str">
        <f t="shared" si="3052"/>
        <v/>
      </c>
      <c r="M727" s="600" t="str">
        <f t="shared" si="3052"/>
        <v/>
      </c>
      <c r="N727" s="600"/>
      <c r="O727" s="600"/>
      <c r="P727" s="600"/>
      <c r="Q727" s="600"/>
      <c r="R727" s="600"/>
      <c r="S727" s="640"/>
      <c r="T727" s="600" t="str">
        <f t="shared" ref="T727:AE727" si="3053">IF(T725="","",T725*T726)</f>
        <v/>
      </c>
      <c r="U727" s="600" t="str">
        <f t="shared" si="3053"/>
        <v/>
      </c>
      <c r="V727" s="600">
        <f t="shared" si="3053"/>
        <v>6000</v>
      </c>
      <c r="W727" s="600" t="str">
        <f t="shared" si="3053"/>
        <v/>
      </c>
      <c r="X727" s="600" t="str">
        <f t="shared" si="3053"/>
        <v/>
      </c>
      <c r="Y727" s="600" t="str">
        <f t="shared" si="3053"/>
        <v/>
      </c>
      <c r="Z727" s="600" t="str">
        <f t="shared" si="3053"/>
        <v/>
      </c>
      <c r="AA727" s="600" t="str">
        <f t="shared" si="3053"/>
        <v/>
      </c>
      <c r="AB727" s="600" t="str">
        <f t="shared" si="3053"/>
        <v/>
      </c>
      <c r="AC727" s="600" t="str">
        <f t="shared" si="3053"/>
        <v/>
      </c>
      <c r="AD727" s="600" t="str">
        <f t="shared" si="3053"/>
        <v/>
      </c>
      <c r="AE727" s="600" t="str">
        <f t="shared" si="3053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54">IF(AL725="","",AL725*AL726)</f>
        <v/>
      </c>
      <c r="AM727" s="600" t="str">
        <f t="shared" si="3054"/>
        <v/>
      </c>
      <c r="AN727" s="600" t="str">
        <f t="shared" si="3054"/>
        <v/>
      </c>
      <c r="AO727" s="600" t="str">
        <f t="shared" si="3054"/>
        <v/>
      </c>
      <c r="AP727" s="600" t="str">
        <f t="shared" si="3054"/>
        <v/>
      </c>
      <c r="AQ727" s="600" t="str">
        <f t="shared" si="3054"/>
        <v/>
      </c>
      <c r="AR727" s="600" t="str">
        <f t="shared" si="3054"/>
        <v/>
      </c>
      <c r="AS727" s="600" t="str">
        <f t="shared" si="3054"/>
        <v/>
      </c>
      <c r="AT727" s="600" t="str">
        <f t="shared" si="3054"/>
        <v/>
      </c>
      <c r="AU727" s="600" t="str">
        <f t="shared" si="3054"/>
        <v/>
      </c>
      <c r="AV727" s="600" t="str">
        <f t="shared" si="3054"/>
        <v/>
      </c>
      <c r="AW727" s="600" t="str">
        <f t="shared" si="3054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55">IF(BD725="","",BD725*BD726)</f>
        <v/>
      </c>
      <c r="BE727" s="600" t="str">
        <f t="shared" si="3055"/>
        <v/>
      </c>
      <c r="BF727" s="600" t="str">
        <f t="shared" si="3055"/>
        <v/>
      </c>
      <c r="BG727" s="600" t="str">
        <f t="shared" si="3055"/>
        <v/>
      </c>
      <c r="BH727" s="600" t="str">
        <f t="shared" si="3055"/>
        <v/>
      </c>
      <c r="BI727" s="600" t="str">
        <f t="shared" si="3055"/>
        <v/>
      </c>
      <c r="BJ727" s="600" t="str">
        <f t="shared" si="3055"/>
        <v/>
      </c>
      <c r="BK727" s="600" t="str">
        <f t="shared" si="3055"/>
        <v/>
      </c>
      <c r="BL727" s="600" t="str">
        <f t="shared" si="3055"/>
        <v/>
      </c>
      <c r="BM727" s="600" t="str">
        <f t="shared" si="3055"/>
        <v/>
      </c>
      <c r="BN727" s="600" t="str">
        <f t="shared" si="3055"/>
        <v/>
      </c>
      <c r="BO727" s="600" t="str">
        <f t="shared" si="3055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2998"/>
        <v/>
      </c>
      <c r="CA727" s="590" t="str">
        <f t="shared" si="2999"/>
        <v/>
      </c>
      <c r="CB727" s="590" t="str">
        <f t="shared" si="3000"/>
        <v/>
      </c>
      <c r="CC727" s="681" t="str">
        <f t="shared" si="3001"/>
        <v/>
      </c>
      <c r="CD727" s="1328" t="str">
        <f t="shared" si="3046"/>
        <v/>
      </c>
      <c r="CE727" s="1329" t="str">
        <f t="shared" si="3047"/>
        <v/>
      </c>
      <c r="CF727" s="1329" t="str">
        <f t="shared" si="3047"/>
        <v/>
      </c>
      <c r="CG727" s="1329" t="str">
        <f t="shared" si="3047"/>
        <v/>
      </c>
      <c r="CH727" s="1329" t="str">
        <f t="shared" si="3047"/>
        <v/>
      </c>
      <c r="CI727" s="1330" t="str">
        <f t="shared" si="3047"/>
        <v/>
      </c>
      <c r="CJ727" s="1330" t="str">
        <f t="shared" si="3047"/>
        <v/>
      </c>
      <c r="CK727" s="1329" t="str">
        <f t="shared" si="3047"/>
        <v/>
      </c>
      <c r="CL727" s="1329" t="str">
        <f t="shared" si="3047"/>
        <v/>
      </c>
      <c r="CM727" s="1329" t="str">
        <f t="shared" si="3047"/>
        <v/>
      </c>
      <c r="CN727" s="1329" t="str">
        <f t="shared" si="3047"/>
        <v/>
      </c>
      <c r="CO727" s="1328" t="str">
        <f t="shared" si="3047"/>
        <v/>
      </c>
      <c r="CP727" s="541" t="str">
        <f t="shared" si="3024"/>
        <v/>
      </c>
      <c r="CQ727" s="542" t="str">
        <f t="shared" si="3025"/>
        <v/>
      </c>
      <c r="CR727" s="543" t="str">
        <f t="shared" si="3026"/>
        <v/>
      </c>
      <c r="CS727" s="543" t="str">
        <f t="shared" si="3027"/>
        <v/>
      </c>
      <c r="CT727" s="543" t="str">
        <f t="shared" si="3028"/>
        <v/>
      </c>
      <c r="CU727" s="543" t="str">
        <f t="shared" si="3029"/>
        <v/>
      </c>
      <c r="CV727" s="543" t="str">
        <f t="shared" si="3030"/>
        <v/>
      </c>
      <c r="CW727" s="544" t="str">
        <f t="shared" si="3031"/>
        <v/>
      </c>
      <c r="CX727" s="544" t="str">
        <f t="shared" si="3032"/>
        <v/>
      </c>
      <c r="CY727" s="544" t="str">
        <f t="shared" si="3033"/>
        <v/>
      </c>
      <c r="CZ727" s="543" t="str">
        <f t="shared" si="3034"/>
        <v/>
      </c>
      <c r="DA727" s="543" t="str">
        <f t="shared" si="3035"/>
        <v/>
      </c>
      <c r="DB727" s="543" t="str">
        <f t="shared" si="3036"/>
        <v/>
      </c>
      <c r="DC727" s="543" t="str">
        <f t="shared" si="3037"/>
        <v/>
      </c>
      <c r="DD727" s="543" t="str">
        <f t="shared" si="3038"/>
        <v/>
      </c>
      <c r="DE727" s="542" t="str">
        <f t="shared" si="3039"/>
        <v/>
      </c>
      <c r="DF727" s="541" t="str">
        <f t="shared" si="3040"/>
        <v/>
      </c>
      <c r="DG727" s="646">
        <f t="shared" si="3041"/>
        <v>0</v>
      </c>
      <c r="DH727" s="98">
        <f t="shared" si="3042"/>
        <v>1</v>
      </c>
      <c r="DI727" s="98">
        <f t="shared" si="3043"/>
        <v>0</v>
      </c>
      <c r="DJ727" s="98">
        <f t="shared" si="3044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326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2998"/>
        <v/>
      </c>
      <c r="CA728" s="590" t="str">
        <f t="shared" si="2999"/>
        <v/>
      </c>
      <c r="CB728" s="590" t="str">
        <f t="shared" si="3000"/>
        <v/>
      </c>
      <c r="CC728" s="681" t="str">
        <f t="shared" si="3001"/>
        <v/>
      </c>
      <c r="CD728" s="1328" t="str">
        <f t="shared" si="3012"/>
        <v/>
      </c>
      <c r="CE728" s="1329" t="str">
        <f t="shared" si="3013"/>
        <v/>
      </c>
      <c r="CF728" s="1329" t="str">
        <f t="shared" si="3014"/>
        <v/>
      </c>
      <c r="CG728" s="1329" t="str">
        <f t="shared" si="3015"/>
        <v/>
      </c>
      <c r="CH728" s="1329" t="str">
        <f t="shared" si="3016"/>
        <v/>
      </c>
      <c r="CI728" s="1330" t="str">
        <f t="shared" si="3017"/>
        <v/>
      </c>
      <c r="CJ728" s="1330" t="str">
        <f t="shared" si="3018"/>
        <v/>
      </c>
      <c r="CK728" s="1329" t="str">
        <f t="shared" si="3019"/>
        <v/>
      </c>
      <c r="CL728" s="1329" t="str">
        <f t="shared" si="3020"/>
        <v/>
      </c>
      <c r="CM728" s="1329" t="str">
        <f t="shared" si="3021"/>
        <v/>
      </c>
      <c r="CN728" s="1329" t="str">
        <f t="shared" si="3022"/>
        <v/>
      </c>
      <c r="CO728" s="1328" t="str">
        <f t="shared" si="3023"/>
        <v/>
      </c>
      <c r="CP728" s="541" t="str">
        <f t="shared" si="3024"/>
        <v/>
      </c>
      <c r="CQ728" s="542" t="str">
        <f t="shared" si="3025"/>
        <v/>
      </c>
      <c r="CR728" s="543" t="str">
        <f t="shared" si="3026"/>
        <v/>
      </c>
      <c r="CS728" s="543" t="str">
        <f t="shared" si="3027"/>
        <v/>
      </c>
      <c r="CT728" s="543" t="str">
        <f t="shared" si="3028"/>
        <v/>
      </c>
      <c r="CU728" s="543" t="str">
        <f t="shared" si="3029"/>
        <v/>
      </c>
      <c r="CV728" s="543" t="str">
        <f t="shared" si="3030"/>
        <v/>
      </c>
      <c r="CW728" s="544" t="str">
        <f t="shared" si="3031"/>
        <v/>
      </c>
      <c r="CX728" s="544" t="str">
        <f t="shared" si="3032"/>
        <v/>
      </c>
      <c r="CY728" s="544" t="str">
        <f t="shared" si="3033"/>
        <v/>
      </c>
      <c r="CZ728" s="543" t="str">
        <f t="shared" si="3034"/>
        <v/>
      </c>
      <c r="DA728" s="543" t="str">
        <f t="shared" si="3035"/>
        <v/>
      </c>
      <c r="DB728" s="543" t="str">
        <f t="shared" si="3036"/>
        <v/>
      </c>
      <c r="DC728" s="543" t="str">
        <f t="shared" si="3037"/>
        <v/>
      </c>
      <c r="DD728" s="543" t="str">
        <f t="shared" si="3038"/>
        <v/>
      </c>
      <c r="DE728" s="542" t="str">
        <f t="shared" si="3039"/>
        <v/>
      </c>
      <c r="DF728" s="541" t="str">
        <f t="shared" si="3040"/>
        <v/>
      </c>
      <c r="DG728" s="646">
        <f t="shared" si="3041"/>
        <v>0</v>
      </c>
      <c r="DH728" s="98">
        <f t="shared" si="3042"/>
        <v>0</v>
      </c>
      <c r="DI728" s="98">
        <f t="shared" si="3043"/>
        <v>0</v>
      </c>
      <c r="DJ728" s="98">
        <f t="shared" si="3044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301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2998"/>
        <v/>
      </c>
      <c r="CA729" s="590" t="str">
        <f t="shared" si="2999"/>
        <v/>
      </c>
      <c r="CB729" s="590" t="str">
        <f t="shared" si="3000"/>
        <v/>
      </c>
      <c r="CC729" s="681" t="str">
        <f t="shared" si="3001"/>
        <v/>
      </c>
      <c r="CD729" s="1328" t="str">
        <f t="shared" si="3012"/>
        <v/>
      </c>
      <c r="CE729" s="1329" t="str">
        <f t="shared" si="3013"/>
        <v/>
      </c>
      <c r="CF729" s="1329" t="str">
        <f t="shared" si="3014"/>
        <v/>
      </c>
      <c r="CG729" s="1329" t="str">
        <f t="shared" si="3015"/>
        <v/>
      </c>
      <c r="CH729" s="1329" t="str">
        <f t="shared" si="3016"/>
        <v/>
      </c>
      <c r="CI729" s="1330" t="str">
        <f t="shared" si="3017"/>
        <v/>
      </c>
      <c r="CJ729" s="1330" t="str">
        <f t="shared" si="3018"/>
        <v/>
      </c>
      <c r="CK729" s="1329" t="str">
        <f t="shared" si="3019"/>
        <v/>
      </c>
      <c r="CL729" s="1329" t="str">
        <f t="shared" si="3020"/>
        <v/>
      </c>
      <c r="CM729" s="1329" t="str">
        <f t="shared" si="3021"/>
        <v/>
      </c>
      <c r="CN729" s="1329" t="str">
        <f t="shared" si="3022"/>
        <v/>
      </c>
      <c r="CO729" s="1328" t="str">
        <f t="shared" si="3023"/>
        <v/>
      </c>
      <c r="CP729" s="541" t="str">
        <f t="shared" si="3024"/>
        <v/>
      </c>
      <c r="CQ729" s="542" t="str">
        <f t="shared" si="3025"/>
        <v/>
      </c>
      <c r="CR729" s="543" t="str">
        <f t="shared" si="3026"/>
        <v/>
      </c>
      <c r="CS729" s="543" t="str">
        <f t="shared" si="3027"/>
        <v/>
      </c>
      <c r="CT729" s="543" t="str">
        <f t="shared" si="3028"/>
        <v/>
      </c>
      <c r="CU729" s="543" t="str">
        <f t="shared" si="3029"/>
        <v/>
      </c>
      <c r="CV729" s="543" t="str">
        <f t="shared" si="3030"/>
        <v/>
      </c>
      <c r="CW729" s="544" t="str">
        <f t="shared" si="3031"/>
        <v/>
      </c>
      <c r="CX729" s="544" t="str">
        <f t="shared" si="3032"/>
        <v/>
      </c>
      <c r="CY729" s="544" t="str">
        <f t="shared" si="3033"/>
        <v/>
      </c>
      <c r="CZ729" s="543" t="str">
        <f t="shared" si="3034"/>
        <v/>
      </c>
      <c r="DA729" s="543" t="str">
        <f t="shared" si="3035"/>
        <v/>
      </c>
      <c r="DB729" s="543" t="str">
        <f t="shared" si="3036"/>
        <v/>
      </c>
      <c r="DC729" s="543" t="str">
        <f t="shared" si="3037"/>
        <v/>
      </c>
      <c r="DD729" s="543" t="str">
        <f t="shared" si="3038"/>
        <v/>
      </c>
      <c r="DE729" s="542" t="str">
        <f t="shared" si="3039"/>
        <v/>
      </c>
      <c r="DF729" s="541" t="str">
        <f t="shared" si="3040"/>
        <v/>
      </c>
      <c r="DG729" s="646">
        <f t="shared" si="3041"/>
        <v>0</v>
      </c>
      <c r="DH729" s="98">
        <f t="shared" si="3042"/>
        <v>0</v>
      </c>
      <c r="DI729" s="98">
        <f t="shared" si="3043"/>
        <v>0</v>
      </c>
      <c r="DJ729" s="98">
        <f t="shared" si="3044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286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2998"/>
        <v/>
      </c>
      <c r="CA730" s="590" t="str">
        <f t="shared" si="2999"/>
        <v/>
      </c>
      <c r="CB730" s="590" t="str">
        <f t="shared" si="3000"/>
        <v/>
      </c>
      <c r="CC730" s="681" t="str">
        <f t="shared" si="3001"/>
        <v/>
      </c>
      <c r="CD730" s="1328" t="str">
        <f t="shared" si="3012"/>
        <v/>
      </c>
      <c r="CE730" s="1329" t="str">
        <f t="shared" si="3013"/>
        <v/>
      </c>
      <c r="CF730" s="1329" t="str">
        <f t="shared" si="3014"/>
        <v/>
      </c>
      <c r="CG730" s="1329" t="str">
        <f t="shared" si="3015"/>
        <v/>
      </c>
      <c r="CH730" s="1329" t="str">
        <f t="shared" si="3016"/>
        <v/>
      </c>
      <c r="CI730" s="1330" t="str">
        <f t="shared" si="3017"/>
        <v/>
      </c>
      <c r="CJ730" s="1330" t="str">
        <f t="shared" si="3018"/>
        <v/>
      </c>
      <c r="CK730" s="1329" t="str">
        <f t="shared" si="3019"/>
        <v/>
      </c>
      <c r="CL730" s="1329" t="str">
        <f t="shared" si="3020"/>
        <v/>
      </c>
      <c r="CM730" s="1329" t="str">
        <f t="shared" si="3021"/>
        <v/>
      </c>
      <c r="CN730" s="1329" t="str">
        <f t="shared" si="3022"/>
        <v/>
      </c>
      <c r="CO730" s="1328" t="str">
        <f t="shared" si="3023"/>
        <v/>
      </c>
      <c r="CP730" s="541" t="str">
        <f t="shared" si="3024"/>
        <v/>
      </c>
      <c r="CQ730" s="542" t="str">
        <f t="shared" si="3025"/>
        <v/>
      </c>
      <c r="CR730" s="543" t="str">
        <f t="shared" si="3026"/>
        <v/>
      </c>
      <c r="CS730" s="543" t="str">
        <f t="shared" si="3027"/>
        <v/>
      </c>
      <c r="CT730" s="543" t="str">
        <f t="shared" si="3028"/>
        <v/>
      </c>
      <c r="CU730" s="543" t="str">
        <f t="shared" si="3029"/>
        <v/>
      </c>
      <c r="CV730" s="543" t="str">
        <f t="shared" si="3030"/>
        <v/>
      </c>
      <c r="CW730" s="544" t="str">
        <f t="shared" si="3031"/>
        <v/>
      </c>
      <c r="CX730" s="544" t="str">
        <f t="shared" si="3032"/>
        <v/>
      </c>
      <c r="CY730" s="544" t="str">
        <f t="shared" si="3033"/>
        <v/>
      </c>
      <c r="CZ730" s="543" t="str">
        <f t="shared" si="3034"/>
        <v/>
      </c>
      <c r="DA730" s="543" t="str">
        <f t="shared" si="3035"/>
        <v/>
      </c>
      <c r="DB730" s="543" t="str">
        <f t="shared" si="3036"/>
        <v/>
      </c>
      <c r="DC730" s="543" t="str">
        <f t="shared" si="3037"/>
        <v/>
      </c>
      <c r="DD730" s="543" t="str">
        <f t="shared" si="3038"/>
        <v/>
      </c>
      <c r="DE730" s="542" t="str">
        <f t="shared" si="3039"/>
        <v/>
      </c>
      <c r="DF730" s="541" t="str">
        <f t="shared" si="3040"/>
        <v/>
      </c>
      <c r="DG730" s="646">
        <f t="shared" si="3041"/>
        <v>0</v>
      </c>
      <c r="DH730" s="98">
        <f t="shared" si="3042"/>
        <v>0</v>
      </c>
      <c r="DI730" s="98">
        <f t="shared" si="3043"/>
        <v>0</v>
      </c>
      <c r="DJ730" s="98">
        <f t="shared" si="3044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2998"/>
        <v/>
      </c>
      <c r="CA731" s="590" t="str">
        <f t="shared" si="2999"/>
        <v/>
      </c>
      <c r="CB731" s="590" t="str">
        <f t="shared" si="3000"/>
        <v/>
      </c>
      <c r="CC731" s="681" t="str">
        <f t="shared" si="3001"/>
        <v/>
      </c>
      <c r="CD731" s="1328" t="str">
        <f t="shared" si="3012"/>
        <v/>
      </c>
      <c r="CE731" s="1329" t="str">
        <f t="shared" si="3013"/>
        <v/>
      </c>
      <c r="CF731" s="1329" t="str">
        <f t="shared" si="3014"/>
        <v/>
      </c>
      <c r="CG731" s="1329" t="str">
        <f t="shared" si="3015"/>
        <v/>
      </c>
      <c r="CH731" s="1329" t="str">
        <f t="shared" si="3016"/>
        <v/>
      </c>
      <c r="CI731" s="1330" t="str">
        <f t="shared" si="3017"/>
        <v/>
      </c>
      <c r="CJ731" s="1330" t="str">
        <f t="shared" si="3018"/>
        <v/>
      </c>
      <c r="CK731" s="1329" t="str">
        <f t="shared" si="3019"/>
        <v/>
      </c>
      <c r="CL731" s="1329" t="str">
        <f t="shared" si="3020"/>
        <v/>
      </c>
      <c r="CM731" s="1329" t="str">
        <f t="shared" si="3021"/>
        <v/>
      </c>
      <c r="CN731" s="1329" t="str">
        <f t="shared" si="3022"/>
        <v/>
      </c>
      <c r="CO731" s="1328" t="str">
        <f t="shared" si="3023"/>
        <v/>
      </c>
      <c r="CP731" s="541" t="str">
        <f t="shared" si="3024"/>
        <v/>
      </c>
      <c r="CQ731" s="542" t="str">
        <f t="shared" si="3025"/>
        <v/>
      </c>
      <c r="CR731" s="543" t="str">
        <f t="shared" si="3026"/>
        <v/>
      </c>
      <c r="CS731" s="543" t="str">
        <f t="shared" si="3027"/>
        <v/>
      </c>
      <c r="CT731" s="543" t="str">
        <f t="shared" si="3028"/>
        <v/>
      </c>
      <c r="CU731" s="543" t="str">
        <f t="shared" si="3029"/>
        <v/>
      </c>
      <c r="CV731" s="543" t="str">
        <f t="shared" si="3030"/>
        <v/>
      </c>
      <c r="CW731" s="544" t="str">
        <f t="shared" si="3031"/>
        <v/>
      </c>
      <c r="CX731" s="544" t="str">
        <f t="shared" si="3032"/>
        <v/>
      </c>
      <c r="CY731" s="544" t="str">
        <f t="shared" si="3033"/>
        <v/>
      </c>
      <c r="CZ731" s="543" t="str">
        <f t="shared" si="3034"/>
        <v/>
      </c>
      <c r="DA731" s="543" t="str">
        <f t="shared" si="3035"/>
        <v/>
      </c>
      <c r="DB731" s="543" t="str">
        <f t="shared" si="3036"/>
        <v/>
      </c>
      <c r="DC731" s="543" t="str">
        <f t="shared" si="3037"/>
        <v/>
      </c>
      <c r="DD731" s="543" t="str">
        <f t="shared" si="3038"/>
        <v/>
      </c>
      <c r="DE731" s="542" t="str">
        <f t="shared" si="3039"/>
        <v/>
      </c>
      <c r="DF731" s="541" t="str">
        <f t="shared" si="3040"/>
        <v/>
      </c>
      <c r="DG731" s="646">
        <f t="shared" si="3041"/>
        <v>0</v>
      </c>
      <c r="DH731" s="98">
        <f t="shared" si="3042"/>
        <v>0</v>
      </c>
      <c r="DI731" s="98">
        <f t="shared" si="3043"/>
        <v>0</v>
      </c>
      <c r="DJ731" s="98">
        <f t="shared" si="3044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319</v>
      </c>
      <c r="B732" s="599" t="str">
        <f t="shared" ref="B732:M732" si="3056">IF(B729="","",B728*B729*B730*B731)</f>
        <v/>
      </c>
      <c r="C732" s="599" t="str">
        <f t="shared" si="3056"/>
        <v/>
      </c>
      <c r="D732" s="599" t="str">
        <f t="shared" si="3056"/>
        <v/>
      </c>
      <c r="E732" s="599" t="str">
        <f t="shared" si="3056"/>
        <v/>
      </c>
      <c r="F732" s="599" t="str">
        <f t="shared" si="3056"/>
        <v/>
      </c>
      <c r="G732" s="599" t="str">
        <f t="shared" si="3056"/>
        <v/>
      </c>
      <c r="H732" s="599" t="str">
        <f t="shared" si="3056"/>
        <v/>
      </c>
      <c r="I732" s="599" t="str">
        <f t="shared" si="3056"/>
        <v/>
      </c>
      <c r="J732" s="599" t="str">
        <f t="shared" si="3056"/>
        <v/>
      </c>
      <c r="K732" s="599" t="str">
        <f t="shared" si="3056"/>
        <v/>
      </c>
      <c r="L732" s="599" t="str">
        <f t="shared" si="3056"/>
        <v/>
      </c>
      <c r="M732" s="599" t="str">
        <f t="shared" si="3056"/>
        <v/>
      </c>
      <c r="N732" s="599"/>
      <c r="O732" s="599"/>
      <c r="P732" s="599"/>
      <c r="Q732" s="599"/>
      <c r="R732" s="599"/>
      <c r="S732" s="762"/>
      <c r="T732" s="599" t="str">
        <f t="shared" ref="T732:AE732" si="3057">IF(T729="","",T728*T729*T730*T731)</f>
        <v/>
      </c>
      <c r="U732" s="599" t="str">
        <f t="shared" si="3057"/>
        <v/>
      </c>
      <c r="V732" s="599" t="str">
        <f t="shared" si="3057"/>
        <v/>
      </c>
      <c r="W732" s="599" t="str">
        <f t="shared" si="3057"/>
        <v/>
      </c>
      <c r="X732" s="599" t="str">
        <f t="shared" si="3057"/>
        <v/>
      </c>
      <c r="Y732" s="599" t="str">
        <f t="shared" si="3057"/>
        <v/>
      </c>
      <c r="Z732" s="599" t="str">
        <f t="shared" si="3057"/>
        <v/>
      </c>
      <c r="AA732" s="599" t="str">
        <f t="shared" si="3057"/>
        <v/>
      </c>
      <c r="AB732" s="599" t="str">
        <f t="shared" si="3057"/>
        <v/>
      </c>
      <c r="AC732" s="599" t="str">
        <f t="shared" si="3057"/>
        <v/>
      </c>
      <c r="AD732" s="599" t="str">
        <f t="shared" si="3057"/>
        <v/>
      </c>
      <c r="AE732" s="599" t="str">
        <f t="shared" si="3057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58">IF(AL729="","",AL728*AL729*AL730*AL731)</f>
        <v/>
      </c>
      <c r="AM732" s="599" t="str">
        <f t="shared" si="3058"/>
        <v/>
      </c>
      <c r="AN732" s="599" t="str">
        <f t="shared" si="3058"/>
        <v/>
      </c>
      <c r="AO732" s="599" t="str">
        <f t="shared" si="3058"/>
        <v/>
      </c>
      <c r="AP732" s="599" t="str">
        <f t="shared" si="3058"/>
        <v/>
      </c>
      <c r="AQ732" s="599" t="str">
        <f t="shared" si="3058"/>
        <v/>
      </c>
      <c r="AR732" s="599" t="str">
        <f t="shared" si="3058"/>
        <v/>
      </c>
      <c r="AS732" s="599" t="str">
        <f t="shared" si="3058"/>
        <v/>
      </c>
      <c r="AT732" s="599" t="str">
        <f t="shared" si="3058"/>
        <v/>
      </c>
      <c r="AU732" s="599" t="str">
        <f t="shared" si="3058"/>
        <v/>
      </c>
      <c r="AV732" s="599" t="str">
        <f t="shared" si="3058"/>
        <v/>
      </c>
      <c r="AW732" s="599" t="str">
        <f t="shared" si="3058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59">IF(BD729="","",BD728*BD729*BD730*BD731)</f>
        <v/>
      </c>
      <c r="BE732" s="599" t="str">
        <f t="shared" si="3059"/>
        <v/>
      </c>
      <c r="BF732" s="599" t="str">
        <f t="shared" si="3059"/>
        <v/>
      </c>
      <c r="BG732" s="599" t="str">
        <f t="shared" si="3059"/>
        <v/>
      </c>
      <c r="BH732" s="599" t="str">
        <f t="shared" si="3059"/>
        <v/>
      </c>
      <c r="BI732" s="599" t="str">
        <f t="shared" si="3059"/>
        <v/>
      </c>
      <c r="BJ732" s="599" t="str">
        <f t="shared" si="3059"/>
        <v/>
      </c>
      <c r="BK732" s="599" t="str">
        <f t="shared" si="3059"/>
        <v/>
      </c>
      <c r="BL732" s="599" t="str">
        <f t="shared" si="3059"/>
        <v/>
      </c>
      <c r="BM732" s="599" t="str">
        <f t="shared" si="3059"/>
        <v/>
      </c>
      <c r="BN732" s="599" t="str">
        <f t="shared" si="3059"/>
        <v/>
      </c>
      <c r="BO732" s="599" t="str">
        <f t="shared" si="3059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998"/>
        <v/>
      </c>
      <c r="CA732" s="590" t="str">
        <f t="shared" si="2999"/>
        <v/>
      </c>
      <c r="CB732" s="590" t="str">
        <f t="shared" si="3000"/>
        <v/>
      </c>
      <c r="CC732" s="681" t="str">
        <f t="shared" si="3001"/>
        <v/>
      </c>
      <c r="CD732" s="1328" t="str">
        <f t="shared" si="3012"/>
        <v/>
      </c>
      <c r="CE732" s="1329" t="str">
        <f t="shared" si="3013"/>
        <v/>
      </c>
      <c r="CF732" s="1329" t="str">
        <f t="shared" si="3014"/>
        <v/>
      </c>
      <c r="CG732" s="1329" t="str">
        <f t="shared" si="3015"/>
        <v/>
      </c>
      <c r="CH732" s="1329" t="str">
        <f t="shared" si="3016"/>
        <v/>
      </c>
      <c r="CI732" s="1330" t="str">
        <f t="shared" si="3017"/>
        <v/>
      </c>
      <c r="CJ732" s="1330" t="str">
        <f t="shared" si="3018"/>
        <v/>
      </c>
      <c r="CK732" s="1329" t="str">
        <f t="shared" si="3019"/>
        <v/>
      </c>
      <c r="CL732" s="1329" t="str">
        <f t="shared" si="3020"/>
        <v/>
      </c>
      <c r="CM732" s="1329" t="str">
        <f t="shared" si="3021"/>
        <v/>
      </c>
      <c r="CN732" s="1329" t="str">
        <f t="shared" si="3022"/>
        <v/>
      </c>
      <c r="CO732" s="1328" t="str">
        <f t="shared" si="3023"/>
        <v/>
      </c>
      <c r="CP732" s="541" t="str">
        <f t="shared" si="3024"/>
        <v/>
      </c>
      <c r="CQ732" s="542" t="str">
        <f t="shared" si="3025"/>
        <v/>
      </c>
      <c r="CR732" s="543" t="str">
        <f t="shared" si="3026"/>
        <v/>
      </c>
      <c r="CS732" s="543" t="str">
        <f t="shared" si="3027"/>
        <v/>
      </c>
      <c r="CT732" s="543" t="str">
        <f t="shared" si="3028"/>
        <v/>
      </c>
      <c r="CU732" s="543" t="str">
        <f t="shared" si="3029"/>
        <v/>
      </c>
      <c r="CV732" s="543" t="str">
        <f t="shared" si="3030"/>
        <v/>
      </c>
      <c r="CW732" s="544" t="str">
        <f t="shared" si="3031"/>
        <v/>
      </c>
      <c r="CX732" s="544" t="str">
        <f t="shared" si="3032"/>
        <v/>
      </c>
      <c r="CY732" s="544" t="str">
        <f t="shared" si="3033"/>
        <v/>
      </c>
      <c r="CZ732" s="543" t="str">
        <f t="shared" si="3034"/>
        <v/>
      </c>
      <c r="DA732" s="543" t="str">
        <f t="shared" si="3035"/>
        <v/>
      </c>
      <c r="DB732" s="543" t="str">
        <f t="shared" si="3036"/>
        <v/>
      </c>
      <c r="DC732" s="543" t="str">
        <f t="shared" si="3037"/>
        <v/>
      </c>
      <c r="DD732" s="543" t="str">
        <f t="shared" si="3038"/>
        <v/>
      </c>
      <c r="DE732" s="542" t="str">
        <f t="shared" si="3039"/>
        <v/>
      </c>
      <c r="DF732" s="541" t="str">
        <f t="shared" si="3040"/>
        <v/>
      </c>
      <c r="DG732" s="646">
        <f t="shared" si="3041"/>
        <v>0</v>
      </c>
      <c r="DH732" s="98">
        <f t="shared" si="3042"/>
        <v>0</v>
      </c>
      <c r="DI732" s="98">
        <f t="shared" si="3043"/>
        <v>0</v>
      </c>
      <c r="DJ732" s="98">
        <f t="shared" si="3044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327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45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301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60">IF(DG734&lt;3,"",(SUM(B734:R734)-MIN(B734:R734)-MAX(B734:R734))/(DG734-2))</f>
        <v/>
      </c>
      <c r="CA734" s="590" t="str">
        <f t="shared" ref="CA734:CA743" si="3061">IF(DH734&lt;3,"",(SUM(T734:AJ734)-MIN(T734:AJ734)-MAX(T734:AJ734))/(DH734-2))</f>
        <v/>
      </c>
      <c r="CB734" s="590">
        <f t="shared" ref="CB734:CB743" si="3062">IF(DI734&lt;3,"",(SUM(AL734:BB734)-MIN(AL734:BB734)-MAX(AL734:BB734))/(DI734-2))</f>
        <v>1</v>
      </c>
      <c r="CC734" s="681">
        <f t="shared" ref="CC734:CC743" si="3063">IF(DJ734&lt;3,"",(SUM(BD734:BT734)-MIN(BD734:BT734)-MAX(BD734:BT734))/(DJ734-2))</f>
        <v>1</v>
      </c>
      <c r="CD734" s="1328">
        <f t="shared" ref="CD734:CO734" si="306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9">
        <f t="shared" si="3064"/>
        <v>1</v>
      </c>
      <c r="CF734" s="1329">
        <f t="shared" si="3064"/>
        <v>1</v>
      </c>
      <c r="CG734" s="1329">
        <f t="shared" si="3064"/>
        <v>1</v>
      </c>
      <c r="CH734" s="1329">
        <f t="shared" si="3064"/>
        <v>1</v>
      </c>
      <c r="CI734" s="1330">
        <f t="shared" si="3064"/>
        <v>1</v>
      </c>
      <c r="CJ734" s="1330">
        <f t="shared" si="3064"/>
        <v>1</v>
      </c>
      <c r="CK734" s="1329">
        <f t="shared" si="3064"/>
        <v>1</v>
      </c>
      <c r="CL734" s="1329">
        <f t="shared" si="3064"/>
        <v>1</v>
      </c>
      <c r="CM734" s="1329">
        <f t="shared" si="3064"/>
        <v>1</v>
      </c>
      <c r="CN734" s="1329">
        <f t="shared" si="3064"/>
        <v>1</v>
      </c>
      <c r="CO734" s="1328">
        <f t="shared" si="3064"/>
        <v>1</v>
      </c>
      <c r="CP734" s="541" t="str">
        <f t="shared" ref="CP734:CY737" si="306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65"/>
        <v/>
      </c>
      <c r="CR734" s="543" t="str">
        <f t="shared" si="3065"/>
        <v/>
      </c>
      <c r="CS734" s="543" t="str">
        <f t="shared" si="3065"/>
        <v/>
      </c>
      <c r="CT734" s="543">
        <f t="shared" si="3065"/>
        <v>1</v>
      </c>
      <c r="CU734" s="543">
        <f t="shared" si="3065"/>
        <v>1</v>
      </c>
      <c r="CV734" s="543">
        <f t="shared" si="3065"/>
        <v>1</v>
      </c>
      <c r="CW734" s="544">
        <f t="shared" si="3065"/>
        <v>1</v>
      </c>
      <c r="CX734" s="544">
        <f t="shared" si="3065"/>
        <v>1</v>
      </c>
      <c r="CY734" s="544">
        <f t="shared" si="3065"/>
        <v>1</v>
      </c>
      <c r="CZ734" s="543">
        <f t="shared" ref="CZ734:DF737" si="306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66"/>
        <v>1</v>
      </c>
      <c r="DB734" s="543">
        <f t="shared" si="3066"/>
        <v>1</v>
      </c>
      <c r="DC734" s="543">
        <f t="shared" si="3066"/>
        <v>1</v>
      </c>
      <c r="DD734" s="543" t="str">
        <f t="shared" si="3066"/>
        <v/>
      </c>
      <c r="DE734" s="542" t="str">
        <f t="shared" si="3066"/>
        <v/>
      </c>
      <c r="DF734" s="541" t="str">
        <f t="shared" si="3066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286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60"/>
        <v/>
      </c>
      <c r="CA735" s="590" t="str">
        <f t="shared" si="3061"/>
        <v/>
      </c>
      <c r="CB735" s="590">
        <f t="shared" si="3062"/>
        <v>12</v>
      </c>
      <c r="CC735" s="681">
        <f t="shared" si="3063"/>
        <v>12</v>
      </c>
      <c r="CD735" s="1328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9">
        <f t="shared" ref="CE735:CO737" si="306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9">
        <f t="shared" si="3067"/>
        <v>12</v>
      </c>
      <c r="CG735" s="1329">
        <f t="shared" si="3067"/>
        <v>12</v>
      </c>
      <c r="CH735" s="1329">
        <f t="shared" si="3067"/>
        <v>12</v>
      </c>
      <c r="CI735" s="1330">
        <f t="shared" si="3067"/>
        <v>12</v>
      </c>
      <c r="CJ735" s="1330">
        <f t="shared" si="3067"/>
        <v>12</v>
      </c>
      <c r="CK735" s="1329">
        <f t="shared" si="3067"/>
        <v>12</v>
      </c>
      <c r="CL735" s="1329">
        <f t="shared" si="3067"/>
        <v>12</v>
      </c>
      <c r="CM735" s="1329">
        <f t="shared" si="3067"/>
        <v>12</v>
      </c>
      <c r="CN735" s="1329">
        <f t="shared" si="3067"/>
        <v>12</v>
      </c>
      <c r="CO735" s="1328">
        <f t="shared" si="3067"/>
        <v>12</v>
      </c>
      <c r="CP735" s="541" t="str">
        <f t="shared" si="3065"/>
        <v/>
      </c>
      <c r="CQ735" s="542" t="str">
        <f t="shared" si="3065"/>
        <v/>
      </c>
      <c r="CR735" s="543" t="str">
        <f t="shared" si="3065"/>
        <v/>
      </c>
      <c r="CS735" s="543" t="str">
        <f t="shared" si="3065"/>
        <v/>
      </c>
      <c r="CT735" s="543">
        <f t="shared" si="3065"/>
        <v>12</v>
      </c>
      <c r="CU735" s="543">
        <f t="shared" si="3065"/>
        <v>12</v>
      </c>
      <c r="CV735" s="543">
        <f t="shared" si="3065"/>
        <v>12</v>
      </c>
      <c r="CW735" s="544">
        <f t="shared" si="3065"/>
        <v>12</v>
      </c>
      <c r="CX735" s="544">
        <f t="shared" si="3065"/>
        <v>12</v>
      </c>
      <c r="CY735" s="544">
        <f t="shared" si="3065"/>
        <v>12</v>
      </c>
      <c r="CZ735" s="543">
        <f t="shared" si="3066"/>
        <v>12</v>
      </c>
      <c r="DA735" s="543">
        <f t="shared" si="3066"/>
        <v>12</v>
      </c>
      <c r="DB735" s="543">
        <f t="shared" si="3066"/>
        <v>12</v>
      </c>
      <c r="DC735" s="543">
        <f t="shared" si="3066"/>
        <v>12</v>
      </c>
      <c r="DD735" s="543" t="str">
        <f t="shared" si="3066"/>
        <v/>
      </c>
      <c r="DE735" s="542" t="str">
        <f t="shared" si="3066"/>
        <v/>
      </c>
      <c r="DF735" s="541" t="str">
        <f t="shared" si="3066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60"/>
        <v/>
      </c>
      <c r="CA736" s="590" t="str">
        <f t="shared" si="3061"/>
        <v/>
      </c>
      <c r="CB736" s="590">
        <f t="shared" si="3062"/>
        <v>10400</v>
      </c>
      <c r="CC736" s="681">
        <f t="shared" si="3063"/>
        <v>10625</v>
      </c>
      <c r="CD736" s="1328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8500</v>
      </c>
      <c r="CE736" s="1329">
        <f t="shared" si="3067"/>
        <v>8500</v>
      </c>
      <c r="CF736" s="1329">
        <f t="shared" si="3067"/>
        <v>9500</v>
      </c>
      <c r="CG736" s="1329">
        <f t="shared" si="3067"/>
        <v>9500</v>
      </c>
      <c r="CH736" s="1329">
        <f t="shared" si="3067"/>
        <v>9500</v>
      </c>
      <c r="CI736" s="1330">
        <f t="shared" si="3067"/>
        <v>9500</v>
      </c>
      <c r="CJ736" s="1330">
        <f t="shared" si="3067"/>
        <v>9500</v>
      </c>
      <c r="CK736" s="1329">
        <f t="shared" si="3067"/>
        <v>11500</v>
      </c>
      <c r="CL736" s="1329">
        <f t="shared" si="3067"/>
        <v>11500</v>
      </c>
      <c r="CM736" s="1329">
        <f t="shared" si="3067"/>
        <v>12500</v>
      </c>
      <c r="CN736" s="1329">
        <f t="shared" si="3067"/>
        <v>12500</v>
      </c>
      <c r="CO736" s="1328">
        <f t="shared" si="3067"/>
        <v>13500</v>
      </c>
      <c r="CP736" s="541" t="str">
        <f t="shared" si="3065"/>
        <v/>
      </c>
      <c r="CQ736" s="542" t="str">
        <f t="shared" si="3065"/>
        <v/>
      </c>
      <c r="CR736" s="543" t="str">
        <f t="shared" si="3065"/>
        <v/>
      </c>
      <c r="CS736" s="543" t="str">
        <f t="shared" si="3065"/>
        <v/>
      </c>
      <c r="CT736" s="543">
        <f t="shared" si="3065"/>
        <v>1000</v>
      </c>
      <c r="CU736" s="543">
        <f t="shared" si="3065"/>
        <v>8000</v>
      </c>
      <c r="CV736" s="543">
        <f t="shared" si="3065"/>
        <v>9000</v>
      </c>
      <c r="CW736" s="544">
        <f t="shared" si="3065"/>
        <v>9000</v>
      </c>
      <c r="CX736" s="544">
        <f t="shared" si="3065"/>
        <v>11000</v>
      </c>
      <c r="CY736" s="544">
        <f t="shared" si="3065"/>
        <v>11000</v>
      </c>
      <c r="CZ736" s="543">
        <f t="shared" si="3066"/>
        <v>11000</v>
      </c>
      <c r="DA736" s="543">
        <f t="shared" si="3066"/>
        <v>12000</v>
      </c>
      <c r="DB736" s="543">
        <f t="shared" si="3066"/>
        <v>14000</v>
      </c>
      <c r="DC736" s="543">
        <f t="shared" si="3066"/>
        <v>14500</v>
      </c>
      <c r="DD736" s="543" t="str">
        <f t="shared" si="3066"/>
        <v/>
      </c>
      <c r="DE736" s="542" t="str">
        <f t="shared" si="3066"/>
        <v/>
      </c>
      <c r="DF736" s="541" t="str">
        <f t="shared" si="3066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319</v>
      </c>
      <c r="B737" s="600" t="str">
        <f t="shared" ref="B737:M737" si="3068">IF(B734="","",B733*B734*B735*B736)</f>
        <v/>
      </c>
      <c r="C737" s="600" t="str">
        <f t="shared" si="3068"/>
        <v/>
      </c>
      <c r="D737" s="600" t="str">
        <f t="shared" si="3068"/>
        <v/>
      </c>
      <c r="E737" s="600" t="str">
        <f t="shared" si="3068"/>
        <v/>
      </c>
      <c r="F737" s="600" t="str">
        <f t="shared" si="3068"/>
        <v/>
      </c>
      <c r="G737" s="600" t="str">
        <f t="shared" si="3068"/>
        <v/>
      </c>
      <c r="H737" s="600" t="str">
        <f t="shared" si="3068"/>
        <v/>
      </c>
      <c r="I737" s="600" t="str">
        <f t="shared" si="3068"/>
        <v/>
      </c>
      <c r="J737" s="600" t="str">
        <f t="shared" si="3068"/>
        <v/>
      </c>
      <c r="K737" s="600" t="str">
        <f t="shared" si="3068"/>
        <v/>
      </c>
      <c r="L737" s="600" t="str">
        <f t="shared" si="3068"/>
        <v/>
      </c>
      <c r="M737" s="600" t="str">
        <f t="shared" si="3068"/>
        <v/>
      </c>
      <c r="N737" s="600"/>
      <c r="O737" s="600"/>
      <c r="P737" s="600"/>
      <c r="Q737" s="600"/>
      <c r="R737" s="600"/>
      <c r="S737" s="640"/>
      <c r="T737" s="600" t="str">
        <f t="shared" ref="T737:AE737" si="3069">IF(T734="","",T733*T734*T735*T736)</f>
        <v/>
      </c>
      <c r="U737" s="600" t="str">
        <f t="shared" si="3069"/>
        <v/>
      </c>
      <c r="V737" s="600" t="str">
        <f t="shared" si="3069"/>
        <v/>
      </c>
      <c r="W737" s="600" t="str">
        <f t="shared" si="3069"/>
        <v/>
      </c>
      <c r="X737" s="600" t="str">
        <f t="shared" si="3069"/>
        <v/>
      </c>
      <c r="Y737" s="600" t="str">
        <f t="shared" si="3069"/>
        <v/>
      </c>
      <c r="Z737" s="600" t="str">
        <f t="shared" si="3069"/>
        <v/>
      </c>
      <c r="AA737" s="600" t="str">
        <f t="shared" si="3069"/>
        <v/>
      </c>
      <c r="AB737" s="600" t="str">
        <f t="shared" si="3069"/>
        <v/>
      </c>
      <c r="AC737" s="600" t="str">
        <f t="shared" si="3069"/>
        <v/>
      </c>
      <c r="AD737" s="600" t="str">
        <f t="shared" si="3069"/>
        <v/>
      </c>
      <c r="AE737" s="600" t="str">
        <f t="shared" si="3069"/>
        <v/>
      </c>
      <c r="AF737" s="600"/>
      <c r="AG737" s="600"/>
      <c r="AH737" s="600"/>
      <c r="AI737" s="600"/>
      <c r="AJ737" s="600"/>
      <c r="AK737" s="640"/>
      <c r="AL737" s="600">
        <f t="shared" ref="AL737:AW737" si="3070">IF(AL734="","",AL733*AL734*AL735*AL736)</f>
        <v>138000</v>
      </c>
      <c r="AM737" s="600">
        <f t="shared" si="3070"/>
        <v>114000</v>
      </c>
      <c r="AN737" s="600">
        <f>IF(AN734="","",AN733*AN734*AN735*AN736)</f>
        <v>114000</v>
      </c>
      <c r="AO737" s="600">
        <f t="shared" si="3070"/>
        <v>138000</v>
      </c>
      <c r="AP737" s="600">
        <f t="shared" si="3070"/>
        <v>102000</v>
      </c>
      <c r="AQ737" s="600">
        <f t="shared" si="3070"/>
        <v>102000</v>
      </c>
      <c r="AR737" s="600">
        <f t="shared" si="3070"/>
        <v>114000</v>
      </c>
      <c r="AS737" s="600">
        <f t="shared" si="3070"/>
        <v>114000</v>
      </c>
      <c r="AT737" s="600">
        <f t="shared" si="3070"/>
        <v>162000</v>
      </c>
      <c r="AU737" s="600">
        <f t="shared" si="3070"/>
        <v>150000</v>
      </c>
      <c r="AV737" s="600">
        <f t="shared" si="3070"/>
        <v>150000</v>
      </c>
      <c r="AW737" s="600">
        <f t="shared" si="3070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71">IF(BD734="","",BD733*BD734*BD735*BD736)</f>
        <v>12000</v>
      </c>
      <c r="BE737" s="600" t="str">
        <f t="shared" si="3071"/>
        <v/>
      </c>
      <c r="BF737" s="600">
        <f t="shared" si="3071"/>
        <v>144000</v>
      </c>
      <c r="BG737" s="600">
        <f t="shared" si="3071"/>
        <v>132000</v>
      </c>
      <c r="BH737" s="600">
        <f t="shared" si="3071"/>
        <v>108000</v>
      </c>
      <c r="BI737" s="600">
        <f t="shared" si="3071"/>
        <v>96000</v>
      </c>
      <c r="BJ737" s="600">
        <f t="shared" si="3071"/>
        <v>174000</v>
      </c>
      <c r="BK737" s="600" t="str">
        <f t="shared" si="3071"/>
        <v/>
      </c>
      <c r="BL737" s="600">
        <f t="shared" si="3071"/>
        <v>108000</v>
      </c>
      <c r="BM737" s="600">
        <f t="shared" si="3071"/>
        <v>132000</v>
      </c>
      <c r="BN737" s="600">
        <f t="shared" si="3071"/>
        <v>132000</v>
      </c>
      <c r="BO737" s="600">
        <f t="shared" si="3071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60"/>
        <v/>
      </c>
      <c r="CA737" s="590" t="str">
        <f t="shared" si="3061"/>
        <v/>
      </c>
      <c r="CB737" s="590">
        <f t="shared" si="3062"/>
        <v>124800</v>
      </c>
      <c r="CC737" s="681">
        <f t="shared" si="3063"/>
        <v>127500</v>
      </c>
      <c r="CD737" s="1328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102000</v>
      </c>
      <c r="CE737" s="1329">
        <f t="shared" si="3067"/>
        <v>102000</v>
      </c>
      <c r="CF737" s="1329">
        <f t="shared" si="3067"/>
        <v>114000</v>
      </c>
      <c r="CG737" s="1329">
        <f t="shared" si="3067"/>
        <v>114000</v>
      </c>
      <c r="CH737" s="1329">
        <f t="shared" si="3067"/>
        <v>114000</v>
      </c>
      <c r="CI737" s="1330">
        <f t="shared" si="3067"/>
        <v>114000</v>
      </c>
      <c r="CJ737" s="1330">
        <f t="shared" si="3067"/>
        <v>114000</v>
      </c>
      <c r="CK737" s="1329">
        <f t="shared" si="3067"/>
        <v>138000</v>
      </c>
      <c r="CL737" s="1329">
        <f t="shared" si="3067"/>
        <v>138000</v>
      </c>
      <c r="CM737" s="1329">
        <f t="shared" si="3067"/>
        <v>150000</v>
      </c>
      <c r="CN737" s="1329">
        <f t="shared" si="3067"/>
        <v>150000</v>
      </c>
      <c r="CO737" s="1328">
        <f t="shared" si="3067"/>
        <v>162000</v>
      </c>
      <c r="CP737" s="541" t="str">
        <f t="shared" si="3065"/>
        <v/>
      </c>
      <c r="CQ737" s="542" t="str">
        <f t="shared" si="3065"/>
        <v/>
      </c>
      <c r="CR737" s="543" t="str">
        <f t="shared" si="3065"/>
        <v/>
      </c>
      <c r="CS737" s="543" t="str">
        <f t="shared" si="3065"/>
        <v/>
      </c>
      <c r="CT737" s="543">
        <f t="shared" si="3065"/>
        <v>12000</v>
      </c>
      <c r="CU737" s="543">
        <f t="shared" si="3065"/>
        <v>96000</v>
      </c>
      <c r="CV737" s="543">
        <f t="shared" si="3065"/>
        <v>108000</v>
      </c>
      <c r="CW737" s="544">
        <f t="shared" si="3065"/>
        <v>108000</v>
      </c>
      <c r="CX737" s="544">
        <f t="shared" si="3065"/>
        <v>132000</v>
      </c>
      <c r="CY737" s="544">
        <f t="shared" si="3065"/>
        <v>132000</v>
      </c>
      <c r="CZ737" s="543">
        <f t="shared" si="3066"/>
        <v>132000</v>
      </c>
      <c r="DA737" s="543">
        <f t="shared" si="3066"/>
        <v>144000</v>
      </c>
      <c r="DB737" s="543">
        <f t="shared" si="3066"/>
        <v>168000</v>
      </c>
      <c r="DC737" s="543">
        <f t="shared" si="3066"/>
        <v>174000</v>
      </c>
      <c r="DD737" s="543" t="str">
        <f t="shared" si="3066"/>
        <v/>
      </c>
      <c r="DE737" s="542" t="str">
        <f t="shared" si="3066"/>
        <v/>
      </c>
      <c r="DF737" s="541" t="str">
        <f t="shared" si="3066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60"/>
        <v/>
      </c>
      <c r="CA738" s="582" t="str">
        <f t="shared" si="3061"/>
        <v/>
      </c>
      <c r="CB738" s="582" t="str">
        <f t="shared" si="3062"/>
        <v/>
      </c>
      <c r="CC738" s="680" t="str">
        <f t="shared" si="3063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35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300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60"/>
        <v/>
      </c>
      <c r="CA739" s="590" t="str">
        <f t="shared" si="3061"/>
        <v/>
      </c>
      <c r="CB739" s="590" t="str">
        <f t="shared" si="3062"/>
        <v/>
      </c>
      <c r="CC739" s="681" t="str">
        <f t="shared" si="3063"/>
        <v/>
      </c>
      <c r="CD739" s="1328" t="str">
        <f t="shared" ref="CD739:CJ742" si="307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72"/>
        <v/>
      </c>
      <c r="CF739" s="1329" t="str">
        <f t="shared" si="3072"/>
        <v/>
      </c>
      <c r="CG739" s="1329" t="str">
        <f t="shared" si="3072"/>
        <v/>
      </c>
      <c r="CH739" s="1329" t="str">
        <f t="shared" si="3072"/>
        <v/>
      </c>
      <c r="CI739" s="1330" t="str">
        <f t="shared" si="3072"/>
        <v/>
      </c>
      <c r="CJ739" s="1330" t="str">
        <f t="shared" si="3072"/>
        <v/>
      </c>
      <c r="CK739" s="1329" t="str">
        <f t="shared" ref="CK739:CO742" si="307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73"/>
        <v/>
      </c>
      <c r="CM739" s="1329" t="str">
        <f t="shared" si="3073"/>
        <v/>
      </c>
      <c r="CN739" s="1329" t="str">
        <f t="shared" si="3073"/>
        <v/>
      </c>
      <c r="CO739" s="1328" t="str">
        <f t="shared" si="3073"/>
        <v/>
      </c>
      <c r="CP739" s="541" t="str">
        <f t="shared" ref="CP739:CY743" si="307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74"/>
        <v/>
      </c>
      <c r="CR739" s="543" t="str">
        <f t="shared" si="3074"/>
        <v/>
      </c>
      <c r="CS739" s="543" t="str">
        <f t="shared" si="3074"/>
        <v/>
      </c>
      <c r="CT739" s="543" t="str">
        <f t="shared" si="3074"/>
        <v/>
      </c>
      <c r="CU739" s="543" t="str">
        <f t="shared" si="3074"/>
        <v/>
      </c>
      <c r="CV739" s="543" t="str">
        <f t="shared" si="3074"/>
        <v/>
      </c>
      <c r="CW739" s="544" t="str">
        <f t="shared" si="3074"/>
        <v/>
      </c>
      <c r="CX739" s="544" t="str">
        <f t="shared" si="3074"/>
        <v/>
      </c>
      <c r="CY739" s="544" t="str">
        <f t="shared" si="3074"/>
        <v/>
      </c>
      <c r="CZ739" s="543" t="str">
        <f t="shared" ref="CZ739:DF743" si="307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75"/>
        <v/>
      </c>
      <c r="DB739" s="543" t="str">
        <f t="shared" si="3075"/>
        <v/>
      </c>
      <c r="DC739" s="543" t="str">
        <f t="shared" si="3075"/>
        <v/>
      </c>
      <c r="DD739" s="543" t="str">
        <f t="shared" si="3075"/>
        <v/>
      </c>
      <c r="DE739" s="542" t="str">
        <f t="shared" si="3075"/>
        <v/>
      </c>
      <c r="DF739" s="541" t="str">
        <f t="shared" si="3075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301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60"/>
        <v/>
      </c>
      <c r="CA740" s="590" t="str">
        <f t="shared" si="3061"/>
        <v/>
      </c>
      <c r="CB740" s="590" t="str">
        <f t="shared" si="3062"/>
        <v/>
      </c>
      <c r="CC740" s="681" t="str">
        <f t="shared" si="3063"/>
        <v/>
      </c>
      <c r="CD740" s="1328" t="str">
        <f t="shared" si="3072"/>
        <v/>
      </c>
      <c r="CE740" s="1329" t="str">
        <f t="shared" si="3072"/>
        <v/>
      </c>
      <c r="CF740" s="1329" t="str">
        <f t="shared" si="3072"/>
        <v/>
      </c>
      <c r="CG740" s="1329" t="str">
        <f t="shared" si="3072"/>
        <v/>
      </c>
      <c r="CH740" s="1329" t="str">
        <f t="shared" si="3072"/>
        <v/>
      </c>
      <c r="CI740" s="1330" t="str">
        <f t="shared" si="3072"/>
        <v/>
      </c>
      <c r="CJ740" s="1330" t="str">
        <f t="shared" si="3072"/>
        <v/>
      </c>
      <c r="CK740" s="1329" t="str">
        <f t="shared" si="3073"/>
        <v/>
      </c>
      <c r="CL740" s="1329" t="str">
        <f t="shared" si="3073"/>
        <v/>
      </c>
      <c r="CM740" s="1329" t="str">
        <f t="shared" si="3073"/>
        <v/>
      </c>
      <c r="CN740" s="1329" t="str">
        <f t="shared" si="3073"/>
        <v/>
      </c>
      <c r="CO740" s="1328" t="str">
        <f t="shared" si="3073"/>
        <v/>
      </c>
      <c r="CP740" s="541" t="str">
        <f t="shared" si="3074"/>
        <v/>
      </c>
      <c r="CQ740" s="542" t="str">
        <f t="shared" si="3074"/>
        <v/>
      </c>
      <c r="CR740" s="543" t="str">
        <f t="shared" si="3074"/>
        <v/>
      </c>
      <c r="CS740" s="543" t="str">
        <f t="shared" si="3074"/>
        <v/>
      </c>
      <c r="CT740" s="543" t="str">
        <f t="shared" si="3074"/>
        <v/>
      </c>
      <c r="CU740" s="543" t="str">
        <f t="shared" si="3074"/>
        <v/>
      </c>
      <c r="CV740" s="543" t="str">
        <f t="shared" si="3074"/>
        <v/>
      </c>
      <c r="CW740" s="544" t="str">
        <f t="shared" si="3074"/>
        <v/>
      </c>
      <c r="CX740" s="544" t="str">
        <f t="shared" si="3074"/>
        <v/>
      </c>
      <c r="CY740" s="544" t="str">
        <f t="shared" si="3074"/>
        <v/>
      </c>
      <c r="CZ740" s="543" t="str">
        <f t="shared" si="3075"/>
        <v/>
      </c>
      <c r="DA740" s="543" t="str">
        <f t="shared" si="3075"/>
        <v/>
      </c>
      <c r="DB740" s="543" t="str">
        <f t="shared" si="3075"/>
        <v/>
      </c>
      <c r="DC740" s="543" t="str">
        <f t="shared" si="3075"/>
        <v/>
      </c>
      <c r="DD740" s="543" t="str">
        <f t="shared" si="3075"/>
        <v/>
      </c>
      <c r="DE740" s="542" t="str">
        <f t="shared" si="3075"/>
        <v/>
      </c>
      <c r="DF740" s="541" t="str">
        <f t="shared" si="3075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286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60"/>
        <v/>
      </c>
      <c r="CA741" s="590" t="str">
        <f t="shared" si="3061"/>
        <v/>
      </c>
      <c r="CB741" s="590" t="str">
        <f t="shared" si="3062"/>
        <v/>
      </c>
      <c r="CC741" s="681" t="str">
        <f t="shared" si="3063"/>
        <v/>
      </c>
      <c r="CD741" s="1328" t="str">
        <f t="shared" si="3072"/>
        <v/>
      </c>
      <c r="CE741" s="1329" t="str">
        <f t="shared" si="3072"/>
        <v/>
      </c>
      <c r="CF741" s="1329" t="str">
        <f t="shared" si="3072"/>
        <v/>
      </c>
      <c r="CG741" s="1329" t="str">
        <f t="shared" si="3072"/>
        <v/>
      </c>
      <c r="CH741" s="1329" t="str">
        <f t="shared" si="3072"/>
        <v/>
      </c>
      <c r="CI741" s="1330" t="str">
        <f t="shared" si="3072"/>
        <v/>
      </c>
      <c r="CJ741" s="1330" t="str">
        <f t="shared" si="3072"/>
        <v/>
      </c>
      <c r="CK741" s="1329" t="str">
        <f t="shared" si="3073"/>
        <v/>
      </c>
      <c r="CL741" s="1329" t="str">
        <f t="shared" si="3073"/>
        <v/>
      </c>
      <c r="CM741" s="1329" t="str">
        <f t="shared" si="3073"/>
        <v/>
      </c>
      <c r="CN741" s="1329" t="str">
        <f t="shared" si="3073"/>
        <v/>
      </c>
      <c r="CO741" s="1328" t="str">
        <f t="shared" si="3073"/>
        <v/>
      </c>
      <c r="CP741" s="541" t="str">
        <f t="shared" si="3074"/>
        <v/>
      </c>
      <c r="CQ741" s="542" t="str">
        <f t="shared" si="3074"/>
        <v/>
      </c>
      <c r="CR741" s="543" t="str">
        <f t="shared" si="3074"/>
        <v/>
      </c>
      <c r="CS741" s="543" t="str">
        <f t="shared" si="3074"/>
        <v/>
      </c>
      <c r="CT741" s="543" t="str">
        <f t="shared" si="3074"/>
        <v/>
      </c>
      <c r="CU741" s="543" t="str">
        <f t="shared" si="3074"/>
        <v/>
      </c>
      <c r="CV741" s="543" t="str">
        <f t="shared" si="3074"/>
        <v/>
      </c>
      <c r="CW741" s="544" t="str">
        <f t="shared" si="3074"/>
        <v/>
      </c>
      <c r="CX741" s="544" t="str">
        <f t="shared" si="3074"/>
        <v/>
      </c>
      <c r="CY741" s="544" t="str">
        <f t="shared" si="3074"/>
        <v/>
      </c>
      <c r="CZ741" s="543" t="str">
        <f t="shared" si="3075"/>
        <v/>
      </c>
      <c r="DA741" s="543" t="str">
        <f t="shared" si="3075"/>
        <v/>
      </c>
      <c r="DB741" s="543" t="str">
        <f t="shared" si="3075"/>
        <v/>
      </c>
      <c r="DC741" s="543" t="str">
        <f t="shared" si="3075"/>
        <v/>
      </c>
      <c r="DD741" s="543" t="str">
        <f t="shared" si="3075"/>
        <v/>
      </c>
      <c r="DE741" s="542" t="str">
        <f t="shared" si="3075"/>
        <v/>
      </c>
      <c r="DF741" s="541" t="str">
        <f t="shared" si="3075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60"/>
        <v/>
      </c>
      <c r="CA742" s="590" t="str">
        <f t="shared" si="3061"/>
        <v/>
      </c>
      <c r="CB742" s="590" t="str">
        <f t="shared" si="3062"/>
        <v/>
      </c>
      <c r="CC742" s="681" t="str">
        <f t="shared" si="3063"/>
        <v/>
      </c>
      <c r="CD742" s="1328" t="str">
        <f t="shared" si="3072"/>
        <v/>
      </c>
      <c r="CE742" s="1329" t="str">
        <f t="shared" si="3072"/>
        <v/>
      </c>
      <c r="CF742" s="1329" t="str">
        <f t="shared" si="3072"/>
        <v/>
      </c>
      <c r="CG742" s="1329" t="str">
        <f t="shared" si="3072"/>
        <v/>
      </c>
      <c r="CH742" s="1329" t="str">
        <f t="shared" si="3072"/>
        <v/>
      </c>
      <c r="CI742" s="1330" t="str">
        <f t="shared" si="3072"/>
        <v/>
      </c>
      <c r="CJ742" s="1330" t="str">
        <f t="shared" si="3072"/>
        <v/>
      </c>
      <c r="CK742" s="1329" t="str">
        <f t="shared" si="3073"/>
        <v/>
      </c>
      <c r="CL742" s="1329" t="str">
        <f t="shared" si="3073"/>
        <v/>
      </c>
      <c r="CM742" s="1329" t="str">
        <f t="shared" si="3073"/>
        <v/>
      </c>
      <c r="CN742" s="1329" t="str">
        <f t="shared" si="3073"/>
        <v/>
      </c>
      <c r="CO742" s="1328" t="str">
        <f t="shared" si="3073"/>
        <v/>
      </c>
      <c r="CP742" s="541" t="str">
        <f t="shared" si="3074"/>
        <v/>
      </c>
      <c r="CQ742" s="542" t="str">
        <f t="shared" si="3074"/>
        <v/>
      </c>
      <c r="CR742" s="543" t="str">
        <f t="shared" si="3074"/>
        <v/>
      </c>
      <c r="CS742" s="543" t="str">
        <f t="shared" si="3074"/>
        <v/>
      </c>
      <c r="CT742" s="543" t="str">
        <f t="shared" si="3074"/>
        <v/>
      </c>
      <c r="CU742" s="543" t="str">
        <f t="shared" si="3074"/>
        <v/>
      </c>
      <c r="CV742" s="543" t="str">
        <f t="shared" si="3074"/>
        <v/>
      </c>
      <c r="CW742" s="544" t="str">
        <f t="shared" si="3074"/>
        <v/>
      </c>
      <c r="CX742" s="544" t="str">
        <f t="shared" si="3074"/>
        <v/>
      </c>
      <c r="CY742" s="544" t="str">
        <f t="shared" si="3074"/>
        <v/>
      </c>
      <c r="CZ742" s="543" t="str">
        <f t="shared" si="3075"/>
        <v/>
      </c>
      <c r="DA742" s="543" t="str">
        <f t="shared" si="3075"/>
        <v/>
      </c>
      <c r="DB742" s="543" t="str">
        <f t="shared" si="3075"/>
        <v/>
      </c>
      <c r="DC742" s="543" t="str">
        <f t="shared" si="3075"/>
        <v/>
      </c>
      <c r="DD742" s="543" t="str">
        <f t="shared" si="3075"/>
        <v/>
      </c>
      <c r="DE742" s="542" t="str">
        <f t="shared" si="3075"/>
        <v/>
      </c>
      <c r="DF742" s="541" t="str">
        <f t="shared" si="3075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319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13920</v>
      </c>
      <c r="BW743" s="599">
        <f>'Data 2'!BW300</f>
        <v>32280</v>
      </c>
      <c r="BX743" s="599">
        <f>'Data 2'!BX300</f>
        <v>0</v>
      </c>
      <c r="BY743" s="599">
        <f>'Data 2'!BY300</f>
        <v>0</v>
      </c>
      <c r="BZ743" s="590">
        <f t="shared" si="3060"/>
        <v>10344</v>
      </c>
      <c r="CA743" s="590">
        <f t="shared" si="3061"/>
        <v>19752</v>
      </c>
      <c r="CB743" s="590">
        <f t="shared" si="3062"/>
        <v>10416</v>
      </c>
      <c r="CC743" s="681">
        <f t="shared" si="3063"/>
        <v>11964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9">
        <f t="shared" ref="CE743:CO743" si="307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9">
        <f t="shared" si="3076"/>
        <v>0</v>
      </c>
      <c r="CG743" s="1329">
        <f t="shared" si="3076"/>
        <v>0</v>
      </c>
      <c r="CH743" s="1329">
        <f t="shared" si="3076"/>
        <v>14880</v>
      </c>
      <c r="CI743" s="1330">
        <f t="shared" si="3076"/>
        <v>14880</v>
      </c>
      <c r="CJ743" s="1330">
        <f t="shared" si="3076"/>
        <v>14880</v>
      </c>
      <c r="CK743" s="1329">
        <f t="shared" si="3076"/>
        <v>14880</v>
      </c>
      <c r="CL743" s="1329">
        <f t="shared" si="3076"/>
        <v>14880</v>
      </c>
      <c r="CM743" s="1329">
        <f t="shared" si="3076"/>
        <v>14880</v>
      </c>
      <c r="CN743" s="1329">
        <f t="shared" si="3076"/>
        <v>14880</v>
      </c>
      <c r="CO743" s="1328">
        <f t="shared" si="3076"/>
        <v>18360</v>
      </c>
      <c r="CP743" s="541" t="str">
        <f t="shared" si="3074"/>
        <v/>
      </c>
      <c r="CQ743" s="542" t="str">
        <f t="shared" si="3074"/>
        <v/>
      </c>
      <c r="CR743" s="543" t="str">
        <f t="shared" si="3074"/>
        <v/>
      </c>
      <c r="CS743" s="543">
        <f t="shared" si="3074"/>
        <v>3480</v>
      </c>
      <c r="CT743" s="543">
        <f t="shared" si="3074"/>
        <v>3480</v>
      </c>
      <c r="CU743" s="543">
        <f t="shared" si="3074"/>
        <v>3480</v>
      </c>
      <c r="CV743" s="543">
        <f t="shared" si="3074"/>
        <v>6960</v>
      </c>
      <c r="CW743" s="544">
        <f t="shared" si="3074"/>
        <v>6960</v>
      </c>
      <c r="CX743" s="544">
        <f t="shared" si="3074"/>
        <v>6960</v>
      </c>
      <c r="CY743" s="544">
        <f t="shared" si="3074"/>
        <v>14880</v>
      </c>
      <c r="CZ743" s="543">
        <f t="shared" si="3075"/>
        <v>18360</v>
      </c>
      <c r="DA743" s="543">
        <f t="shared" si="3075"/>
        <v>18360</v>
      </c>
      <c r="DB743" s="543">
        <f t="shared" si="3075"/>
        <v>18360</v>
      </c>
      <c r="DC743" s="543">
        <f t="shared" si="3075"/>
        <v>21840</v>
      </c>
      <c r="DD743" s="543">
        <f t="shared" si="3075"/>
        <v>25320</v>
      </c>
      <c r="DE743" s="542" t="str">
        <f t="shared" si="3075"/>
        <v/>
      </c>
      <c r="DF743" s="541" t="str">
        <f t="shared" si="3075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329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35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300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77">IF(DG745&lt;3,"",(SUM(B745:R745)-MIN(B745:R745)-MAX(B745:R745))/(DG745-2))</f>
        <v/>
      </c>
      <c r="CA745" s="590" t="str">
        <f t="shared" ref="CA745:CA760" si="3078">IF(DH745&lt;3,"",(SUM(T745:AJ745)-MIN(T745:AJ745)-MAX(T745:AJ745))/(DH745-2))</f>
        <v/>
      </c>
      <c r="CB745" s="590" t="str">
        <f t="shared" ref="CB745:CB760" si="3079">IF(DI745&lt;3,"",(SUM(AL745:BB745)-MIN(AL745:BB745)-MAX(AL745:BB745))/(DI745-2))</f>
        <v/>
      </c>
      <c r="CC745" s="681" t="str">
        <f t="shared" ref="CC745:CC760" si="3080">IF(DJ745&lt;3,"",(SUM(BD745:BT745)-MIN(BD745:BT745)-MAX(BD745:BT745))/(DJ745-2))</f>
        <v/>
      </c>
      <c r="CD745" s="1328" t="str">
        <f t="shared" ref="CD745:CJ748" si="308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81"/>
        <v/>
      </c>
      <c r="CF745" s="1329" t="str">
        <f t="shared" si="3081"/>
        <v/>
      </c>
      <c r="CG745" s="1329" t="str">
        <f t="shared" si="3081"/>
        <v/>
      </c>
      <c r="CH745" s="1329" t="str">
        <f t="shared" si="3081"/>
        <v/>
      </c>
      <c r="CI745" s="1330" t="str">
        <f t="shared" si="3081"/>
        <v/>
      </c>
      <c r="CJ745" s="1330" t="str">
        <f t="shared" si="3081"/>
        <v/>
      </c>
      <c r="CK745" s="1329" t="str">
        <f t="shared" ref="CK745:CO748" si="308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82"/>
        <v/>
      </c>
      <c r="CM745" s="1329" t="str">
        <f t="shared" si="3082"/>
        <v/>
      </c>
      <c r="CN745" s="1329" t="str">
        <f t="shared" si="3082"/>
        <v/>
      </c>
      <c r="CO745" s="1328" t="str">
        <f t="shared" si="3082"/>
        <v/>
      </c>
      <c r="CP745" s="541" t="str">
        <f t="shared" ref="CP745:CY749" si="308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83"/>
        <v/>
      </c>
      <c r="CR745" s="543" t="str">
        <f t="shared" si="3083"/>
        <v/>
      </c>
      <c r="CS745" s="543" t="str">
        <f t="shared" si="3083"/>
        <v/>
      </c>
      <c r="CT745" s="543" t="str">
        <f t="shared" si="3083"/>
        <v/>
      </c>
      <c r="CU745" s="543" t="str">
        <f t="shared" si="3083"/>
        <v/>
      </c>
      <c r="CV745" s="543" t="str">
        <f t="shared" si="3083"/>
        <v/>
      </c>
      <c r="CW745" s="544" t="str">
        <f t="shared" si="3083"/>
        <v/>
      </c>
      <c r="CX745" s="544" t="str">
        <f t="shared" si="3083"/>
        <v/>
      </c>
      <c r="CY745" s="544" t="str">
        <f t="shared" si="3083"/>
        <v/>
      </c>
      <c r="CZ745" s="543" t="str">
        <f t="shared" ref="CZ745:DF749" si="308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84"/>
        <v/>
      </c>
      <c r="DB745" s="543" t="str">
        <f t="shared" si="3084"/>
        <v/>
      </c>
      <c r="DC745" s="543" t="str">
        <f t="shared" si="3084"/>
        <v/>
      </c>
      <c r="DD745" s="543" t="str">
        <f t="shared" si="3084"/>
        <v/>
      </c>
      <c r="DE745" s="542" t="str">
        <f t="shared" si="3084"/>
        <v/>
      </c>
      <c r="DF745" s="541" t="str">
        <f t="shared" si="3084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301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77"/>
        <v/>
      </c>
      <c r="CA746" s="590" t="str">
        <f t="shared" si="3078"/>
        <v/>
      </c>
      <c r="CB746" s="590" t="str">
        <f t="shared" si="3079"/>
        <v/>
      </c>
      <c r="CC746" s="681" t="str">
        <f t="shared" si="3080"/>
        <v/>
      </c>
      <c r="CD746" s="1328" t="str">
        <f t="shared" si="3081"/>
        <v/>
      </c>
      <c r="CE746" s="1329" t="str">
        <f t="shared" si="3081"/>
        <v/>
      </c>
      <c r="CF746" s="1329" t="str">
        <f t="shared" si="3081"/>
        <v/>
      </c>
      <c r="CG746" s="1329" t="str">
        <f t="shared" si="3081"/>
        <v/>
      </c>
      <c r="CH746" s="1329" t="str">
        <f t="shared" si="3081"/>
        <v/>
      </c>
      <c r="CI746" s="1330" t="str">
        <f t="shared" si="3081"/>
        <v/>
      </c>
      <c r="CJ746" s="1330" t="str">
        <f t="shared" si="3081"/>
        <v/>
      </c>
      <c r="CK746" s="1329" t="str">
        <f t="shared" si="3082"/>
        <v/>
      </c>
      <c r="CL746" s="1329" t="str">
        <f t="shared" si="3082"/>
        <v/>
      </c>
      <c r="CM746" s="1329" t="str">
        <f t="shared" si="3082"/>
        <v/>
      </c>
      <c r="CN746" s="1329" t="str">
        <f t="shared" si="3082"/>
        <v/>
      </c>
      <c r="CO746" s="1328" t="str">
        <f t="shared" si="3082"/>
        <v/>
      </c>
      <c r="CP746" s="541" t="str">
        <f t="shared" si="3083"/>
        <v/>
      </c>
      <c r="CQ746" s="542" t="str">
        <f t="shared" si="3083"/>
        <v/>
      </c>
      <c r="CR746" s="543" t="str">
        <f t="shared" si="3083"/>
        <v/>
      </c>
      <c r="CS746" s="543" t="str">
        <f t="shared" si="3083"/>
        <v/>
      </c>
      <c r="CT746" s="543" t="str">
        <f t="shared" si="3083"/>
        <v/>
      </c>
      <c r="CU746" s="543" t="str">
        <f t="shared" si="3083"/>
        <v/>
      </c>
      <c r="CV746" s="543" t="str">
        <f t="shared" si="3083"/>
        <v/>
      </c>
      <c r="CW746" s="544" t="str">
        <f t="shared" si="3083"/>
        <v/>
      </c>
      <c r="CX746" s="544" t="str">
        <f t="shared" si="3083"/>
        <v/>
      </c>
      <c r="CY746" s="544" t="str">
        <f t="shared" si="3083"/>
        <v/>
      </c>
      <c r="CZ746" s="543" t="str">
        <f t="shared" si="3084"/>
        <v/>
      </c>
      <c r="DA746" s="543" t="str">
        <f t="shared" si="3084"/>
        <v/>
      </c>
      <c r="DB746" s="543" t="str">
        <f t="shared" si="3084"/>
        <v/>
      </c>
      <c r="DC746" s="543" t="str">
        <f t="shared" si="3084"/>
        <v/>
      </c>
      <c r="DD746" s="543" t="str">
        <f t="shared" si="3084"/>
        <v/>
      </c>
      <c r="DE746" s="542" t="str">
        <f t="shared" si="3084"/>
        <v/>
      </c>
      <c r="DF746" s="541" t="str">
        <f t="shared" si="3084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286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77"/>
        <v/>
      </c>
      <c r="CA747" s="590" t="str">
        <f t="shared" si="3078"/>
        <v/>
      </c>
      <c r="CB747" s="590" t="str">
        <f t="shared" si="3079"/>
        <v/>
      </c>
      <c r="CC747" s="681" t="str">
        <f t="shared" si="3080"/>
        <v/>
      </c>
      <c r="CD747" s="1328" t="str">
        <f t="shared" si="3081"/>
        <v/>
      </c>
      <c r="CE747" s="1329" t="str">
        <f t="shared" si="3081"/>
        <v/>
      </c>
      <c r="CF747" s="1329" t="str">
        <f t="shared" si="3081"/>
        <v/>
      </c>
      <c r="CG747" s="1329" t="str">
        <f t="shared" si="3081"/>
        <v/>
      </c>
      <c r="CH747" s="1329" t="str">
        <f t="shared" si="3081"/>
        <v/>
      </c>
      <c r="CI747" s="1330" t="str">
        <f t="shared" si="3081"/>
        <v/>
      </c>
      <c r="CJ747" s="1330" t="str">
        <f t="shared" si="3081"/>
        <v/>
      </c>
      <c r="CK747" s="1329" t="str">
        <f t="shared" si="3082"/>
        <v/>
      </c>
      <c r="CL747" s="1329" t="str">
        <f t="shared" si="3082"/>
        <v/>
      </c>
      <c r="CM747" s="1329" t="str">
        <f t="shared" si="3082"/>
        <v/>
      </c>
      <c r="CN747" s="1329" t="str">
        <f t="shared" si="3082"/>
        <v/>
      </c>
      <c r="CO747" s="1328" t="str">
        <f t="shared" si="3082"/>
        <v/>
      </c>
      <c r="CP747" s="541" t="str">
        <f t="shared" si="3083"/>
        <v/>
      </c>
      <c r="CQ747" s="542" t="str">
        <f t="shared" si="3083"/>
        <v/>
      </c>
      <c r="CR747" s="543" t="str">
        <f t="shared" si="3083"/>
        <v/>
      </c>
      <c r="CS747" s="543" t="str">
        <f t="shared" si="3083"/>
        <v/>
      </c>
      <c r="CT747" s="543" t="str">
        <f t="shared" si="3083"/>
        <v/>
      </c>
      <c r="CU747" s="543" t="str">
        <f t="shared" si="3083"/>
        <v/>
      </c>
      <c r="CV747" s="543" t="str">
        <f t="shared" si="3083"/>
        <v/>
      </c>
      <c r="CW747" s="544" t="str">
        <f t="shared" si="3083"/>
        <v/>
      </c>
      <c r="CX747" s="544" t="str">
        <f t="shared" si="3083"/>
        <v/>
      </c>
      <c r="CY747" s="544" t="str">
        <f t="shared" si="3083"/>
        <v/>
      </c>
      <c r="CZ747" s="543" t="str">
        <f t="shared" si="3084"/>
        <v/>
      </c>
      <c r="DA747" s="543" t="str">
        <f t="shared" si="3084"/>
        <v/>
      </c>
      <c r="DB747" s="543" t="str">
        <f t="shared" si="3084"/>
        <v/>
      </c>
      <c r="DC747" s="543" t="str">
        <f t="shared" si="3084"/>
        <v/>
      </c>
      <c r="DD747" s="543" t="str">
        <f t="shared" si="3084"/>
        <v/>
      </c>
      <c r="DE747" s="542" t="str">
        <f t="shared" si="3084"/>
        <v/>
      </c>
      <c r="DF747" s="541" t="str">
        <f t="shared" si="3084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77"/>
        <v/>
      </c>
      <c r="CA748" s="590" t="str">
        <f t="shared" si="3078"/>
        <v/>
      </c>
      <c r="CB748" s="590" t="str">
        <f t="shared" si="3079"/>
        <v/>
      </c>
      <c r="CC748" s="681" t="str">
        <f t="shared" si="3080"/>
        <v/>
      </c>
      <c r="CD748" s="1328" t="str">
        <f t="shared" si="3081"/>
        <v/>
      </c>
      <c r="CE748" s="1329" t="str">
        <f t="shared" si="3081"/>
        <v/>
      </c>
      <c r="CF748" s="1329" t="str">
        <f t="shared" si="3081"/>
        <v/>
      </c>
      <c r="CG748" s="1329" t="str">
        <f t="shared" si="3081"/>
        <v/>
      </c>
      <c r="CH748" s="1329" t="str">
        <f t="shared" si="3081"/>
        <v/>
      </c>
      <c r="CI748" s="1330" t="str">
        <f t="shared" si="3081"/>
        <v/>
      </c>
      <c r="CJ748" s="1330" t="str">
        <f t="shared" si="3081"/>
        <v/>
      </c>
      <c r="CK748" s="1329" t="str">
        <f t="shared" si="3082"/>
        <v/>
      </c>
      <c r="CL748" s="1329" t="str">
        <f t="shared" si="3082"/>
        <v/>
      </c>
      <c r="CM748" s="1329" t="str">
        <f t="shared" si="3082"/>
        <v/>
      </c>
      <c r="CN748" s="1329" t="str">
        <f t="shared" si="3082"/>
        <v/>
      </c>
      <c r="CO748" s="1328" t="str">
        <f t="shared" si="3082"/>
        <v/>
      </c>
      <c r="CP748" s="541" t="str">
        <f t="shared" si="3083"/>
        <v/>
      </c>
      <c r="CQ748" s="542" t="str">
        <f t="shared" si="3083"/>
        <v/>
      </c>
      <c r="CR748" s="543" t="str">
        <f t="shared" si="3083"/>
        <v/>
      </c>
      <c r="CS748" s="543" t="str">
        <f t="shared" si="3083"/>
        <v/>
      </c>
      <c r="CT748" s="543" t="str">
        <f t="shared" si="3083"/>
        <v/>
      </c>
      <c r="CU748" s="543" t="str">
        <f t="shared" si="3083"/>
        <v/>
      </c>
      <c r="CV748" s="543" t="str">
        <f t="shared" si="3083"/>
        <v/>
      </c>
      <c r="CW748" s="544" t="str">
        <f t="shared" si="3083"/>
        <v/>
      </c>
      <c r="CX748" s="544" t="str">
        <f t="shared" si="3083"/>
        <v/>
      </c>
      <c r="CY748" s="544" t="str">
        <f t="shared" si="3083"/>
        <v/>
      </c>
      <c r="CZ748" s="543" t="str">
        <f t="shared" si="3084"/>
        <v/>
      </c>
      <c r="DA748" s="543" t="str">
        <f t="shared" si="3084"/>
        <v/>
      </c>
      <c r="DB748" s="543" t="str">
        <f t="shared" si="3084"/>
        <v/>
      </c>
      <c r="DC748" s="543" t="str">
        <f t="shared" si="3084"/>
        <v/>
      </c>
      <c r="DD748" s="543" t="str">
        <f t="shared" si="3084"/>
        <v/>
      </c>
      <c r="DE748" s="542" t="str">
        <f t="shared" si="3084"/>
        <v/>
      </c>
      <c r="DF748" s="541" t="str">
        <f t="shared" si="3084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319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77"/>
        <v>2136</v>
      </c>
      <c r="CA749" s="590">
        <f t="shared" si="3078"/>
        <v>1920</v>
      </c>
      <c r="CB749" s="590">
        <f t="shared" si="3079"/>
        <v>0</v>
      </c>
      <c r="CC749" s="681">
        <f t="shared" si="3080"/>
        <v>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8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85"/>
        <v>0</v>
      </c>
      <c r="CG749" s="1329">
        <f t="shared" si="3085"/>
        <v>0</v>
      </c>
      <c r="CH749" s="1329">
        <f t="shared" si="3085"/>
        <v>0</v>
      </c>
      <c r="CI749" s="1330">
        <f t="shared" si="3085"/>
        <v>0</v>
      </c>
      <c r="CJ749" s="1330">
        <f t="shared" si="3085"/>
        <v>0</v>
      </c>
      <c r="CK749" s="1329">
        <f t="shared" si="3085"/>
        <v>0</v>
      </c>
      <c r="CL749" s="1329">
        <f t="shared" si="3085"/>
        <v>0</v>
      </c>
      <c r="CM749" s="1329">
        <f t="shared" si="3085"/>
        <v>0</v>
      </c>
      <c r="CN749" s="1329">
        <f t="shared" si="3085"/>
        <v>0</v>
      </c>
      <c r="CO749" s="1328">
        <f t="shared" si="3085"/>
        <v>0</v>
      </c>
      <c r="CP749" s="541" t="str">
        <f t="shared" si="3083"/>
        <v/>
      </c>
      <c r="CQ749" s="542" t="str">
        <f t="shared" si="3083"/>
        <v/>
      </c>
      <c r="CR749" s="543" t="str">
        <f t="shared" si="3083"/>
        <v/>
      </c>
      <c r="CS749" s="543">
        <f t="shared" si="3083"/>
        <v>0</v>
      </c>
      <c r="CT749" s="543">
        <f t="shared" si="3083"/>
        <v>0</v>
      </c>
      <c r="CU749" s="543">
        <f t="shared" si="3083"/>
        <v>0</v>
      </c>
      <c r="CV749" s="543">
        <f t="shared" si="3083"/>
        <v>0</v>
      </c>
      <c r="CW749" s="544">
        <f t="shared" si="3083"/>
        <v>0</v>
      </c>
      <c r="CX749" s="544">
        <f t="shared" si="3083"/>
        <v>0</v>
      </c>
      <c r="CY749" s="544">
        <f t="shared" si="3083"/>
        <v>0</v>
      </c>
      <c r="CZ749" s="543">
        <f t="shared" si="3084"/>
        <v>0</v>
      </c>
      <c r="DA749" s="543">
        <f t="shared" si="3084"/>
        <v>0</v>
      </c>
      <c r="DB749" s="543">
        <f t="shared" si="3084"/>
        <v>0</v>
      </c>
      <c r="DC749" s="543">
        <f t="shared" si="3084"/>
        <v>0</v>
      </c>
      <c r="DD749" s="543">
        <f t="shared" si="3084"/>
        <v>9600</v>
      </c>
      <c r="DE749" s="542" t="str">
        <f t="shared" si="3084"/>
        <v/>
      </c>
      <c r="DF749" s="541" t="str">
        <f t="shared" si="3084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330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77"/>
        <v/>
      </c>
      <c r="CA750" s="582" t="str">
        <f t="shared" si="3078"/>
        <v/>
      </c>
      <c r="CB750" s="582" t="str">
        <f t="shared" si="3079"/>
        <v/>
      </c>
      <c r="CC750" s="680" t="str">
        <f t="shared" si="3080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35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300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77"/>
        <v/>
      </c>
      <c r="CA751" s="590" t="str">
        <f t="shared" si="3078"/>
        <v/>
      </c>
      <c r="CB751" s="590" t="str">
        <f t="shared" si="3079"/>
        <v/>
      </c>
      <c r="CC751" s="681" t="str">
        <f t="shared" si="3080"/>
        <v/>
      </c>
      <c r="CD751" s="1328" t="str">
        <f t="shared" ref="CD751:CJ754" si="308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86"/>
        <v/>
      </c>
      <c r="CF751" s="1329" t="str">
        <f t="shared" si="3086"/>
        <v/>
      </c>
      <c r="CG751" s="1329" t="str">
        <f t="shared" si="3086"/>
        <v/>
      </c>
      <c r="CH751" s="1329" t="str">
        <f t="shared" si="3086"/>
        <v/>
      </c>
      <c r="CI751" s="1330" t="str">
        <f t="shared" si="3086"/>
        <v/>
      </c>
      <c r="CJ751" s="1330" t="str">
        <f t="shared" si="3086"/>
        <v/>
      </c>
      <c r="CK751" s="1329" t="str">
        <f t="shared" ref="CK751:CO754" si="308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87"/>
        <v/>
      </c>
      <c r="CM751" s="1329" t="str">
        <f t="shared" si="3087"/>
        <v/>
      </c>
      <c r="CN751" s="1329" t="str">
        <f t="shared" si="3087"/>
        <v/>
      </c>
      <c r="CO751" s="1328" t="str">
        <f t="shared" si="3087"/>
        <v/>
      </c>
      <c r="CP751" s="541" t="str">
        <f t="shared" ref="CP751:CY755" si="308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88"/>
        <v/>
      </c>
      <c r="CR751" s="543" t="str">
        <f t="shared" si="3088"/>
        <v/>
      </c>
      <c r="CS751" s="543" t="str">
        <f t="shared" si="3088"/>
        <v/>
      </c>
      <c r="CT751" s="543" t="str">
        <f t="shared" si="3088"/>
        <v/>
      </c>
      <c r="CU751" s="543" t="str">
        <f t="shared" si="3088"/>
        <v/>
      </c>
      <c r="CV751" s="543" t="str">
        <f t="shared" si="3088"/>
        <v/>
      </c>
      <c r="CW751" s="544" t="str">
        <f t="shared" si="3088"/>
        <v/>
      </c>
      <c r="CX751" s="544" t="str">
        <f t="shared" si="3088"/>
        <v/>
      </c>
      <c r="CY751" s="544" t="str">
        <f t="shared" si="3088"/>
        <v/>
      </c>
      <c r="CZ751" s="543" t="str">
        <f t="shared" ref="CZ751:DF755" si="308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089"/>
        <v/>
      </c>
      <c r="DB751" s="543" t="str">
        <f t="shared" si="3089"/>
        <v/>
      </c>
      <c r="DC751" s="543" t="str">
        <f t="shared" si="3089"/>
        <v/>
      </c>
      <c r="DD751" s="543" t="str">
        <f t="shared" si="3089"/>
        <v/>
      </c>
      <c r="DE751" s="542" t="str">
        <f t="shared" si="3089"/>
        <v/>
      </c>
      <c r="DF751" s="541" t="str">
        <f t="shared" si="3089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301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77"/>
        <v/>
      </c>
      <c r="CA752" s="590" t="str">
        <f t="shared" si="3078"/>
        <v/>
      </c>
      <c r="CB752" s="590" t="str">
        <f t="shared" si="3079"/>
        <v/>
      </c>
      <c r="CC752" s="681" t="str">
        <f t="shared" si="3080"/>
        <v/>
      </c>
      <c r="CD752" s="1328" t="str">
        <f t="shared" si="3086"/>
        <v/>
      </c>
      <c r="CE752" s="1329" t="str">
        <f t="shared" si="3086"/>
        <v/>
      </c>
      <c r="CF752" s="1329" t="str">
        <f t="shared" si="3086"/>
        <v/>
      </c>
      <c r="CG752" s="1329" t="str">
        <f t="shared" si="3086"/>
        <v/>
      </c>
      <c r="CH752" s="1329" t="str">
        <f t="shared" si="3086"/>
        <v/>
      </c>
      <c r="CI752" s="1330" t="str">
        <f t="shared" si="3086"/>
        <v/>
      </c>
      <c r="CJ752" s="1330" t="str">
        <f t="shared" si="3086"/>
        <v/>
      </c>
      <c r="CK752" s="1329" t="str">
        <f t="shared" si="3087"/>
        <v/>
      </c>
      <c r="CL752" s="1329" t="str">
        <f t="shared" si="3087"/>
        <v/>
      </c>
      <c r="CM752" s="1329" t="str">
        <f t="shared" si="3087"/>
        <v/>
      </c>
      <c r="CN752" s="1329" t="str">
        <f t="shared" si="3087"/>
        <v/>
      </c>
      <c r="CO752" s="1328" t="str">
        <f t="shared" si="3087"/>
        <v/>
      </c>
      <c r="CP752" s="541" t="str">
        <f t="shared" si="3088"/>
        <v/>
      </c>
      <c r="CQ752" s="542" t="str">
        <f t="shared" si="3088"/>
        <v/>
      </c>
      <c r="CR752" s="543" t="str">
        <f t="shared" si="3088"/>
        <v/>
      </c>
      <c r="CS752" s="543" t="str">
        <f t="shared" si="3088"/>
        <v/>
      </c>
      <c r="CT752" s="543" t="str">
        <f t="shared" si="3088"/>
        <v/>
      </c>
      <c r="CU752" s="543" t="str">
        <f t="shared" si="3088"/>
        <v/>
      </c>
      <c r="CV752" s="543" t="str">
        <f t="shared" si="3088"/>
        <v/>
      </c>
      <c r="CW752" s="544" t="str">
        <f t="shared" si="3088"/>
        <v/>
      </c>
      <c r="CX752" s="544" t="str">
        <f t="shared" si="3088"/>
        <v/>
      </c>
      <c r="CY752" s="544" t="str">
        <f t="shared" si="3088"/>
        <v/>
      </c>
      <c r="CZ752" s="543" t="str">
        <f t="shared" si="3089"/>
        <v/>
      </c>
      <c r="DA752" s="543" t="str">
        <f t="shared" si="3089"/>
        <v/>
      </c>
      <c r="DB752" s="543" t="str">
        <f t="shared" si="3089"/>
        <v/>
      </c>
      <c r="DC752" s="543" t="str">
        <f t="shared" si="3089"/>
        <v/>
      </c>
      <c r="DD752" s="543" t="str">
        <f t="shared" si="3089"/>
        <v/>
      </c>
      <c r="DE752" s="542" t="str">
        <f t="shared" si="3089"/>
        <v/>
      </c>
      <c r="DF752" s="541" t="str">
        <f t="shared" si="3089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286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77"/>
        <v/>
      </c>
      <c r="CA753" s="590" t="str">
        <f t="shared" si="3078"/>
        <v/>
      </c>
      <c r="CB753" s="590" t="str">
        <f t="shared" si="3079"/>
        <v/>
      </c>
      <c r="CC753" s="681" t="str">
        <f t="shared" si="3080"/>
        <v/>
      </c>
      <c r="CD753" s="1328" t="str">
        <f t="shared" si="3086"/>
        <v/>
      </c>
      <c r="CE753" s="1329" t="str">
        <f t="shared" si="3086"/>
        <v/>
      </c>
      <c r="CF753" s="1329" t="str">
        <f t="shared" si="3086"/>
        <v/>
      </c>
      <c r="CG753" s="1329" t="str">
        <f t="shared" si="3086"/>
        <v/>
      </c>
      <c r="CH753" s="1329" t="str">
        <f t="shared" si="3086"/>
        <v/>
      </c>
      <c r="CI753" s="1330" t="str">
        <f t="shared" si="3086"/>
        <v/>
      </c>
      <c r="CJ753" s="1330" t="str">
        <f t="shared" si="3086"/>
        <v/>
      </c>
      <c r="CK753" s="1329" t="str">
        <f t="shared" si="3087"/>
        <v/>
      </c>
      <c r="CL753" s="1329" t="str">
        <f t="shared" si="3087"/>
        <v/>
      </c>
      <c r="CM753" s="1329" t="str">
        <f t="shared" si="3087"/>
        <v/>
      </c>
      <c r="CN753" s="1329" t="str">
        <f t="shared" si="3087"/>
        <v/>
      </c>
      <c r="CO753" s="1328" t="str">
        <f t="shared" si="3087"/>
        <v/>
      </c>
      <c r="CP753" s="541" t="str">
        <f t="shared" si="3088"/>
        <v/>
      </c>
      <c r="CQ753" s="542" t="str">
        <f t="shared" si="3088"/>
        <v/>
      </c>
      <c r="CR753" s="543" t="str">
        <f t="shared" si="3088"/>
        <v/>
      </c>
      <c r="CS753" s="543" t="str">
        <f t="shared" si="3088"/>
        <v/>
      </c>
      <c r="CT753" s="543" t="str">
        <f t="shared" si="3088"/>
        <v/>
      </c>
      <c r="CU753" s="543" t="str">
        <f t="shared" si="3088"/>
        <v/>
      </c>
      <c r="CV753" s="543" t="str">
        <f t="shared" si="3088"/>
        <v/>
      </c>
      <c r="CW753" s="544" t="str">
        <f t="shared" si="3088"/>
        <v/>
      </c>
      <c r="CX753" s="544" t="str">
        <f t="shared" si="3088"/>
        <v/>
      </c>
      <c r="CY753" s="544" t="str">
        <f t="shared" si="3088"/>
        <v/>
      </c>
      <c r="CZ753" s="543" t="str">
        <f t="shared" si="3089"/>
        <v/>
      </c>
      <c r="DA753" s="543" t="str">
        <f t="shared" si="3089"/>
        <v/>
      </c>
      <c r="DB753" s="543" t="str">
        <f t="shared" si="3089"/>
        <v/>
      </c>
      <c r="DC753" s="543" t="str">
        <f t="shared" si="3089"/>
        <v/>
      </c>
      <c r="DD753" s="543" t="str">
        <f t="shared" si="3089"/>
        <v/>
      </c>
      <c r="DE753" s="542" t="str">
        <f t="shared" si="3089"/>
        <v/>
      </c>
      <c r="DF753" s="541" t="str">
        <f t="shared" si="3089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77"/>
        <v/>
      </c>
      <c r="CA754" s="590" t="str">
        <f t="shared" si="3078"/>
        <v/>
      </c>
      <c r="CB754" s="590" t="str">
        <f t="shared" si="3079"/>
        <v/>
      </c>
      <c r="CC754" s="681" t="str">
        <f t="shared" si="3080"/>
        <v/>
      </c>
      <c r="CD754" s="1328" t="str">
        <f t="shared" si="3086"/>
        <v/>
      </c>
      <c r="CE754" s="1329" t="str">
        <f t="shared" si="3086"/>
        <v/>
      </c>
      <c r="CF754" s="1329" t="str">
        <f t="shared" si="3086"/>
        <v/>
      </c>
      <c r="CG754" s="1329" t="str">
        <f t="shared" si="3086"/>
        <v/>
      </c>
      <c r="CH754" s="1329" t="str">
        <f t="shared" si="3086"/>
        <v/>
      </c>
      <c r="CI754" s="1330" t="str">
        <f t="shared" si="3086"/>
        <v/>
      </c>
      <c r="CJ754" s="1330" t="str">
        <f t="shared" si="3086"/>
        <v/>
      </c>
      <c r="CK754" s="1329" t="str">
        <f t="shared" si="3087"/>
        <v/>
      </c>
      <c r="CL754" s="1329" t="str">
        <f t="shared" si="3087"/>
        <v/>
      </c>
      <c r="CM754" s="1329" t="str">
        <f t="shared" si="3087"/>
        <v/>
      </c>
      <c r="CN754" s="1329" t="str">
        <f t="shared" si="3087"/>
        <v/>
      </c>
      <c r="CO754" s="1328" t="str">
        <f t="shared" si="3087"/>
        <v/>
      </c>
      <c r="CP754" s="541" t="str">
        <f t="shared" si="3088"/>
        <v/>
      </c>
      <c r="CQ754" s="542" t="str">
        <f t="shared" si="3088"/>
        <v/>
      </c>
      <c r="CR754" s="543" t="str">
        <f t="shared" si="3088"/>
        <v/>
      </c>
      <c r="CS754" s="543" t="str">
        <f t="shared" si="3088"/>
        <v/>
      </c>
      <c r="CT754" s="543" t="str">
        <f t="shared" si="3088"/>
        <v/>
      </c>
      <c r="CU754" s="543" t="str">
        <f t="shared" si="3088"/>
        <v/>
      </c>
      <c r="CV754" s="543" t="str">
        <f t="shared" si="3088"/>
        <v/>
      </c>
      <c r="CW754" s="544" t="str">
        <f t="shared" si="3088"/>
        <v/>
      </c>
      <c r="CX754" s="544" t="str">
        <f t="shared" si="3088"/>
        <v/>
      </c>
      <c r="CY754" s="544" t="str">
        <f t="shared" si="3088"/>
        <v/>
      </c>
      <c r="CZ754" s="543" t="str">
        <f t="shared" si="3089"/>
        <v/>
      </c>
      <c r="DA754" s="543" t="str">
        <f t="shared" si="3089"/>
        <v/>
      </c>
      <c r="DB754" s="543" t="str">
        <f t="shared" si="3089"/>
        <v/>
      </c>
      <c r="DC754" s="543" t="str">
        <f t="shared" si="3089"/>
        <v/>
      </c>
      <c r="DD754" s="543" t="str">
        <f t="shared" si="3089"/>
        <v/>
      </c>
      <c r="DE754" s="542" t="str">
        <f t="shared" si="3089"/>
        <v/>
      </c>
      <c r="DF754" s="541" t="str">
        <f t="shared" si="3089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319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77"/>
        <v>3623</v>
      </c>
      <c r="CA755" s="590">
        <f t="shared" si="3078"/>
        <v>1560</v>
      </c>
      <c r="CB755" s="590">
        <f t="shared" si="3079"/>
        <v>420</v>
      </c>
      <c r="CC755" s="681">
        <f t="shared" si="3080"/>
        <v>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9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90"/>
        <v>0</v>
      </c>
      <c r="CG755" s="1329">
        <f t="shared" si="3090"/>
        <v>0</v>
      </c>
      <c r="CH755" s="1329">
        <f t="shared" si="3090"/>
        <v>0</v>
      </c>
      <c r="CI755" s="1330">
        <f t="shared" si="3090"/>
        <v>0</v>
      </c>
      <c r="CJ755" s="1330">
        <f t="shared" si="3090"/>
        <v>0</v>
      </c>
      <c r="CK755" s="1329">
        <f t="shared" si="3090"/>
        <v>0</v>
      </c>
      <c r="CL755" s="1329">
        <f t="shared" si="3090"/>
        <v>0</v>
      </c>
      <c r="CM755" s="1329">
        <f t="shared" si="3090"/>
        <v>0</v>
      </c>
      <c r="CN755" s="1329">
        <f t="shared" si="3090"/>
        <v>4200</v>
      </c>
      <c r="CO755" s="1328">
        <f t="shared" si="3090"/>
        <v>54000</v>
      </c>
      <c r="CP755" s="541" t="str">
        <f t="shared" si="3088"/>
        <v/>
      </c>
      <c r="CQ755" s="542" t="str">
        <f t="shared" si="3088"/>
        <v/>
      </c>
      <c r="CR755" s="543" t="str">
        <f t="shared" si="3088"/>
        <v/>
      </c>
      <c r="CS755" s="543">
        <f t="shared" si="3088"/>
        <v>0</v>
      </c>
      <c r="CT755" s="543">
        <f t="shared" si="3088"/>
        <v>0</v>
      </c>
      <c r="CU755" s="543">
        <f t="shared" si="3088"/>
        <v>0</v>
      </c>
      <c r="CV755" s="543">
        <f t="shared" si="3088"/>
        <v>0</v>
      </c>
      <c r="CW755" s="544">
        <f t="shared" si="3088"/>
        <v>0</v>
      </c>
      <c r="CX755" s="544">
        <f t="shared" si="3088"/>
        <v>0</v>
      </c>
      <c r="CY755" s="544">
        <f t="shared" si="3088"/>
        <v>0</v>
      </c>
      <c r="CZ755" s="543">
        <f t="shared" si="3089"/>
        <v>0</v>
      </c>
      <c r="DA755" s="543">
        <f t="shared" si="3089"/>
        <v>0</v>
      </c>
      <c r="DB755" s="543">
        <f t="shared" si="3089"/>
        <v>0</v>
      </c>
      <c r="DC755" s="543">
        <f t="shared" si="3089"/>
        <v>0</v>
      </c>
      <c r="DD755" s="543">
        <f t="shared" si="3089"/>
        <v>18000</v>
      </c>
      <c r="DE755" s="542" t="str">
        <f t="shared" si="3089"/>
        <v/>
      </c>
      <c r="DF755" s="541" t="str">
        <f t="shared" si="3089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331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77"/>
        <v/>
      </c>
      <c r="CA756" s="582" t="str">
        <f t="shared" si="3078"/>
        <v/>
      </c>
      <c r="CB756" s="582" t="str">
        <f t="shared" si="3079"/>
        <v/>
      </c>
      <c r="CC756" s="680" t="str">
        <f t="shared" si="3080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35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301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77"/>
        <v/>
      </c>
      <c r="CA757" s="590" t="str">
        <f t="shared" si="3078"/>
        <v/>
      </c>
      <c r="CB757" s="590" t="str">
        <f t="shared" si="3079"/>
        <v/>
      </c>
      <c r="CC757" s="681" t="str">
        <f t="shared" si="3080"/>
        <v/>
      </c>
      <c r="CD757" s="1328" t="str">
        <f t="shared" ref="CD757:CJ759" si="309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91"/>
        <v/>
      </c>
      <c r="CF757" s="1329" t="str">
        <f t="shared" si="3091"/>
        <v/>
      </c>
      <c r="CG757" s="1329" t="str">
        <f t="shared" si="3091"/>
        <v/>
      </c>
      <c r="CH757" s="1329" t="str">
        <f t="shared" si="3091"/>
        <v/>
      </c>
      <c r="CI757" s="1330" t="str">
        <f t="shared" si="3091"/>
        <v/>
      </c>
      <c r="CJ757" s="1330" t="str">
        <f t="shared" si="3091"/>
        <v/>
      </c>
      <c r="CK757" s="1329" t="str">
        <f t="shared" ref="CK757:CO759" si="309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92"/>
        <v/>
      </c>
      <c r="CM757" s="1329" t="str">
        <f t="shared" si="3092"/>
        <v/>
      </c>
      <c r="CN757" s="1329" t="str">
        <f t="shared" si="3092"/>
        <v/>
      </c>
      <c r="CO757" s="1328" t="str">
        <f t="shared" si="3092"/>
        <v/>
      </c>
      <c r="CP757" s="541" t="str">
        <f t="shared" ref="CP757:CY760" si="309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093"/>
        <v/>
      </c>
      <c r="CR757" s="543" t="str">
        <f t="shared" si="3093"/>
        <v/>
      </c>
      <c r="CS757" s="543" t="str">
        <f t="shared" si="3093"/>
        <v/>
      </c>
      <c r="CT757" s="543" t="str">
        <f t="shared" si="3093"/>
        <v/>
      </c>
      <c r="CU757" s="543" t="str">
        <f t="shared" si="3093"/>
        <v/>
      </c>
      <c r="CV757" s="543" t="str">
        <f t="shared" si="3093"/>
        <v/>
      </c>
      <c r="CW757" s="544" t="str">
        <f t="shared" si="3093"/>
        <v/>
      </c>
      <c r="CX757" s="544" t="str">
        <f t="shared" si="3093"/>
        <v/>
      </c>
      <c r="CY757" s="544" t="str">
        <f t="shared" si="3093"/>
        <v/>
      </c>
      <c r="CZ757" s="543" t="str">
        <f t="shared" ref="CZ757:DF760" si="309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094"/>
        <v/>
      </c>
      <c r="DB757" s="543" t="str">
        <f t="shared" si="3094"/>
        <v/>
      </c>
      <c r="DC757" s="543" t="str">
        <f t="shared" si="3094"/>
        <v/>
      </c>
      <c r="DD757" s="543" t="str">
        <f t="shared" si="3094"/>
        <v/>
      </c>
      <c r="DE757" s="542" t="str">
        <f t="shared" si="3094"/>
        <v/>
      </c>
      <c r="DF757" s="541" t="str">
        <f t="shared" si="3094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286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77"/>
        <v/>
      </c>
      <c r="CA758" s="590" t="str">
        <f t="shared" si="3078"/>
        <v/>
      </c>
      <c r="CB758" s="590" t="str">
        <f t="shared" si="3079"/>
        <v/>
      </c>
      <c r="CC758" s="681" t="str">
        <f t="shared" si="3080"/>
        <v/>
      </c>
      <c r="CD758" s="1328" t="str">
        <f t="shared" si="3091"/>
        <v/>
      </c>
      <c r="CE758" s="1329" t="str">
        <f t="shared" si="3091"/>
        <v/>
      </c>
      <c r="CF758" s="1329" t="str">
        <f t="shared" si="3091"/>
        <v/>
      </c>
      <c r="CG758" s="1329" t="str">
        <f t="shared" si="3091"/>
        <v/>
      </c>
      <c r="CH758" s="1329" t="str">
        <f t="shared" si="3091"/>
        <v/>
      </c>
      <c r="CI758" s="1330" t="str">
        <f t="shared" si="3091"/>
        <v/>
      </c>
      <c r="CJ758" s="1330" t="str">
        <f t="shared" si="3091"/>
        <v/>
      </c>
      <c r="CK758" s="1329" t="str">
        <f t="shared" si="3092"/>
        <v/>
      </c>
      <c r="CL758" s="1329" t="str">
        <f t="shared" si="3092"/>
        <v/>
      </c>
      <c r="CM758" s="1329" t="str">
        <f t="shared" si="3092"/>
        <v/>
      </c>
      <c r="CN758" s="1329" t="str">
        <f t="shared" si="3092"/>
        <v/>
      </c>
      <c r="CO758" s="1328" t="str">
        <f t="shared" si="3092"/>
        <v/>
      </c>
      <c r="CP758" s="541" t="str">
        <f t="shared" si="3093"/>
        <v/>
      </c>
      <c r="CQ758" s="542" t="str">
        <f t="shared" si="3093"/>
        <v/>
      </c>
      <c r="CR758" s="543" t="str">
        <f t="shared" si="3093"/>
        <v/>
      </c>
      <c r="CS758" s="543" t="str">
        <f t="shared" si="3093"/>
        <v/>
      </c>
      <c r="CT758" s="543" t="str">
        <f t="shared" si="3093"/>
        <v/>
      </c>
      <c r="CU758" s="543" t="str">
        <f t="shared" si="3093"/>
        <v/>
      </c>
      <c r="CV758" s="543" t="str">
        <f t="shared" si="3093"/>
        <v/>
      </c>
      <c r="CW758" s="544" t="str">
        <f t="shared" si="3093"/>
        <v/>
      </c>
      <c r="CX758" s="544" t="str">
        <f t="shared" si="3093"/>
        <v/>
      </c>
      <c r="CY758" s="544" t="str">
        <f t="shared" si="3093"/>
        <v/>
      </c>
      <c r="CZ758" s="543" t="str">
        <f t="shared" si="3094"/>
        <v/>
      </c>
      <c r="DA758" s="543" t="str">
        <f t="shared" si="3094"/>
        <v/>
      </c>
      <c r="DB758" s="543" t="str">
        <f t="shared" si="3094"/>
        <v/>
      </c>
      <c r="DC758" s="543" t="str">
        <f t="shared" si="3094"/>
        <v/>
      </c>
      <c r="DD758" s="543" t="str">
        <f t="shared" si="3094"/>
        <v/>
      </c>
      <c r="DE758" s="542" t="str">
        <f t="shared" si="3094"/>
        <v/>
      </c>
      <c r="DF758" s="541" t="str">
        <f t="shared" si="3094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332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77"/>
        <v/>
      </c>
      <c r="CA759" s="590" t="str">
        <f t="shared" si="3078"/>
        <v/>
      </c>
      <c r="CB759" s="590" t="str">
        <f t="shared" si="3079"/>
        <v/>
      </c>
      <c r="CC759" s="681" t="str">
        <f t="shared" si="3080"/>
        <v/>
      </c>
      <c r="CD759" s="1328" t="str">
        <f t="shared" si="3091"/>
        <v/>
      </c>
      <c r="CE759" s="1329" t="str">
        <f t="shared" si="3091"/>
        <v/>
      </c>
      <c r="CF759" s="1329" t="str">
        <f t="shared" si="3091"/>
        <v/>
      </c>
      <c r="CG759" s="1329" t="str">
        <f t="shared" si="3091"/>
        <v/>
      </c>
      <c r="CH759" s="1329" t="str">
        <f t="shared" si="3091"/>
        <v/>
      </c>
      <c r="CI759" s="1330" t="str">
        <f t="shared" si="3091"/>
        <v/>
      </c>
      <c r="CJ759" s="1330" t="str">
        <f t="shared" si="3091"/>
        <v/>
      </c>
      <c r="CK759" s="1329" t="str">
        <f t="shared" si="3092"/>
        <v/>
      </c>
      <c r="CL759" s="1329" t="str">
        <f t="shared" si="3092"/>
        <v/>
      </c>
      <c r="CM759" s="1329" t="str">
        <f t="shared" si="3092"/>
        <v/>
      </c>
      <c r="CN759" s="1329" t="str">
        <f t="shared" si="3092"/>
        <v/>
      </c>
      <c r="CO759" s="1328" t="str">
        <f t="shared" si="3092"/>
        <v/>
      </c>
      <c r="CP759" s="541" t="str">
        <f t="shared" si="3093"/>
        <v/>
      </c>
      <c r="CQ759" s="542" t="str">
        <f t="shared" si="3093"/>
        <v/>
      </c>
      <c r="CR759" s="543" t="str">
        <f t="shared" si="3093"/>
        <v/>
      </c>
      <c r="CS759" s="543" t="str">
        <f t="shared" si="3093"/>
        <v/>
      </c>
      <c r="CT759" s="543" t="str">
        <f t="shared" si="3093"/>
        <v/>
      </c>
      <c r="CU759" s="543" t="str">
        <f t="shared" si="3093"/>
        <v/>
      </c>
      <c r="CV759" s="543" t="str">
        <f t="shared" si="3093"/>
        <v/>
      </c>
      <c r="CW759" s="544" t="str">
        <f t="shared" si="3093"/>
        <v/>
      </c>
      <c r="CX759" s="544" t="str">
        <f t="shared" si="3093"/>
        <v/>
      </c>
      <c r="CY759" s="544" t="str">
        <f t="shared" si="3093"/>
        <v/>
      </c>
      <c r="CZ759" s="543" t="str">
        <f t="shared" si="3094"/>
        <v/>
      </c>
      <c r="DA759" s="543" t="str">
        <f t="shared" si="3094"/>
        <v/>
      </c>
      <c r="DB759" s="543" t="str">
        <f t="shared" si="3094"/>
        <v/>
      </c>
      <c r="DC759" s="543" t="str">
        <f t="shared" si="3094"/>
        <v/>
      </c>
      <c r="DD759" s="543" t="str">
        <f t="shared" si="3094"/>
        <v/>
      </c>
      <c r="DE759" s="542" t="str">
        <f t="shared" si="3094"/>
        <v/>
      </c>
      <c r="DF759" s="541" t="str">
        <f t="shared" si="3094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77"/>
        <v>0</v>
      </c>
      <c r="CA760" s="590">
        <f t="shared" si="3078"/>
        <v>0</v>
      </c>
      <c r="CB760" s="590">
        <f t="shared" si="3079"/>
        <v>0</v>
      </c>
      <c r="CC760" s="681">
        <f t="shared" si="3080"/>
        <v>11380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9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95"/>
        <v>0</v>
      </c>
      <c r="CG760" s="1329">
        <f t="shared" si="3095"/>
        <v>0</v>
      </c>
      <c r="CH760" s="1329">
        <f t="shared" si="3095"/>
        <v>0</v>
      </c>
      <c r="CI760" s="1330">
        <f t="shared" si="3095"/>
        <v>0</v>
      </c>
      <c r="CJ760" s="1330">
        <f t="shared" si="3095"/>
        <v>0</v>
      </c>
      <c r="CK760" s="1329">
        <f t="shared" si="3095"/>
        <v>0</v>
      </c>
      <c r="CL760" s="1329">
        <f t="shared" si="3095"/>
        <v>0</v>
      </c>
      <c r="CM760" s="1329">
        <f t="shared" si="3095"/>
        <v>0</v>
      </c>
      <c r="CN760" s="1329">
        <f t="shared" si="3095"/>
        <v>0</v>
      </c>
      <c r="CO760" s="1328">
        <f t="shared" si="3095"/>
        <v>0</v>
      </c>
      <c r="CP760" s="541" t="str">
        <f t="shared" si="3093"/>
        <v/>
      </c>
      <c r="CQ760" s="542" t="str">
        <f t="shared" si="3093"/>
        <v/>
      </c>
      <c r="CR760" s="543" t="str">
        <f t="shared" si="3093"/>
        <v/>
      </c>
      <c r="CS760" s="543">
        <f t="shared" si="3093"/>
        <v>0</v>
      </c>
      <c r="CT760" s="543">
        <f t="shared" si="3093"/>
        <v>6000</v>
      </c>
      <c r="CU760" s="543">
        <f t="shared" si="3093"/>
        <v>7200</v>
      </c>
      <c r="CV760" s="543">
        <f t="shared" si="3093"/>
        <v>7200</v>
      </c>
      <c r="CW760" s="544">
        <f t="shared" si="3093"/>
        <v>7200</v>
      </c>
      <c r="CX760" s="544">
        <f t="shared" si="3093"/>
        <v>8400</v>
      </c>
      <c r="CY760" s="544">
        <f t="shared" si="3093"/>
        <v>10800</v>
      </c>
      <c r="CZ760" s="543">
        <f t="shared" si="3094"/>
        <v>12000</v>
      </c>
      <c r="DA760" s="543">
        <f t="shared" si="3094"/>
        <v>15600</v>
      </c>
      <c r="DB760" s="543">
        <f t="shared" si="3094"/>
        <v>16800</v>
      </c>
      <c r="DC760" s="543">
        <f t="shared" si="3094"/>
        <v>22600</v>
      </c>
      <c r="DD760" s="543">
        <f t="shared" si="3094"/>
        <v>30060</v>
      </c>
      <c r="DE760" s="542" t="str">
        <f t="shared" si="3094"/>
        <v/>
      </c>
      <c r="DF760" s="541" t="str">
        <f t="shared" si="3094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333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45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301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096">IF(DG762&lt;3,"",(SUM(B762:R762)-MIN(B762:R762)-MAX(B762:R762))/(DG762-2))</f>
        <v/>
      </c>
      <c r="CA762" s="590" t="str">
        <f t="shared" ref="CA762:CA776" si="3097">IF(DH762&lt;3,"",(SUM(T762:AJ762)-MIN(T762:AJ762)-MAX(T762:AJ762))/(DH762-2))</f>
        <v/>
      </c>
      <c r="CB762" s="590" t="str">
        <f t="shared" ref="CB762:CB776" si="3098">IF(DI762&lt;3,"",(SUM(AL762:BB762)-MIN(AL762:BB762)-MAX(AL762:BB762))/(DI762-2))</f>
        <v/>
      </c>
      <c r="CC762" s="681" t="str">
        <f t="shared" ref="CC762:CC776" si="3099">IF(DJ762&lt;3,"",(SUM(BD762:BT762)-MIN(BD762:BT762)-MAX(BD762:BT762))/(DJ762-2))</f>
        <v/>
      </c>
      <c r="CD762" s="1328" t="str">
        <f t="shared" ref="CD762:CO762" si="310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100"/>
        <v/>
      </c>
      <c r="CF762" s="1329" t="str">
        <f t="shared" si="3100"/>
        <v/>
      </c>
      <c r="CG762" s="1329" t="str">
        <f t="shared" si="3100"/>
        <v/>
      </c>
      <c r="CH762" s="1329" t="str">
        <f t="shared" si="3100"/>
        <v/>
      </c>
      <c r="CI762" s="1330" t="str">
        <f t="shared" si="3100"/>
        <v/>
      </c>
      <c r="CJ762" s="1330" t="str">
        <f t="shared" si="3100"/>
        <v/>
      </c>
      <c r="CK762" s="1329" t="str">
        <f t="shared" si="3100"/>
        <v/>
      </c>
      <c r="CL762" s="1329" t="str">
        <f t="shared" si="3100"/>
        <v/>
      </c>
      <c r="CM762" s="1329" t="str">
        <f t="shared" si="3100"/>
        <v/>
      </c>
      <c r="CN762" s="1329" t="str">
        <f t="shared" si="3100"/>
        <v/>
      </c>
      <c r="CO762" s="1328" t="str">
        <f t="shared" si="3100"/>
        <v/>
      </c>
      <c r="CP762" s="541" t="str">
        <f t="shared" ref="CP762:CY765" si="310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01"/>
        <v/>
      </c>
      <c r="CR762" s="543" t="str">
        <f t="shared" si="3101"/>
        <v/>
      </c>
      <c r="CS762" s="543" t="str">
        <f t="shared" si="3101"/>
        <v/>
      </c>
      <c r="CT762" s="543" t="str">
        <f t="shared" si="3101"/>
        <v/>
      </c>
      <c r="CU762" s="543" t="str">
        <f t="shared" si="3101"/>
        <v/>
      </c>
      <c r="CV762" s="543" t="str">
        <f t="shared" si="3101"/>
        <v/>
      </c>
      <c r="CW762" s="544" t="str">
        <f t="shared" si="3101"/>
        <v/>
      </c>
      <c r="CX762" s="544" t="str">
        <f t="shared" si="3101"/>
        <v/>
      </c>
      <c r="CY762" s="544" t="str">
        <f t="shared" si="3101"/>
        <v/>
      </c>
      <c r="CZ762" s="543" t="str">
        <f t="shared" ref="CZ762:DF765" si="310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02"/>
        <v/>
      </c>
      <c r="DB762" s="543" t="str">
        <f t="shared" si="3102"/>
        <v/>
      </c>
      <c r="DC762" s="543" t="str">
        <f t="shared" si="3102"/>
        <v/>
      </c>
      <c r="DD762" s="543" t="str">
        <f t="shared" si="3102"/>
        <v/>
      </c>
      <c r="DE762" s="542" t="str">
        <f t="shared" si="3102"/>
        <v/>
      </c>
      <c r="DF762" s="541" t="str">
        <f t="shared" si="3102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286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096"/>
        <v/>
      </c>
      <c r="CA763" s="590" t="str">
        <f t="shared" si="3097"/>
        <v/>
      </c>
      <c r="CB763" s="590" t="str">
        <f t="shared" si="3098"/>
        <v/>
      </c>
      <c r="CC763" s="681" t="str">
        <f t="shared" si="3099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10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103"/>
        <v/>
      </c>
      <c r="CG763" s="1329" t="str">
        <f t="shared" si="3103"/>
        <v/>
      </c>
      <c r="CH763" s="1329" t="str">
        <f t="shared" si="3103"/>
        <v/>
      </c>
      <c r="CI763" s="1330" t="str">
        <f t="shared" si="3103"/>
        <v/>
      </c>
      <c r="CJ763" s="1330" t="str">
        <f t="shared" si="3103"/>
        <v/>
      </c>
      <c r="CK763" s="1329" t="str">
        <f t="shared" si="3103"/>
        <v/>
      </c>
      <c r="CL763" s="1329" t="str">
        <f t="shared" si="3103"/>
        <v/>
      </c>
      <c r="CM763" s="1329" t="str">
        <f t="shared" si="3103"/>
        <v/>
      </c>
      <c r="CN763" s="1329" t="str">
        <f t="shared" si="3103"/>
        <v/>
      </c>
      <c r="CO763" s="1328" t="str">
        <f t="shared" si="3103"/>
        <v/>
      </c>
      <c r="CP763" s="541" t="str">
        <f t="shared" si="3101"/>
        <v/>
      </c>
      <c r="CQ763" s="542" t="str">
        <f t="shared" si="3101"/>
        <v/>
      </c>
      <c r="CR763" s="543" t="str">
        <f t="shared" si="3101"/>
        <v/>
      </c>
      <c r="CS763" s="543" t="str">
        <f t="shared" si="3101"/>
        <v/>
      </c>
      <c r="CT763" s="543" t="str">
        <f t="shared" si="3101"/>
        <v/>
      </c>
      <c r="CU763" s="543" t="str">
        <f t="shared" si="3101"/>
        <v/>
      </c>
      <c r="CV763" s="543" t="str">
        <f t="shared" si="3101"/>
        <v/>
      </c>
      <c r="CW763" s="544" t="str">
        <f t="shared" si="3101"/>
        <v/>
      </c>
      <c r="CX763" s="544" t="str">
        <f t="shared" si="3101"/>
        <v/>
      </c>
      <c r="CY763" s="544" t="str">
        <f t="shared" si="3101"/>
        <v/>
      </c>
      <c r="CZ763" s="543" t="str">
        <f t="shared" si="3102"/>
        <v/>
      </c>
      <c r="DA763" s="543" t="str">
        <f t="shared" si="3102"/>
        <v/>
      </c>
      <c r="DB763" s="543" t="str">
        <f t="shared" si="3102"/>
        <v/>
      </c>
      <c r="DC763" s="543" t="str">
        <f t="shared" si="3102"/>
        <v/>
      </c>
      <c r="DD763" s="543" t="str">
        <f t="shared" si="3102"/>
        <v/>
      </c>
      <c r="DE763" s="542" t="str">
        <f t="shared" si="3102"/>
        <v/>
      </c>
      <c r="DF763" s="541" t="str">
        <f t="shared" si="3102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096"/>
        <v/>
      </c>
      <c r="CA764" s="590" t="str">
        <f t="shared" si="3097"/>
        <v/>
      </c>
      <c r="CB764" s="590" t="str">
        <f t="shared" si="3098"/>
        <v/>
      </c>
      <c r="CC764" s="681" t="str">
        <f t="shared" si="3099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103"/>
        <v/>
      </c>
      <c r="CF764" s="1329" t="str">
        <f t="shared" si="3103"/>
        <v/>
      </c>
      <c r="CG764" s="1329" t="str">
        <f t="shared" si="3103"/>
        <v/>
      </c>
      <c r="CH764" s="1329" t="str">
        <f t="shared" si="3103"/>
        <v/>
      </c>
      <c r="CI764" s="1330" t="str">
        <f t="shared" si="3103"/>
        <v/>
      </c>
      <c r="CJ764" s="1330" t="str">
        <f t="shared" si="3103"/>
        <v/>
      </c>
      <c r="CK764" s="1329" t="str">
        <f t="shared" si="3103"/>
        <v/>
      </c>
      <c r="CL764" s="1329" t="str">
        <f t="shared" si="3103"/>
        <v/>
      </c>
      <c r="CM764" s="1329" t="str">
        <f t="shared" si="3103"/>
        <v/>
      </c>
      <c r="CN764" s="1329" t="str">
        <f t="shared" si="3103"/>
        <v/>
      </c>
      <c r="CO764" s="1328" t="str">
        <f t="shared" si="3103"/>
        <v/>
      </c>
      <c r="CP764" s="541" t="str">
        <f t="shared" si="3101"/>
        <v/>
      </c>
      <c r="CQ764" s="542" t="str">
        <f t="shared" si="3101"/>
        <v/>
      </c>
      <c r="CR764" s="543" t="str">
        <f t="shared" si="3101"/>
        <v/>
      </c>
      <c r="CS764" s="543" t="str">
        <f t="shared" si="3101"/>
        <v/>
      </c>
      <c r="CT764" s="543" t="str">
        <f t="shared" si="3101"/>
        <v/>
      </c>
      <c r="CU764" s="543" t="str">
        <f t="shared" si="3101"/>
        <v/>
      </c>
      <c r="CV764" s="543" t="str">
        <f t="shared" si="3101"/>
        <v/>
      </c>
      <c r="CW764" s="544" t="str">
        <f t="shared" si="3101"/>
        <v/>
      </c>
      <c r="CX764" s="544" t="str">
        <f t="shared" si="3101"/>
        <v/>
      </c>
      <c r="CY764" s="544" t="str">
        <f t="shared" si="3101"/>
        <v/>
      </c>
      <c r="CZ764" s="543" t="str">
        <f t="shared" si="3102"/>
        <v/>
      </c>
      <c r="DA764" s="543" t="str">
        <f t="shared" si="3102"/>
        <v/>
      </c>
      <c r="DB764" s="543" t="str">
        <f t="shared" si="3102"/>
        <v/>
      </c>
      <c r="DC764" s="543" t="str">
        <f t="shared" si="3102"/>
        <v/>
      </c>
      <c r="DD764" s="543" t="str">
        <f t="shared" si="3102"/>
        <v/>
      </c>
      <c r="DE764" s="542" t="str">
        <f t="shared" si="3102"/>
        <v/>
      </c>
      <c r="DF764" s="541" t="str">
        <f t="shared" si="3102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319</v>
      </c>
      <c r="B765" s="600" t="str">
        <f t="shared" ref="B765:M765" si="3104">IF(B762="","",B762*B763*B764)</f>
        <v/>
      </c>
      <c r="C765" s="600" t="str">
        <f t="shared" si="3104"/>
        <v/>
      </c>
      <c r="D765" s="600" t="str">
        <f t="shared" si="3104"/>
        <v/>
      </c>
      <c r="E765" s="600" t="str">
        <f t="shared" si="3104"/>
        <v/>
      </c>
      <c r="F765" s="600" t="str">
        <f t="shared" si="3104"/>
        <v/>
      </c>
      <c r="G765" s="600" t="str">
        <f t="shared" si="3104"/>
        <v/>
      </c>
      <c r="H765" s="600" t="str">
        <f t="shared" si="3104"/>
        <v/>
      </c>
      <c r="I765" s="600" t="str">
        <f t="shared" si="3104"/>
        <v/>
      </c>
      <c r="J765" s="600" t="str">
        <f t="shared" si="3104"/>
        <v/>
      </c>
      <c r="K765" s="600" t="str">
        <f t="shared" si="3104"/>
        <v/>
      </c>
      <c r="L765" s="600" t="str">
        <f t="shared" si="3104"/>
        <v/>
      </c>
      <c r="M765" s="600" t="str">
        <f t="shared" si="3104"/>
        <v/>
      </c>
      <c r="N765" s="600"/>
      <c r="O765" s="600"/>
      <c r="P765" s="600"/>
      <c r="Q765" s="600"/>
      <c r="R765" s="600"/>
      <c r="S765" s="640"/>
      <c r="T765" s="600" t="str">
        <f t="shared" ref="T765:AE765" si="3105">IF(T762="","",T762*T763*T764)</f>
        <v/>
      </c>
      <c r="U765" s="600" t="str">
        <f t="shared" si="3105"/>
        <v/>
      </c>
      <c r="V765" s="600" t="str">
        <f t="shared" si="3105"/>
        <v/>
      </c>
      <c r="W765" s="600" t="str">
        <f t="shared" si="3105"/>
        <v/>
      </c>
      <c r="X765" s="600" t="str">
        <f t="shared" si="3105"/>
        <v/>
      </c>
      <c r="Y765" s="600" t="str">
        <f t="shared" si="3105"/>
        <v/>
      </c>
      <c r="Z765" s="600" t="str">
        <f t="shared" si="3105"/>
        <v/>
      </c>
      <c r="AA765" s="600" t="str">
        <f t="shared" si="3105"/>
        <v/>
      </c>
      <c r="AB765" s="600" t="str">
        <f t="shared" si="3105"/>
        <v/>
      </c>
      <c r="AC765" s="600" t="str">
        <f t="shared" si="3105"/>
        <v/>
      </c>
      <c r="AD765" s="600" t="str">
        <f t="shared" si="3105"/>
        <v/>
      </c>
      <c r="AE765" s="600" t="str">
        <f t="shared" si="3105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06">IF(AL762="","",AL762*AL763*AL764)</f>
        <v/>
      </c>
      <c r="AM765" s="600" t="str">
        <f t="shared" si="3106"/>
        <v/>
      </c>
      <c r="AN765" s="600" t="str">
        <f t="shared" si="3106"/>
        <v/>
      </c>
      <c r="AO765" s="600" t="str">
        <f t="shared" si="3106"/>
        <v/>
      </c>
      <c r="AP765" s="600" t="str">
        <f t="shared" si="3106"/>
        <v/>
      </c>
      <c r="AQ765" s="600" t="str">
        <f t="shared" si="3106"/>
        <v/>
      </c>
      <c r="AR765" s="600" t="str">
        <f t="shared" si="3106"/>
        <v/>
      </c>
      <c r="AS765" s="600" t="str">
        <f t="shared" si="3106"/>
        <v/>
      </c>
      <c r="AT765" s="600" t="str">
        <f t="shared" si="3106"/>
        <v/>
      </c>
      <c r="AU765" s="600" t="str">
        <f t="shared" si="3106"/>
        <v/>
      </c>
      <c r="AV765" s="600" t="str">
        <f t="shared" si="3106"/>
        <v/>
      </c>
      <c r="AW765" s="600" t="str">
        <f t="shared" si="3106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07">IF(BD762="","",BD762*BD763*BD764)</f>
        <v/>
      </c>
      <c r="BE765" s="600" t="str">
        <f t="shared" si="3107"/>
        <v/>
      </c>
      <c r="BF765" s="600" t="str">
        <f t="shared" si="3107"/>
        <v/>
      </c>
      <c r="BG765" s="600" t="str">
        <f t="shared" si="3107"/>
        <v/>
      </c>
      <c r="BH765" s="600" t="str">
        <f t="shared" si="3107"/>
        <v/>
      </c>
      <c r="BI765" s="600" t="str">
        <f t="shared" si="3107"/>
        <v/>
      </c>
      <c r="BJ765" s="600" t="str">
        <f t="shared" si="3107"/>
        <v/>
      </c>
      <c r="BK765" s="600" t="str">
        <f t="shared" si="3107"/>
        <v/>
      </c>
      <c r="BL765" s="600" t="str">
        <f t="shared" si="3107"/>
        <v/>
      </c>
      <c r="BM765" s="600" t="str">
        <f t="shared" si="3107"/>
        <v/>
      </c>
      <c r="BN765" s="600" t="str">
        <f t="shared" si="3107"/>
        <v/>
      </c>
      <c r="BO765" s="600" t="str">
        <f t="shared" si="3107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096"/>
        <v/>
      </c>
      <c r="CA765" s="590" t="str">
        <f t="shared" si="3097"/>
        <v/>
      </c>
      <c r="CB765" s="590" t="str">
        <f t="shared" si="3098"/>
        <v/>
      </c>
      <c r="CC765" s="681" t="str">
        <f t="shared" si="3099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103"/>
        <v/>
      </c>
      <c r="CF765" s="1329" t="str">
        <f t="shared" si="3103"/>
        <v/>
      </c>
      <c r="CG765" s="1329" t="str">
        <f t="shared" si="3103"/>
        <v/>
      </c>
      <c r="CH765" s="1329" t="str">
        <f t="shared" si="3103"/>
        <v/>
      </c>
      <c r="CI765" s="1330" t="str">
        <f t="shared" si="3103"/>
        <v/>
      </c>
      <c r="CJ765" s="1330" t="str">
        <f t="shared" si="3103"/>
        <v/>
      </c>
      <c r="CK765" s="1329" t="str">
        <f t="shared" si="3103"/>
        <v/>
      </c>
      <c r="CL765" s="1329" t="str">
        <f t="shared" si="3103"/>
        <v/>
      </c>
      <c r="CM765" s="1329" t="str">
        <f t="shared" si="3103"/>
        <v/>
      </c>
      <c r="CN765" s="1329" t="str">
        <f t="shared" si="3103"/>
        <v/>
      </c>
      <c r="CO765" s="1328" t="str">
        <f t="shared" si="3103"/>
        <v/>
      </c>
      <c r="CP765" s="541" t="str">
        <f t="shared" si="3101"/>
        <v/>
      </c>
      <c r="CQ765" s="542" t="str">
        <f t="shared" si="3101"/>
        <v/>
      </c>
      <c r="CR765" s="543" t="str">
        <f t="shared" si="3101"/>
        <v/>
      </c>
      <c r="CS765" s="543" t="str">
        <f t="shared" si="3101"/>
        <v/>
      </c>
      <c r="CT765" s="543" t="str">
        <f t="shared" si="3101"/>
        <v/>
      </c>
      <c r="CU765" s="543" t="str">
        <f t="shared" si="3101"/>
        <v/>
      </c>
      <c r="CV765" s="543" t="str">
        <f t="shared" si="3101"/>
        <v/>
      </c>
      <c r="CW765" s="544" t="str">
        <f t="shared" si="3101"/>
        <v/>
      </c>
      <c r="CX765" s="544" t="str">
        <f t="shared" si="3101"/>
        <v/>
      </c>
      <c r="CY765" s="544" t="str">
        <f t="shared" si="3101"/>
        <v/>
      </c>
      <c r="CZ765" s="543" t="str">
        <f t="shared" si="3102"/>
        <v/>
      </c>
      <c r="DA765" s="543" t="str">
        <f t="shared" si="3102"/>
        <v/>
      </c>
      <c r="DB765" s="543" t="str">
        <f t="shared" si="3102"/>
        <v/>
      </c>
      <c r="DC765" s="543" t="str">
        <f t="shared" si="3102"/>
        <v/>
      </c>
      <c r="DD765" s="543" t="str">
        <f t="shared" si="3102"/>
        <v/>
      </c>
      <c r="DE765" s="542" t="str">
        <f t="shared" si="3102"/>
        <v/>
      </c>
      <c r="DF765" s="541" t="str">
        <f t="shared" si="3102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334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096"/>
        <v/>
      </c>
      <c r="CA766" s="582" t="str">
        <f t="shared" si="3097"/>
        <v/>
      </c>
      <c r="CB766" s="582" t="str">
        <f t="shared" si="3098"/>
        <v/>
      </c>
      <c r="CC766" s="680" t="str">
        <f t="shared" si="3099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35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301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096"/>
        <v/>
      </c>
      <c r="CA767" s="590" t="str">
        <f t="shared" si="3097"/>
        <v/>
      </c>
      <c r="CB767" s="590" t="str">
        <f t="shared" si="3098"/>
        <v/>
      </c>
      <c r="CC767" s="681" t="str">
        <f t="shared" si="3099"/>
        <v/>
      </c>
      <c r="CD767" s="1328" t="str">
        <f t="shared" ref="CD767:CO767" si="310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108"/>
        <v/>
      </c>
      <c r="CF767" s="1329" t="str">
        <f t="shared" si="3108"/>
        <v/>
      </c>
      <c r="CG767" s="1329" t="str">
        <f t="shared" si="3108"/>
        <v/>
      </c>
      <c r="CH767" s="1329" t="str">
        <f t="shared" si="3108"/>
        <v/>
      </c>
      <c r="CI767" s="1330" t="str">
        <f t="shared" si="3108"/>
        <v/>
      </c>
      <c r="CJ767" s="1330" t="str">
        <f t="shared" si="3108"/>
        <v/>
      </c>
      <c r="CK767" s="1329" t="str">
        <f t="shared" si="3108"/>
        <v/>
      </c>
      <c r="CL767" s="1329" t="str">
        <f t="shared" si="3108"/>
        <v/>
      </c>
      <c r="CM767" s="1329" t="str">
        <f t="shared" si="3108"/>
        <v/>
      </c>
      <c r="CN767" s="1329" t="str">
        <f t="shared" si="3108"/>
        <v/>
      </c>
      <c r="CO767" s="1328" t="str">
        <f t="shared" si="3108"/>
        <v/>
      </c>
      <c r="CP767" s="541" t="str">
        <f t="shared" ref="CP767:CY770" si="310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09"/>
        <v/>
      </c>
      <c r="CR767" s="543" t="str">
        <f t="shared" si="3109"/>
        <v/>
      </c>
      <c r="CS767" s="543" t="str">
        <f t="shared" si="3109"/>
        <v/>
      </c>
      <c r="CT767" s="543" t="str">
        <f t="shared" si="3109"/>
        <v/>
      </c>
      <c r="CU767" s="543" t="str">
        <f t="shared" si="3109"/>
        <v/>
      </c>
      <c r="CV767" s="543" t="str">
        <f t="shared" si="3109"/>
        <v/>
      </c>
      <c r="CW767" s="544" t="str">
        <f t="shared" si="3109"/>
        <v/>
      </c>
      <c r="CX767" s="544">
        <f t="shared" si="3109"/>
        <v>1</v>
      </c>
      <c r="CY767" s="544">
        <f t="shared" si="3109"/>
        <v>1</v>
      </c>
      <c r="CZ767" s="543" t="str">
        <f t="shared" ref="CZ767:DF770" si="311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10"/>
        <v/>
      </c>
      <c r="DB767" s="543" t="str">
        <f t="shared" si="3110"/>
        <v/>
      </c>
      <c r="DC767" s="543" t="str">
        <f t="shared" si="3110"/>
        <v/>
      </c>
      <c r="DD767" s="543" t="str">
        <f t="shared" si="3110"/>
        <v/>
      </c>
      <c r="DE767" s="542" t="str">
        <f t="shared" si="3110"/>
        <v/>
      </c>
      <c r="DF767" s="541" t="str">
        <f t="shared" si="3110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286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096"/>
        <v/>
      </c>
      <c r="CA768" s="590" t="str">
        <f t="shared" si="3097"/>
        <v/>
      </c>
      <c r="CB768" s="590" t="str">
        <f t="shared" si="3098"/>
        <v/>
      </c>
      <c r="CC768" s="681" t="str">
        <f t="shared" si="3099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11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111"/>
        <v/>
      </c>
      <c r="CG768" s="1329" t="str">
        <f t="shared" si="3111"/>
        <v/>
      </c>
      <c r="CH768" s="1329" t="str">
        <f t="shared" si="3111"/>
        <v/>
      </c>
      <c r="CI768" s="1330" t="str">
        <f t="shared" si="3111"/>
        <v/>
      </c>
      <c r="CJ768" s="1330" t="str">
        <f t="shared" si="3111"/>
        <v/>
      </c>
      <c r="CK768" s="1329" t="str">
        <f t="shared" si="3111"/>
        <v/>
      </c>
      <c r="CL768" s="1329" t="str">
        <f t="shared" si="3111"/>
        <v/>
      </c>
      <c r="CM768" s="1329" t="str">
        <f t="shared" si="3111"/>
        <v/>
      </c>
      <c r="CN768" s="1329" t="str">
        <f t="shared" si="3111"/>
        <v/>
      </c>
      <c r="CO768" s="1328" t="str">
        <f t="shared" si="3111"/>
        <v/>
      </c>
      <c r="CP768" s="541" t="str">
        <f t="shared" si="3109"/>
        <v/>
      </c>
      <c r="CQ768" s="542" t="str">
        <f t="shared" si="3109"/>
        <v/>
      </c>
      <c r="CR768" s="543" t="str">
        <f t="shared" si="3109"/>
        <v/>
      </c>
      <c r="CS768" s="543" t="str">
        <f t="shared" si="3109"/>
        <v/>
      </c>
      <c r="CT768" s="543" t="str">
        <f t="shared" si="3109"/>
        <v/>
      </c>
      <c r="CU768" s="543" t="str">
        <f t="shared" si="3109"/>
        <v/>
      </c>
      <c r="CV768" s="543" t="str">
        <f t="shared" si="3109"/>
        <v/>
      </c>
      <c r="CW768" s="544" t="str">
        <f t="shared" si="3109"/>
        <v/>
      </c>
      <c r="CX768" s="544">
        <f t="shared" si="3109"/>
        <v>1</v>
      </c>
      <c r="CY768" s="544">
        <f t="shared" si="3109"/>
        <v>1</v>
      </c>
      <c r="CZ768" s="543" t="str">
        <f t="shared" si="3110"/>
        <v/>
      </c>
      <c r="DA768" s="543" t="str">
        <f t="shared" si="3110"/>
        <v/>
      </c>
      <c r="DB768" s="543" t="str">
        <f t="shared" si="3110"/>
        <v/>
      </c>
      <c r="DC768" s="543" t="str">
        <f t="shared" si="3110"/>
        <v/>
      </c>
      <c r="DD768" s="543" t="str">
        <f t="shared" si="3110"/>
        <v/>
      </c>
      <c r="DE768" s="542" t="str">
        <f t="shared" si="3110"/>
        <v/>
      </c>
      <c r="DF768" s="541" t="str">
        <f t="shared" si="3110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096"/>
        <v/>
      </c>
      <c r="CA769" s="590" t="str">
        <f t="shared" si="3097"/>
        <v/>
      </c>
      <c r="CB769" s="590" t="str">
        <f t="shared" si="3098"/>
        <v/>
      </c>
      <c r="CC769" s="681" t="str">
        <f t="shared" si="3099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111"/>
        <v/>
      </c>
      <c r="CF769" s="1329" t="str">
        <f t="shared" si="3111"/>
        <v/>
      </c>
      <c r="CG769" s="1329" t="str">
        <f t="shared" si="3111"/>
        <v/>
      </c>
      <c r="CH769" s="1329" t="str">
        <f t="shared" si="3111"/>
        <v/>
      </c>
      <c r="CI769" s="1330" t="str">
        <f t="shared" si="3111"/>
        <v/>
      </c>
      <c r="CJ769" s="1330" t="str">
        <f t="shared" si="3111"/>
        <v/>
      </c>
      <c r="CK769" s="1329" t="str">
        <f t="shared" si="3111"/>
        <v/>
      </c>
      <c r="CL769" s="1329" t="str">
        <f t="shared" si="3111"/>
        <v/>
      </c>
      <c r="CM769" s="1329" t="str">
        <f t="shared" si="3111"/>
        <v/>
      </c>
      <c r="CN769" s="1329" t="str">
        <f t="shared" si="3111"/>
        <v/>
      </c>
      <c r="CO769" s="1328" t="str">
        <f t="shared" si="3111"/>
        <v/>
      </c>
      <c r="CP769" s="541" t="str">
        <f t="shared" si="3109"/>
        <v/>
      </c>
      <c r="CQ769" s="542" t="str">
        <f t="shared" si="3109"/>
        <v/>
      </c>
      <c r="CR769" s="543" t="str">
        <f t="shared" si="3109"/>
        <v/>
      </c>
      <c r="CS769" s="543" t="str">
        <f t="shared" si="3109"/>
        <v/>
      </c>
      <c r="CT769" s="543" t="str">
        <f t="shared" si="3109"/>
        <v/>
      </c>
      <c r="CU769" s="543" t="str">
        <f t="shared" si="3109"/>
        <v/>
      </c>
      <c r="CV769" s="543" t="str">
        <f t="shared" si="3109"/>
        <v/>
      </c>
      <c r="CW769" s="544" t="str">
        <f t="shared" si="3109"/>
        <v/>
      </c>
      <c r="CX769" s="544">
        <f t="shared" si="3109"/>
        <v>30000</v>
      </c>
      <c r="CY769" s="544">
        <f t="shared" si="3109"/>
        <v>50000</v>
      </c>
      <c r="CZ769" s="543" t="str">
        <f t="shared" si="3110"/>
        <v/>
      </c>
      <c r="DA769" s="543" t="str">
        <f t="shared" si="3110"/>
        <v/>
      </c>
      <c r="DB769" s="543" t="str">
        <f t="shared" si="3110"/>
        <v/>
      </c>
      <c r="DC769" s="543" t="str">
        <f t="shared" si="3110"/>
        <v/>
      </c>
      <c r="DD769" s="543" t="str">
        <f t="shared" si="3110"/>
        <v/>
      </c>
      <c r="DE769" s="542" t="str">
        <f t="shared" si="3110"/>
        <v/>
      </c>
      <c r="DF769" s="541" t="str">
        <f t="shared" si="3110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319</v>
      </c>
      <c r="B770" s="600" t="str">
        <f t="shared" ref="B770:M770" si="3112">IF(B767="","",B767*B768*B769)</f>
        <v/>
      </c>
      <c r="C770" s="600" t="str">
        <f t="shared" si="3112"/>
        <v/>
      </c>
      <c r="D770" s="600" t="str">
        <f t="shared" si="3112"/>
        <v/>
      </c>
      <c r="E770" s="600" t="str">
        <f t="shared" si="3112"/>
        <v/>
      </c>
      <c r="F770" s="600" t="str">
        <f t="shared" si="3112"/>
        <v/>
      </c>
      <c r="G770" s="600" t="str">
        <f t="shared" si="3112"/>
        <v/>
      </c>
      <c r="H770" s="600" t="str">
        <f t="shared" si="3112"/>
        <v/>
      </c>
      <c r="I770" s="600" t="str">
        <f t="shared" si="3112"/>
        <v/>
      </c>
      <c r="J770" s="600" t="str">
        <f t="shared" si="3112"/>
        <v/>
      </c>
      <c r="K770" s="600" t="str">
        <f t="shared" si="3112"/>
        <v/>
      </c>
      <c r="L770" s="600" t="str">
        <f t="shared" si="3112"/>
        <v/>
      </c>
      <c r="M770" s="600" t="str">
        <f t="shared" si="3112"/>
        <v/>
      </c>
      <c r="N770" s="600"/>
      <c r="O770" s="600"/>
      <c r="P770" s="600"/>
      <c r="Q770" s="600"/>
      <c r="R770" s="600"/>
      <c r="S770" s="640"/>
      <c r="T770" s="600" t="str">
        <f t="shared" ref="T770:AE770" si="3113">IF(T767="","",T767*T768*T769)</f>
        <v/>
      </c>
      <c r="U770" s="600" t="str">
        <f t="shared" si="3113"/>
        <v/>
      </c>
      <c r="V770" s="600" t="str">
        <f t="shared" si="3113"/>
        <v/>
      </c>
      <c r="W770" s="600" t="str">
        <f t="shared" si="3113"/>
        <v/>
      </c>
      <c r="X770" s="600" t="str">
        <f t="shared" si="3113"/>
        <v/>
      </c>
      <c r="Y770" s="600" t="str">
        <f t="shared" si="3113"/>
        <v/>
      </c>
      <c r="Z770" s="600" t="str">
        <f t="shared" si="3113"/>
        <v/>
      </c>
      <c r="AA770" s="600" t="str">
        <f t="shared" si="3113"/>
        <v/>
      </c>
      <c r="AB770" s="600" t="str">
        <f t="shared" si="3113"/>
        <v/>
      </c>
      <c r="AC770" s="600" t="str">
        <f t="shared" si="3113"/>
        <v/>
      </c>
      <c r="AD770" s="600" t="str">
        <f t="shared" si="3113"/>
        <v/>
      </c>
      <c r="AE770" s="600" t="str">
        <f t="shared" si="3113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14">IF(AL767="","",AL767*AL768*AL769)</f>
        <v/>
      </c>
      <c r="AM770" s="600" t="str">
        <f t="shared" si="3114"/>
        <v/>
      </c>
      <c r="AN770" s="600" t="str">
        <f t="shared" si="3114"/>
        <v/>
      </c>
      <c r="AO770" s="600" t="str">
        <f t="shared" si="3114"/>
        <v/>
      </c>
      <c r="AP770" s="600" t="str">
        <f t="shared" si="3114"/>
        <v/>
      </c>
      <c r="AQ770" s="600" t="str">
        <f t="shared" si="3114"/>
        <v/>
      </c>
      <c r="AR770" s="600" t="str">
        <f t="shared" si="3114"/>
        <v/>
      </c>
      <c r="AS770" s="600" t="str">
        <f t="shared" si="3114"/>
        <v/>
      </c>
      <c r="AT770" s="600" t="str">
        <f t="shared" si="3114"/>
        <v/>
      </c>
      <c r="AU770" s="600" t="str">
        <f t="shared" si="3114"/>
        <v/>
      </c>
      <c r="AV770" s="600" t="str">
        <f t="shared" si="3114"/>
        <v/>
      </c>
      <c r="AW770" s="600" t="str">
        <f t="shared" si="3114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15">IF(BD767="","",BD767*BD768*BD769)</f>
        <v/>
      </c>
      <c r="BE770" s="600">
        <f t="shared" si="3115"/>
        <v>50000</v>
      </c>
      <c r="BF770" s="600" t="str">
        <f t="shared" si="3115"/>
        <v/>
      </c>
      <c r="BG770" s="600" t="str">
        <f t="shared" si="3115"/>
        <v/>
      </c>
      <c r="BH770" s="600" t="str">
        <f t="shared" si="3115"/>
        <v/>
      </c>
      <c r="BI770" s="600" t="str">
        <f t="shared" si="3115"/>
        <v/>
      </c>
      <c r="BJ770" s="600" t="str">
        <f t="shared" si="3115"/>
        <v/>
      </c>
      <c r="BK770" s="600">
        <f t="shared" si="3115"/>
        <v>30000</v>
      </c>
      <c r="BL770" s="600" t="str">
        <f t="shared" si="3115"/>
        <v/>
      </c>
      <c r="BM770" s="600" t="str">
        <f t="shared" si="3115"/>
        <v/>
      </c>
      <c r="BN770" s="600" t="str">
        <f t="shared" si="3115"/>
        <v/>
      </c>
      <c r="BO770" s="600" t="str">
        <f t="shared" si="3115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096"/>
        <v/>
      </c>
      <c r="CA770" s="590" t="str">
        <f t="shared" si="3097"/>
        <v/>
      </c>
      <c r="CB770" s="590" t="str">
        <f t="shared" si="3098"/>
        <v/>
      </c>
      <c r="CC770" s="681" t="str">
        <f t="shared" si="3099"/>
        <v/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111"/>
        <v/>
      </c>
      <c r="CF770" s="1329" t="str">
        <f t="shared" si="3111"/>
        <v/>
      </c>
      <c r="CG770" s="1329" t="str">
        <f t="shared" si="3111"/>
        <v/>
      </c>
      <c r="CH770" s="1329" t="str">
        <f t="shared" si="3111"/>
        <v/>
      </c>
      <c r="CI770" s="1330" t="str">
        <f t="shared" si="3111"/>
        <v/>
      </c>
      <c r="CJ770" s="1330" t="str">
        <f t="shared" si="3111"/>
        <v/>
      </c>
      <c r="CK770" s="1329" t="str">
        <f t="shared" si="3111"/>
        <v/>
      </c>
      <c r="CL770" s="1329" t="str">
        <f t="shared" si="3111"/>
        <v/>
      </c>
      <c r="CM770" s="1329" t="str">
        <f t="shared" si="3111"/>
        <v/>
      </c>
      <c r="CN770" s="1329" t="str">
        <f t="shared" si="3111"/>
        <v/>
      </c>
      <c r="CO770" s="1328" t="str">
        <f t="shared" si="3111"/>
        <v/>
      </c>
      <c r="CP770" s="541" t="str">
        <f t="shared" si="3109"/>
        <v/>
      </c>
      <c r="CQ770" s="542" t="str">
        <f t="shared" si="3109"/>
        <v/>
      </c>
      <c r="CR770" s="543" t="str">
        <f t="shared" si="3109"/>
        <v/>
      </c>
      <c r="CS770" s="543" t="str">
        <f t="shared" si="3109"/>
        <v/>
      </c>
      <c r="CT770" s="543" t="str">
        <f t="shared" si="3109"/>
        <v/>
      </c>
      <c r="CU770" s="543" t="str">
        <f t="shared" si="3109"/>
        <v/>
      </c>
      <c r="CV770" s="543" t="str">
        <f t="shared" si="3109"/>
        <v/>
      </c>
      <c r="CW770" s="544" t="str">
        <f t="shared" si="3109"/>
        <v/>
      </c>
      <c r="CX770" s="544">
        <f t="shared" si="3109"/>
        <v>30000</v>
      </c>
      <c r="CY770" s="544">
        <f t="shared" si="3109"/>
        <v>50000</v>
      </c>
      <c r="CZ770" s="543" t="str">
        <f t="shared" si="3110"/>
        <v/>
      </c>
      <c r="DA770" s="543" t="str">
        <f t="shared" si="3110"/>
        <v/>
      </c>
      <c r="DB770" s="543" t="str">
        <f t="shared" si="3110"/>
        <v/>
      </c>
      <c r="DC770" s="543" t="str">
        <f t="shared" si="3110"/>
        <v/>
      </c>
      <c r="DD770" s="543" t="str">
        <f t="shared" si="3110"/>
        <v/>
      </c>
      <c r="DE770" s="542" t="str">
        <f t="shared" si="3110"/>
        <v/>
      </c>
      <c r="DF770" s="541" t="str">
        <f t="shared" si="3110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096"/>
        <v/>
      </c>
      <c r="CA771" s="582" t="str">
        <f t="shared" si="3097"/>
        <v/>
      </c>
      <c r="CB771" s="582" t="str">
        <f t="shared" si="3098"/>
        <v/>
      </c>
      <c r="CC771" s="680" t="str">
        <f t="shared" si="3099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47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336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096"/>
        <v>208</v>
      </c>
      <c r="CA772" s="590">
        <f t="shared" si="3097"/>
        <v>219</v>
      </c>
      <c r="CB772" s="590">
        <f t="shared" si="3098"/>
        <v>230.4</v>
      </c>
      <c r="CC772" s="681">
        <f t="shared" si="3099"/>
        <v>305.8</v>
      </c>
      <c r="CD772" s="1328">
        <f t="shared" ref="CD772:CO772" si="311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29">
        <f t="shared" si="3116"/>
        <v>96</v>
      </c>
      <c r="CF772" s="1329">
        <f t="shared" si="3116"/>
        <v>108</v>
      </c>
      <c r="CG772" s="1329">
        <f t="shared" si="3116"/>
        <v>180</v>
      </c>
      <c r="CH772" s="1329">
        <f t="shared" si="3116"/>
        <v>240</v>
      </c>
      <c r="CI772" s="1330">
        <f t="shared" si="3116"/>
        <v>240</v>
      </c>
      <c r="CJ772" s="1330">
        <f t="shared" si="3116"/>
        <v>240</v>
      </c>
      <c r="CK772" s="1329">
        <f t="shared" si="3116"/>
        <v>300</v>
      </c>
      <c r="CL772" s="1329">
        <f t="shared" si="3116"/>
        <v>300</v>
      </c>
      <c r="CM772" s="1329">
        <f t="shared" si="3116"/>
        <v>300</v>
      </c>
      <c r="CN772" s="1329">
        <f t="shared" si="3116"/>
        <v>300</v>
      </c>
      <c r="CO772" s="1328">
        <f t="shared" si="3116"/>
        <v>360</v>
      </c>
      <c r="CP772" s="541" t="str">
        <f t="shared" ref="CP772:CY776" si="311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17"/>
        <v/>
      </c>
      <c r="CR772" s="543" t="str">
        <f t="shared" si="3117"/>
        <v/>
      </c>
      <c r="CS772" s="543">
        <f t="shared" si="3117"/>
        <v>240</v>
      </c>
      <c r="CT772" s="543">
        <f t="shared" si="3117"/>
        <v>250</v>
      </c>
      <c r="CU772" s="543">
        <f t="shared" si="3117"/>
        <v>288</v>
      </c>
      <c r="CV772" s="543">
        <f t="shared" si="3117"/>
        <v>300</v>
      </c>
      <c r="CW772" s="544">
        <f t="shared" si="3117"/>
        <v>300</v>
      </c>
      <c r="CX772" s="544">
        <f t="shared" si="3117"/>
        <v>300</v>
      </c>
      <c r="CY772" s="544">
        <f t="shared" si="3117"/>
        <v>300</v>
      </c>
      <c r="CZ772" s="543">
        <f t="shared" ref="CZ772:DF776" si="311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18"/>
        <v>300</v>
      </c>
      <c r="DB772" s="543">
        <f t="shared" si="3118"/>
        <v>360</v>
      </c>
      <c r="DC772" s="543">
        <f t="shared" si="3118"/>
        <v>360</v>
      </c>
      <c r="DD772" s="543">
        <f t="shared" si="3118"/>
        <v>360</v>
      </c>
      <c r="DE772" s="542" t="str">
        <f t="shared" si="3118"/>
        <v/>
      </c>
      <c r="DF772" s="541" t="str">
        <f t="shared" si="3118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337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096"/>
        <v>76.8</v>
      </c>
      <c r="CA773" s="590">
        <f t="shared" si="3097"/>
        <v>56.6</v>
      </c>
      <c r="CB773" s="590">
        <f t="shared" si="3098"/>
        <v>56.4</v>
      </c>
      <c r="CC773" s="681">
        <f t="shared" si="3099"/>
        <v>76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9">
        <f t="shared" ref="CE773:CO776" si="311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9">
        <f t="shared" si="3119"/>
        <v>36</v>
      </c>
      <c r="CG773" s="1329">
        <f t="shared" si="3119"/>
        <v>36</v>
      </c>
      <c r="CH773" s="1329">
        <f t="shared" si="3119"/>
        <v>48</v>
      </c>
      <c r="CI773" s="1330">
        <f t="shared" si="3119"/>
        <v>60</v>
      </c>
      <c r="CJ773" s="1330">
        <f t="shared" si="3119"/>
        <v>60</v>
      </c>
      <c r="CK773" s="1329">
        <f t="shared" si="3119"/>
        <v>72</v>
      </c>
      <c r="CL773" s="1329">
        <f t="shared" si="3119"/>
        <v>72</v>
      </c>
      <c r="CM773" s="1329">
        <f t="shared" si="3119"/>
        <v>72</v>
      </c>
      <c r="CN773" s="1329">
        <f t="shared" si="3119"/>
        <v>72</v>
      </c>
      <c r="CO773" s="1328">
        <f t="shared" si="3119"/>
        <v>72</v>
      </c>
      <c r="CP773" s="541" t="str">
        <f t="shared" si="3117"/>
        <v/>
      </c>
      <c r="CQ773" s="542" t="str">
        <f t="shared" si="3117"/>
        <v/>
      </c>
      <c r="CR773" s="543" t="str">
        <f t="shared" si="3117"/>
        <v/>
      </c>
      <c r="CS773" s="543">
        <f t="shared" si="3117"/>
        <v>50</v>
      </c>
      <c r="CT773" s="543">
        <f t="shared" si="3117"/>
        <v>60</v>
      </c>
      <c r="CU773" s="543">
        <f t="shared" si="3117"/>
        <v>60</v>
      </c>
      <c r="CV773" s="543">
        <f t="shared" si="3117"/>
        <v>60</v>
      </c>
      <c r="CW773" s="544">
        <f t="shared" si="3117"/>
        <v>60</v>
      </c>
      <c r="CX773" s="544">
        <f t="shared" si="3117"/>
        <v>60</v>
      </c>
      <c r="CY773" s="544">
        <f t="shared" si="3117"/>
        <v>60</v>
      </c>
      <c r="CZ773" s="543">
        <f t="shared" si="3118"/>
        <v>100</v>
      </c>
      <c r="DA773" s="543">
        <f t="shared" si="3118"/>
        <v>100</v>
      </c>
      <c r="DB773" s="543">
        <f t="shared" si="3118"/>
        <v>100</v>
      </c>
      <c r="DC773" s="543">
        <f t="shared" si="3118"/>
        <v>100</v>
      </c>
      <c r="DD773" s="543">
        <f t="shared" si="3118"/>
        <v>100</v>
      </c>
      <c r="DE773" s="542" t="str">
        <f t="shared" si="3118"/>
        <v/>
      </c>
      <c r="DF773" s="541" t="str">
        <f t="shared" si="3118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338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096"/>
        <v>380.4</v>
      </c>
      <c r="CA774" s="590">
        <f t="shared" si="3097"/>
        <v>325</v>
      </c>
      <c r="CB774" s="590">
        <f t="shared" si="3098"/>
        <v>538.6</v>
      </c>
      <c r="CC774" s="681">
        <f t="shared" si="3099"/>
        <v>1051.2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9">
        <f t="shared" si="3119"/>
        <v>300</v>
      </c>
      <c r="CF774" s="1329">
        <f t="shared" si="3119"/>
        <v>300</v>
      </c>
      <c r="CG774" s="1329">
        <f t="shared" si="3119"/>
        <v>420</v>
      </c>
      <c r="CH774" s="1329">
        <f t="shared" si="3119"/>
        <v>420</v>
      </c>
      <c r="CI774" s="1330">
        <f t="shared" si="3119"/>
        <v>440</v>
      </c>
      <c r="CJ774" s="1330">
        <f t="shared" si="3119"/>
        <v>480</v>
      </c>
      <c r="CK774" s="1329">
        <f t="shared" si="3119"/>
        <v>540</v>
      </c>
      <c r="CL774" s="1329">
        <f t="shared" si="3119"/>
        <v>600</v>
      </c>
      <c r="CM774" s="1329">
        <f t="shared" si="3119"/>
        <v>900</v>
      </c>
      <c r="CN774" s="1329">
        <f t="shared" si="3119"/>
        <v>986</v>
      </c>
      <c r="CO774" s="1328">
        <f t="shared" si="3119"/>
        <v>1200</v>
      </c>
      <c r="CP774" s="541" t="str">
        <f t="shared" si="3117"/>
        <v/>
      </c>
      <c r="CQ774" s="542" t="str">
        <f t="shared" si="3117"/>
        <v/>
      </c>
      <c r="CR774" s="543" t="str">
        <f t="shared" si="3117"/>
        <v/>
      </c>
      <c r="CS774" s="543">
        <f t="shared" si="3117"/>
        <v>700</v>
      </c>
      <c r="CT774" s="543">
        <f t="shared" si="3117"/>
        <v>720</v>
      </c>
      <c r="CU774" s="543">
        <f t="shared" si="3117"/>
        <v>720</v>
      </c>
      <c r="CV774" s="543">
        <f t="shared" si="3117"/>
        <v>720</v>
      </c>
      <c r="CW774" s="544">
        <f t="shared" si="3117"/>
        <v>780</v>
      </c>
      <c r="CX774" s="544">
        <f t="shared" si="3117"/>
        <v>780</v>
      </c>
      <c r="CY774" s="544">
        <f t="shared" si="3117"/>
        <v>960</v>
      </c>
      <c r="CZ774" s="543">
        <f t="shared" si="3118"/>
        <v>1080</v>
      </c>
      <c r="DA774" s="543">
        <f t="shared" si="3118"/>
        <v>1320</v>
      </c>
      <c r="DB774" s="543">
        <f t="shared" si="3118"/>
        <v>1560</v>
      </c>
      <c r="DC774" s="543">
        <f t="shared" si="3118"/>
        <v>1872</v>
      </c>
      <c r="DD774" s="543">
        <f t="shared" si="3118"/>
        <v>2400</v>
      </c>
      <c r="DE774" s="542" t="str">
        <f t="shared" si="3118"/>
        <v/>
      </c>
      <c r="DF774" s="541" t="str">
        <f t="shared" si="3118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339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096"/>
        <v>1208</v>
      </c>
      <c r="CA775" s="590">
        <f t="shared" si="3097"/>
        <v>2156</v>
      </c>
      <c r="CB775" s="590">
        <f t="shared" si="3098"/>
        <v>2264</v>
      </c>
      <c r="CC775" s="681">
        <f t="shared" si="3099"/>
        <v>4236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660</v>
      </c>
      <c r="CE775" s="1329">
        <f t="shared" si="3119"/>
        <v>720</v>
      </c>
      <c r="CF775" s="1329">
        <f t="shared" si="3119"/>
        <v>800</v>
      </c>
      <c r="CG775" s="1329">
        <f t="shared" si="3119"/>
        <v>2400</v>
      </c>
      <c r="CH775" s="1329">
        <f t="shared" si="3119"/>
        <v>2400</v>
      </c>
      <c r="CI775" s="1330">
        <f t="shared" si="3119"/>
        <v>2400</v>
      </c>
      <c r="CJ775" s="1330">
        <f t="shared" si="3119"/>
        <v>2400</v>
      </c>
      <c r="CK775" s="1329">
        <f t="shared" si="3119"/>
        <v>2520</v>
      </c>
      <c r="CL775" s="1329">
        <f t="shared" si="3119"/>
        <v>3000</v>
      </c>
      <c r="CM775" s="1329">
        <f t="shared" si="3119"/>
        <v>3000</v>
      </c>
      <c r="CN775" s="1329">
        <f t="shared" si="3119"/>
        <v>3000</v>
      </c>
      <c r="CO775" s="1328">
        <f t="shared" si="3119"/>
        <v>5400</v>
      </c>
      <c r="CP775" s="541" t="str">
        <f t="shared" si="3117"/>
        <v/>
      </c>
      <c r="CQ775" s="542" t="str">
        <f t="shared" si="3117"/>
        <v/>
      </c>
      <c r="CR775" s="543" t="str">
        <f t="shared" si="3117"/>
        <v/>
      </c>
      <c r="CS775" s="543">
        <f t="shared" si="3117"/>
        <v>2400</v>
      </c>
      <c r="CT775" s="543">
        <f t="shared" si="3117"/>
        <v>2400</v>
      </c>
      <c r="CU775" s="543">
        <f t="shared" si="3117"/>
        <v>2400</v>
      </c>
      <c r="CV775" s="543">
        <f t="shared" si="3117"/>
        <v>3000</v>
      </c>
      <c r="CW775" s="544">
        <f t="shared" si="3117"/>
        <v>3000</v>
      </c>
      <c r="CX775" s="544">
        <f t="shared" si="3117"/>
        <v>4560</v>
      </c>
      <c r="CY775" s="544">
        <f t="shared" si="3117"/>
        <v>4800</v>
      </c>
      <c r="CZ775" s="543">
        <f t="shared" si="3118"/>
        <v>4800</v>
      </c>
      <c r="DA775" s="543">
        <f t="shared" si="3118"/>
        <v>5400</v>
      </c>
      <c r="DB775" s="543">
        <f t="shared" si="3118"/>
        <v>6000</v>
      </c>
      <c r="DC775" s="543">
        <f t="shared" si="3118"/>
        <v>6000</v>
      </c>
      <c r="DD775" s="543">
        <f t="shared" si="3118"/>
        <v>7200</v>
      </c>
      <c r="DE775" s="542" t="str">
        <f t="shared" si="3118"/>
        <v/>
      </c>
      <c r="DF775" s="541" t="str">
        <f t="shared" si="3118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340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096"/>
        <v>327</v>
      </c>
      <c r="CA776" s="590">
        <f t="shared" si="3097"/>
        <v>300</v>
      </c>
      <c r="CB776" s="590">
        <f t="shared" si="3098"/>
        <v>167.5</v>
      </c>
      <c r="CC776" s="681">
        <f t="shared" si="3099"/>
        <v>925</v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19"/>
        <v/>
      </c>
      <c r="CF776" s="1329" t="str">
        <f t="shared" si="3119"/>
        <v/>
      </c>
      <c r="CG776" s="1329">
        <f t="shared" si="3119"/>
        <v>90</v>
      </c>
      <c r="CH776" s="1329">
        <f t="shared" si="3119"/>
        <v>100</v>
      </c>
      <c r="CI776" s="1330">
        <f t="shared" si="3119"/>
        <v>120</v>
      </c>
      <c r="CJ776" s="1330">
        <f t="shared" si="3119"/>
        <v>150</v>
      </c>
      <c r="CK776" s="1329">
        <f t="shared" si="3119"/>
        <v>300</v>
      </c>
      <c r="CL776" s="1329">
        <f t="shared" si="3119"/>
        <v>340</v>
      </c>
      <c r="CM776" s="1329" t="str">
        <f t="shared" si="3119"/>
        <v/>
      </c>
      <c r="CN776" s="1329" t="str">
        <f t="shared" si="3119"/>
        <v/>
      </c>
      <c r="CO776" s="1328" t="str">
        <f t="shared" si="3119"/>
        <v/>
      </c>
      <c r="CP776" s="541" t="str">
        <f t="shared" si="3117"/>
        <v/>
      </c>
      <c r="CQ776" s="542" t="str">
        <f t="shared" si="3117"/>
        <v/>
      </c>
      <c r="CR776" s="543" t="str">
        <f t="shared" si="3117"/>
        <v/>
      </c>
      <c r="CS776" s="543" t="str">
        <f t="shared" si="3117"/>
        <v/>
      </c>
      <c r="CT776" s="543" t="str">
        <f t="shared" si="3117"/>
        <v/>
      </c>
      <c r="CU776" s="543">
        <f t="shared" si="3117"/>
        <v>500</v>
      </c>
      <c r="CV776" s="543">
        <f t="shared" si="3117"/>
        <v>800</v>
      </c>
      <c r="CW776" s="544">
        <f t="shared" si="3117"/>
        <v>800</v>
      </c>
      <c r="CX776" s="544">
        <f t="shared" si="3117"/>
        <v>800</v>
      </c>
      <c r="CY776" s="544">
        <f t="shared" si="3117"/>
        <v>900</v>
      </c>
      <c r="CZ776" s="543">
        <f t="shared" si="3118"/>
        <v>1000</v>
      </c>
      <c r="DA776" s="543">
        <f t="shared" si="3118"/>
        <v>1250</v>
      </c>
      <c r="DB776" s="543">
        <f t="shared" si="3118"/>
        <v>1500</v>
      </c>
      <c r="DC776" s="543" t="str">
        <f t="shared" si="3118"/>
        <v/>
      </c>
      <c r="DD776" s="543" t="str">
        <f t="shared" si="3118"/>
        <v/>
      </c>
      <c r="DE776" s="542" t="str">
        <f t="shared" si="3118"/>
        <v/>
      </c>
      <c r="DF776" s="541" t="str">
        <f t="shared" si="3118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2"/>
      <c r="CA777" s="582"/>
      <c r="CB777" s="582"/>
      <c r="CC777" s="680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45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285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20">IF(DG778&lt;3,"",(SUM(B778:R778)-MIN(B778:R778)-MAX(B778:R778))/(DG778-2))</f>
        <v/>
      </c>
      <c r="CA778" s="590">
        <f t="shared" ref="CA778:CA785" si="3121">IF(DH778&lt;3,"",(SUM(T778:AJ778)-MIN(T778:AJ778)-MAX(T778:AJ778))/(DH778-2))</f>
        <v>1</v>
      </c>
      <c r="CB778" s="590" t="str">
        <f t="shared" ref="CB778:CB785" si="3122">IF(DI778&lt;3,"",(SUM(AL778:BB778)-MIN(AL778:BB778)-MAX(AL778:BB778))/(DI778-2))</f>
        <v/>
      </c>
      <c r="CC778" s="681" t="str">
        <f t="shared" ref="CC778:CC785" si="3123">IF(DJ778&lt;3,"",(SUM(BD778:BT778)-MIN(BD778:BT778)-MAX(BD778:BT778))/(DJ778-2))</f>
        <v/>
      </c>
      <c r="CD778" s="1328" t="str">
        <f t="shared" ref="CD778:CO778" si="31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24"/>
        <v/>
      </c>
      <c r="CF778" s="1329" t="str">
        <f t="shared" si="3124"/>
        <v/>
      </c>
      <c r="CG778" s="1329" t="str">
        <f t="shared" si="3124"/>
        <v/>
      </c>
      <c r="CH778" s="1329" t="str">
        <f t="shared" si="3124"/>
        <v/>
      </c>
      <c r="CI778" s="1330" t="str">
        <f t="shared" si="3124"/>
        <v/>
      </c>
      <c r="CJ778" s="1330" t="str">
        <f t="shared" si="3124"/>
        <v/>
      </c>
      <c r="CK778" s="1329" t="str">
        <f t="shared" si="3124"/>
        <v/>
      </c>
      <c r="CL778" s="1329" t="str">
        <f t="shared" si="3124"/>
        <v/>
      </c>
      <c r="CM778" s="1329" t="str">
        <f t="shared" si="3124"/>
        <v/>
      </c>
      <c r="CN778" s="1329" t="str">
        <f t="shared" si="3124"/>
        <v/>
      </c>
      <c r="CO778" s="1328" t="str">
        <f t="shared" si="3124"/>
        <v/>
      </c>
      <c r="CP778" s="541" t="str">
        <f t="shared" ref="CP778:CP785" si="312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2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2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2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2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3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3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3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3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3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3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3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3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3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3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4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4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42">COUNT(B778:R778)</f>
        <v>0</v>
      </c>
      <c r="DH778" s="98">
        <f t="shared" ref="DH778:DH785" si="3143">COUNT(T778:AJ778)</f>
        <v>3</v>
      </c>
      <c r="DI778" s="98">
        <f t="shared" ref="DI778:DI785" si="3144">COUNT(AL778:BB778)</f>
        <v>0</v>
      </c>
      <c r="DJ778" s="98">
        <f t="shared" ref="DJ778:DJ785" si="3145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286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20"/>
        <v/>
      </c>
      <c r="CA779" s="590">
        <f t="shared" si="3121"/>
        <v>12</v>
      </c>
      <c r="CB779" s="590" t="str">
        <f t="shared" si="3122"/>
        <v/>
      </c>
      <c r="CC779" s="681" t="str">
        <f t="shared" si="3123"/>
        <v/>
      </c>
      <c r="CD779" s="1328" t="str">
        <f t="shared" ref="CD779:CD785" si="314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4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47"/>
        <v/>
      </c>
      <c r="CG779" s="1329" t="str">
        <f t="shared" si="3147"/>
        <v/>
      </c>
      <c r="CH779" s="1329" t="str">
        <f t="shared" si="3147"/>
        <v/>
      </c>
      <c r="CI779" s="1330" t="str">
        <f t="shared" si="3147"/>
        <v/>
      </c>
      <c r="CJ779" s="1330" t="str">
        <f t="shared" si="3147"/>
        <v/>
      </c>
      <c r="CK779" s="1329" t="str">
        <f t="shared" si="3147"/>
        <v/>
      </c>
      <c r="CL779" s="1329" t="str">
        <f t="shared" si="3147"/>
        <v/>
      </c>
      <c r="CM779" s="1329" t="str">
        <f t="shared" si="3147"/>
        <v/>
      </c>
      <c r="CN779" s="1329" t="str">
        <f t="shared" si="3147"/>
        <v/>
      </c>
      <c r="CO779" s="1328" t="str">
        <f t="shared" si="3147"/>
        <v/>
      </c>
      <c r="CP779" s="541" t="str">
        <f t="shared" si="3125"/>
        <v/>
      </c>
      <c r="CQ779" s="542" t="str">
        <f t="shared" si="3126"/>
        <v/>
      </c>
      <c r="CR779" s="543" t="str">
        <f t="shared" si="3127"/>
        <v/>
      </c>
      <c r="CS779" s="543" t="str">
        <f t="shared" si="3128"/>
        <v/>
      </c>
      <c r="CT779" s="543" t="str">
        <f t="shared" si="3129"/>
        <v/>
      </c>
      <c r="CU779" s="543" t="str">
        <f t="shared" si="3130"/>
        <v/>
      </c>
      <c r="CV779" s="543" t="str">
        <f t="shared" si="3131"/>
        <v/>
      </c>
      <c r="CW779" s="544" t="str">
        <f t="shared" si="3132"/>
        <v/>
      </c>
      <c r="CX779" s="544" t="str">
        <f t="shared" si="3133"/>
        <v/>
      </c>
      <c r="CY779" s="544" t="str">
        <f t="shared" si="3134"/>
        <v/>
      </c>
      <c r="CZ779" s="543" t="str">
        <f t="shared" si="3135"/>
        <v/>
      </c>
      <c r="DA779" s="543" t="str">
        <f t="shared" si="3136"/>
        <v/>
      </c>
      <c r="DB779" s="543" t="str">
        <f t="shared" si="3137"/>
        <v/>
      </c>
      <c r="DC779" s="543" t="str">
        <f t="shared" si="3138"/>
        <v/>
      </c>
      <c r="DD779" s="543" t="str">
        <f t="shared" si="3139"/>
        <v/>
      </c>
      <c r="DE779" s="542" t="str">
        <f t="shared" si="3140"/>
        <v/>
      </c>
      <c r="DF779" s="541" t="str">
        <f t="shared" si="3141"/>
        <v/>
      </c>
      <c r="DG779" s="646">
        <f t="shared" si="3142"/>
        <v>0</v>
      </c>
      <c r="DH779" s="98">
        <f t="shared" si="3143"/>
        <v>3</v>
      </c>
      <c r="DI779" s="98">
        <f t="shared" si="3144"/>
        <v>0</v>
      </c>
      <c r="DJ779" s="98">
        <f t="shared" si="3145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343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20"/>
        <v/>
      </c>
      <c r="CA780" s="590">
        <f t="shared" si="3121"/>
        <v>100</v>
      </c>
      <c r="CB780" s="590" t="str">
        <f t="shared" si="3122"/>
        <v/>
      </c>
      <c r="CC780" s="681" t="str">
        <f t="shared" si="3123"/>
        <v/>
      </c>
      <c r="CD780" s="1328" t="str">
        <f t="shared" si="3146"/>
        <v/>
      </c>
      <c r="CE780" s="1329" t="str">
        <f t="shared" si="3147"/>
        <v/>
      </c>
      <c r="CF780" s="1329" t="str">
        <f t="shared" si="3147"/>
        <v/>
      </c>
      <c r="CG780" s="1329" t="str">
        <f t="shared" si="3147"/>
        <v/>
      </c>
      <c r="CH780" s="1329" t="str">
        <f t="shared" si="3147"/>
        <v/>
      </c>
      <c r="CI780" s="1330" t="str">
        <f t="shared" si="3147"/>
        <v/>
      </c>
      <c r="CJ780" s="1330" t="str">
        <f t="shared" si="3147"/>
        <v/>
      </c>
      <c r="CK780" s="1329" t="str">
        <f t="shared" si="3147"/>
        <v/>
      </c>
      <c r="CL780" s="1329" t="str">
        <f t="shared" si="3147"/>
        <v/>
      </c>
      <c r="CM780" s="1329" t="str">
        <f t="shared" si="3147"/>
        <v/>
      </c>
      <c r="CN780" s="1329" t="str">
        <f t="shared" si="3147"/>
        <v/>
      </c>
      <c r="CO780" s="1328" t="str">
        <f t="shared" si="3147"/>
        <v/>
      </c>
      <c r="CP780" s="541" t="str">
        <f t="shared" si="3125"/>
        <v/>
      </c>
      <c r="CQ780" s="542" t="str">
        <f t="shared" si="3126"/>
        <v/>
      </c>
      <c r="CR780" s="543" t="str">
        <f t="shared" si="3127"/>
        <v/>
      </c>
      <c r="CS780" s="543" t="str">
        <f t="shared" si="3128"/>
        <v/>
      </c>
      <c r="CT780" s="543" t="str">
        <f t="shared" si="3129"/>
        <v/>
      </c>
      <c r="CU780" s="543" t="str">
        <f t="shared" si="3130"/>
        <v/>
      </c>
      <c r="CV780" s="543" t="str">
        <f t="shared" si="3131"/>
        <v/>
      </c>
      <c r="CW780" s="544" t="str">
        <f t="shared" si="3132"/>
        <v/>
      </c>
      <c r="CX780" s="544" t="str">
        <f t="shared" si="3133"/>
        <v/>
      </c>
      <c r="CY780" s="544" t="str">
        <f t="shared" si="3134"/>
        <v/>
      </c>
      <c r="CZ780" s="543" t="str">
        <f t="shared" si="3135"/>
        <v/>
      </c>
      <c r="DA780" s="543" t="str">
        <f t="shared" si="3136"/>
        <v/>
      </c>
      <c r="DB780" s="543" t="str">
        <f t="shared" si="3137"/>
        <v/>
      </c>
      <c r="DC780" s="543" t="str">
        <f t="shared" si="3138"/>
        <v/>
      </c>
      <c r="DD780" s="543" t="str">
        <f t="shared" si="3139"/>
        <v/>
      </c>
      <c r="DE780" s="542" t="str">
        <f t="shared" si="3140"/>
        <v/>
      </c>
      <c r="DF780" s="541" t="str">
        <f t="shared" si="3141"/>
        <v/>
      </c>
      <c r="DG780" s="646">
        <f t="shared" si="3142"/>
        <v>0</v>
      </c>
      <c r="DH780" s="98">
        <f t="shared" si="3143"/>
        <v>3</v>
      </c>
      <c r="DI780" s="98">
        <f t="shared" si="3144"/>
        <v>0</v>
      </c>
      <c r="DJ780" s="98">
        <f t="shared" si="3145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289</v>
      </c>
      <c r="B781" s="600" t="str">
        <f t="shared" ref="B781:M781" si="3148">IF(B778="","",B778*B779*B780)</f>
        <v/>
      </c>
      <c r="C781" s="600" t="str">
        <f t="shared" si="3148"/>
        <v/>
      </c>
      <c r="D781" s="600" t="str">
        <f t="shared" si="3148"/>
        <v/>
      </c>
      <c r="E781" s="600" t="str">
        <f t="shared" si="3148"/>
        <v/>
      </c>
      <c r="F781" s="600" t="str">
        <f t="shared" si="3148"/>
        <v/>
      </c>
      <c r="G781" s="600" t="str">
        <f t="shared" si="3148"/>
        <v/>
      </c>
      <c r="H781" s="600" t="str">
        <f t="shared" si="3148"/>
        <v/>
      </c>
      <c r="I781" s="600" t="str">
        <f t="shared" si="3148"/>
        <v/>
      </c>
      <c r="J781" s="600" t="str">
        <f t="shared" si="3148"/>
        <v/>
      </c>
      <c r="K781" s="600" t="str">
        <f t="shared" si="3148"/>
        <v/>
      </c>
      <c r="L781" s="600" t="str">
        <f t="shared" si="3148"/>
        <v/>
      </c>
      <c r="M781" s="600" t="str">
        <f t="shared" si="3148"/>
        <v/>
      </c>
      <c r="N781" s="600"/>
      <c r="O781" s="600"/>
      <c r="P781" s="600"/>
      <c r="Q781" s="600"/>
      <c r="R781" s="600"/>
      <c r="S781" s="640"/>
      <c r="T781" s="600" t="str">
        <f t="shared" ref="T781:AE781" si="3149">IF(T778="","",T778*T779*T780)</f>
        <v/>
      </c>
      <c r="U781" s="600" t="str">
        <f t="shared" si="3149"/>
        <v/>
      </c>
      <c r="V781" s="600">
        <f t="shared" si="3149"/>
        <v>5400</v>
      </c>
      <c r="W781" s="600">
        <f t="shared" si="3149"/>
        <v>2400</v>
      </c>
      <c r="X781" s="600" t="str">
        <f t="shared" si="3149"/>
        <v/>
      </c>
      <c r="Y781" s="600">
        <f t="shared" si="3149"/>
        <v>600</v>
      </c>
      <c r="Z781" s="600" t="str">
        <f t="shared" si="3149"/>
        <v/>
      </c>
      <c r="AA781" s="600" t="str">
        <f t="shared" si="3149"/>
        <v/>
      </c>
      <c r="AB781" s="600" t="str">
        <f t="shared" si="3149"/>
        <v/>
      </c>
      <c r="AC781" s="600" t="str">
        <f t="shared" si="3149"/>
        <v/>
      </c>
      <c r="AD781" s="600" t="str">
        <f t="shared" si="3149"/>
        <v/>
      </c>
      <c r="AE781" s="776" t="str">
        <f t="shared" si="3149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50">IF(AL778="","",AL778*AL779*AL780)</f>
        <v/>
      </c>
      <c r="AM781" s="600" t="str">
        <f t="shared" si="3150"/>
        <v/>
      </c>
      <c r="AN781" s="600" t="str">
        <f t="shared" si="3150"/>
        <v/>
      </c>
      <c r="AO781" s="600" t="str">
        <f t="shared" si="3150"/>
        <v/>
      </c>
      <c r="AP781" s="600" t="str">
        <f t="shared" si="3150"/>
        <v/>
      </c>
      <c r="AQ781" s="600" t="str">
        <f t="shared" si="3150"/>
        <v/>
      </c>
      <c r="AR781" s="600" t="str">
        <f t="shared" si="3150"/>
        <v/>
      </c>
      <c r="AS781" s="600" t="str">
        <f t="shared" si="3150"/>
        <v/>
      </c>
      <c r="AT781" s="600" t="str">
        <f t="shared" si="3150"/>
        <v/>
      </c>
      <c r="AU781" s="600" t="str">
        <f t="shared" si="3150"/>
        <v/>
      </c>
      <c r="AV781" s="600" t="str">
        <f t="shared" si="3150"/>
        <v/>
      </c>
      <c r="AW781" s="600" t="str">
        <f t="shared" si="3150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51">IF(BD778="","",BD778*BD779*BD780)</f>
        <v/>
      </c>
      <c r="BE781" s="600" t="str">
        <f t="shared" si="3151"/>
        <v/>
      </c>
      <c r="BF781" s="600" t="str">
        <f t="shared" si="3151"/>
        <v/>
      </c>
      <c r="BG781" s="600" t="str">
        <f t="shared" si="3151"/>
        <v/>
      </c>
      <c r="BH781" s="600" t="str">
        <f t="shared" si="3151"/>
        <v/>
      </c>
      <c r="BI781" s="600" t="str">
        <f t="shared" si="3151"/>
        <v/>
      </c>
      <c r="BJ781" s="600" t="str">
        <f t="shared" si="3151"/>
        <v/>
      </c>
      <c r="BK781" s="600" t="str">
        <f t="shared" si="3151"/>
        <v/>
      </c>
      <c r="BL781" s="600" t="str">
        <f t="shared" si="3151"/>
        <v/>
      </c>
      <c r="BM781" s="600" t="str">
        <f t="shared" si="3151"/>
        <v/>
      </c>
      <c r="BN781" s="600" t="str">
        <f t="shared" si="3151"/>
        <v/>
      </c>
      <c r="BO781" s="600" t="str">
        <f t="shared" si="3151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20"/>
        <v/>
      </c>
      <c r="CA781" s="590">
        <f t="shared" si="3121"/>
        <v>2400</v>
      </c>
      <c r="CB781" s="590" t="str">
        <f t="shared" si="3122"/>
        <v/>
      </c>
      <c r="CC781" s="681" t="str">
        <f t="shared" si="3123"/>
        <v/>
      </c>
      <c r="CD781" s="1328" t="str">
        <f t="shared" si="3146"/>
        <v/>
      </c>
      <c r="CE781" s="1329" t="str">
        <f t="shared" si="3147"/>
        <v/>
      </c>
      <c r="CF781" s="1329" t="str">
        <f t="shared" si="3147"/>
        <v/>
      </c>
      <c r="CG781" s="1329" t="str">
        <f t="shared" si="3147"/>
        <v/>
      </c>
      <c r="CH781" s="1329" t="str">
        <f t="shared" si="3147"/>
        <v/>
      </c>
      <c r="CI781" s="1330" t="str">
        <f t="shared" si="3147"/>
        <v/>
      </c>
      <c r="CJ781" s="1330" t="str">
        <f t="shared" si="3147"/>
        <v/>
      </c>
      <c r="CK781" s="1329" t="str">
        <f t="shared" si="3147"/>
        <v/>
      </c>
      <c r="CL781" s="1329" t="str">
        <f t="shared" si="3147"/>
        <v/>
      </c>
      <c r="CM781" s="1329" t="str">
        <f t="shared" si="3147"/>
        <v/>
      </c>
      <c r="CN781" s="1329" t="str">
        <f t="shared" si="3147"/>
        <v/>
      </c>
      <c r="CO781" s="1328" t="str">
        <f t="shared" si="3147"/>
        <v/>
      </c>
      <c r="CP781" s="541" t="str">
        <f t="shared" si="3125"/>
        <v/>
      </c>
      <c r="CQ781" s="542" t="str">
        <f t="shared" si="3126"/>
        <v/>
      </c>
      <c r="CR781" s="543" t="str">
        <f t="shared" si="3127"/>
        <v/>
      </c>
      <c r="CS781" s="543" t="str">
        <f t="shared" si="3128"/>
        <v/>
      </c>
      <c r="CT781" s="543" t="str">
        <f t="shared" si="3129"/>
        <v/>
      </c>
      <c r="CU781" s="543" t="str">
        <f t="shared" si="3130"/>
        <v/>
      </c>
      <c r="CV781" s="543" t="str">
        <f t="shared" si="3131"/>
        <v/>
      </c>
      <c r="CW781" s="544" t="str">
        <f t="shared" si="3132"/>
        <v/>
      </c>
      <c r="CX781" s="544" t="str">
        <f t="shared" si="3133"/>
        <v/>
      </c>
      <c r="CY781" s="544" t="str">
        <f t="shared" si="3134"/>
        <v/>
      </c>
      <c r="CZ781" s="543" t="str">
        <f t="shared" si="3135"/>
        <v/>
      </c>
      <c r="DA781" s="543" t="str">
        <f t="shared" si="3136"/>
        <v/>
      </c>
      <c r="DB781" s="543" t="str">
        <f t="shared" si="3137"/>
        <v/>
      </c>
      <c r="DC781" s="543" t="str">
        <f t="shared" si="3138"/>
        <v/>
      </c>
      <c r="DD781" s="543" t="str">
        <f t="shared" si="3139"/>
        <v/>
      </c>
      <c r="DE781" s="542" t="str">
        <f t="shared" si="3140"/>
        <v/>
      </c>
      <c r="DF781" s="541" t="str">
        <f t="shared" si="3141"/>
        <v/>
      </c>
      <c r="DG781" s="646">
        <f t="shared" si="3142"/>
        <v>0</v>
      </c>
      <c r="DH781" s="98">
        <f t="shared" si="3143"/>
        <v>3</v>
      </c>
      <c r="DI781" s="98">
        <f t="shared" si="3144"/>
        <v>0</v>
      </c>
      <c r="DJ781" s="98">
        <f t="shared" si="3145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344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20"/>
        <v/>
      </c>
      <c r="CA782" s="590" t="str">
        <f t="shared" si="3121"/>
        <v/>
      </c>
      <c r="CB782" s="590" t="str">
        <f t="shared" si="3122"/>
        <v/>
      </c>
      <c r="CC782" s="681" t="str">
        <f t="shared" si="3123"/>
        <v/>
      </c>
      <c r="CD782" s="1328" t="str">
        <f t="shared" si="3146"/>
        <v/>
      </c>
      <c r="CE782" s="1329" t="str">
        <f t="shared" si="3147"/>
        <v/>
      </c>
      <c r="CF782" s="1329" t="str">
        <f t="shared" si="3147"/>
        <v/>
      </c>
      <c r="CG782" s="1329" t="str">
        <f t="shared" si="3147"/>
        <v/>
      </c>
      <c r="CH782" s="1329" t="str">
        <f t="shared" si="3147"/>
        <v/>
      </c>
      <c r="CI782" s="1330" t="str">
        <f t="shared" si="3147"/>
        <v/>
      </c>
      <c r="CJ782" s="1330" t="str">
        <f t="shared" si="3147"/>
        <v/>
      </c>
      <c r="CK782" s="1329" t="str">
        <f t="shared" si="3147"/>
        <v/>
      </c>
      <c r="CL782" s="1329" t="str">
        <f t="shared" si="3147"/>
        <v/>
      </c>
      <c r="CM782" s="1329" t="str">
        <f t="shared" si="3147"/>
        <v/>
      </c>
      <c r="CN782" s="1329" t="str">
        <f t="shared" si="3147"/>
        <v/>
      </c>
      <c r="CO782" s="1328" t="str">
        <f t="shared" si="3147"/>
        <v/>
      </c>
      <c r="CP782" s="541" t="str">
        <f t="shared" si="3125"/>
        <v/>
      </c>
      <c r="CQ782" s="542" t="str">
        <f t="shared" si="3126"/>
        <v/>
      </c>
      <c r="CR782" s="543" t="str">
        <f t="shared" si="3127"/>
        <v/>
      </c>
      <c r="CS782" s="543" t="str">
        <f t="shared" si="3128"/>
        <v/>
      </c>
      <c r="CT782" s="543" t="str">
        <f t="shared" si="3129"/>
        <v/>
      </c>
      <c r="CU782" s="543" t="str">
        <f t="shared" si="3130"/>
        <v/>
      </c>
      <c r="CV782" s="543" t="str">
        <f t="shared" si="3131"/>
        <v/>
      </c>
      <c r="CW782" s="544" t="str">
        <f t="shared" si="3132"/>
        <v/>
      </c>
      <c r="CX782" s="544" t="str">
        <f t="shared" si="3133"/>
        <v/>
      </c>
      <c r="CY782" s="544" t="str">
        <f t="shared" si="3134"/>
        <v/>
      </c>
      <c r="CZ782" s="543" t="str">
        <f t="shared" si="3135"/>
        <v/>
      </c>
      <c r="DA782" s="543" t="str">
        <f t="shared" si="3136"/>
        <v/>
      </c>
      <c r="DB782" s="543" t="str">
        <f t="shared" si="3137"/>
        <v/>
      </c>
      <c r="DC782" s="543" t="str">
        <f t="shared" si="3138"/>
        <v/>
      </c>
      <c r="DD782" s="543" t="str">
        <f t="shared" si="3139"/>
        <v/>
      </c>
      <c r="DE782" s="542" t="str">
        <f t="shared" si="3140"/>
        <v/>
      </c>
      <c r="DF782" s="541" t="str">
        <f t="shared" si="3141"/>
        <v/>
      </c>
      <c r="DG782" s="646">
        <f t="shared" si="3142"/>
        <v>0</v>
      </c>
      <c r="DH782" s="98">
        <f t="shared" si="3143"/>
        <v>1</v>
      </c>
      <c r="DI782" s="98">
        <f t="shared" si="3144"/>
        <v>0</v>
      </c>
      <c r="DJ782" s="98">
        <f t="shared" si="3145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345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20"/>
        <v>400</v>
      </c>
      <c r="CA783" s="590" t="str">
        <f t="shared" si="3121"/>
        <v/>
      </c>
      <c r="CB783" s="590" t="str">
        <f t="shared" si="3122"/>
        <v/>
      </c>
      <c r="CC783" s="681" t="str">
        <f t="shared" si="3123"/>
        <v/>
      </c>
      <c r="CD783" s="1328" t="str">
        <f t="shared" si="3146"/>
        <v/>
      </c>
      <c r="CE783" s="1329" t="str">
        <f t="shared" si="3147"/>
        <v/>
      </c>
      <c r="CF783" s="1329" t="str">
        <f t="shared" si="3147"/>
        <v/>
      </c>
      <c r="CG783" s="1329" t="str">
        <f t="shared" si="3147"/>
        <v/>
      </c>
      <c r="CH783" s="1329" t="str">
        <f t="shared" si="3147"/>
        <v/>
      </c>
      <c r="CI783" s="1330" t="str">
        <f t="shared" si="3147"/>
        <v/>
      </c>
      <c r="CJ783" s="1330" t="str">
        <f t="shared" si="3147"/>
        <v/>
      </c>
      <c r="CK783" s="1329" t="str">
        <f t="shared" si="3147"/>
        <v/>
      </c>
      <c r="CL783" s="1329" t="str">
        <f t="shared" si="3147"/>
        <v/>
      </c>
      <c r="CM783" s="1329" t="str">
        <f t="shared" si="3147"/>
        <v/>
      </c>
      <c r="CN783" s="1329" t="str">
        <f t="shared" si="3147"/>
        <v/>
      </c>
      <c r="CO783" s="1328" t="str">
        <f t="shared" si="3147"/>
        <v/>
      </c>
      <c r="CP783" s="541" t="str">
        <f t="shared" si="3125"/>
        <v/>
      </c>
      <c r="CQ783" s="542" t="str">
        <f t="shared" si="3126"/>
        <v/>
      </c>
      <c r="CR783" s="543" t="str">
        <f t="shared" si="3127"/>
        <v/>
      </c>
      <c r="CS783" s="543" t="str">
        <f t="shared" si="3128"/>
        <v/>
      </c>
      <c r="CT783" s="543" t="str">
        <f t="shared" si="3129"/>
        <v/>
      </c>
      <c r="CU783" s="543" t="str">
        <f t="shared" si="3130"/>
        <v/>
      </c>
      <c r="CV783" s="543" t="str">
        <f t="shared" si="3131"/>
        <v/>
      </c>
      <c r="CW783" s="544" t="str">
        <f t="shared" si="3132"/>
        <v/>
      </c>
      <c r="CX783" s="544" t="str">
        <f t="shared" si="3133"/>
        <v/>
      </c>
      <c r="CY783" s="544" t="str">
        <f t="shared" si="3134"/>
        <v/>
      </c>
      <c r="CZ783" s="543" t="str">
        <f t="shared" si="3135"/>
        <v/>
      </c>
      <c r="DA783" s="543" t="str">
        <f t="shared" si="3136"/>
        <v/>
      </c>
      <c r="DB783" s="543" t="str">
        <f t="shared" si="3137"/>
        <v/>
      </c>
      <c r="DC783" s="543" t="str">
        <f t="shared" si="3138"/>
        <v/>
      </c>
      <c r="DD783" s="543" t="str">
        <f t="shared" si="3139"/>
        <v/>
      </c>
      <c r="DE783" s="542" t="str">
        <f t="shared" si="3140"/>
        <v/>
      </c>
      <c r="DF783" s="541" t="str">
        <f t="shared" si="3141"/>
        <v/>
      </c>
      <c r="DG783" s="646">
        <f t="shared" si="3142"/>
        <v>3</v>
      </c>
      <c r="DH783" s="98">
        <f t="shared" si="3143"/>
        <v>0</v>
      </c>
      <c r="DI783" s="98">
        <f t="shared" si="3144"/>
        <v>0</v>
      </c>
      <c r="DJ783" s="98">
        <f t="shared" si="3145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346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20"/>
        <v>98.888888888888886</v>
      </c>
      <c r="CA784" s="590">
        <f t="shared" si="3121"/>
        <v>196</v>
      </c>
      <c r="CB784" s="590">
        <f t="shared" si="3122"/>
        <v>870</v>
      </c>
      <c r="CC784" s="681">
        <f t="shared" si="3123"/>
        <v>1142</v>
      </c>
      <c r="CD784" s="1328">
        <f t="shared" si="3146"/>
        <v>240</v>
      </c>
      <c r="CE784" s="1329">
        <f t="shared" si="3147"/>
        <v>500</v>
      </c>
      <c r="CF784" s="1329">
        <f t="shared" si="3147"/>
        <v>500</v>
      </c>
      <c r="CG784" s="1329">
        <f t="shared" si="3147"/>
        <v>600</v>
      </c>
      <c r="CH784" s="1329">
        <f t="shared" si="3147"/>
        <v>700</v>
      </c>
      <c r="CI784" s="1330">
        <f t="shared" si="3147"/>
        <v>1000</v>
      </c>
      <c r="CJ784" s="1330">
        <f t="shared" si="3147"/>
        <v>1000</v>
      </c>
      <c r="CK784" s="1329">
        <f t="shared" si="3147"/>
        <v>1000</v>
      </c>
      <c r="CL784" s="1329">
        <f t="shared" si="3147"/>
        <v>1000</v>
      </c>
      <c r="CM784" s="1329">
        <f t="shared" si="3147"/>
        <v>1200</v>
      </c>
      <c r="CN784" s="1329">
        <f t="shared" si="3147"/>
        <v>1200</v>
      </c>
      <c r="CO784" s="1328">
        <f t="shared" si="3147"/>
        <v>1500</v>
      </c>
      <c r="CP784" s="541" t="str">
        <f t="shared" si="3125"/>
        <v/>
      </c>
      <c r="CQ784" s="542" t="str">
        <f t="shared" si="3126"/>
        <v/>
      </c>
      <c r="CR784" s="543" t="str">
        <f t="shared" si="3127"/>
        <v/>
      </c>
      <c r="CS784" s="543">
        <f t="shared" si="3128"/>
        <v>200</v>
      </c>
      <c r="CT784" s="543">
        <f t="shared" si="3129"/>
        <v>300</v>
      </c>
      <c r="CU784" s="543">
        <f t="shared" si="3130"/>
        <v>520</v>
      </c>
      <c r="CV784" s="543">
        <f t="shared" si="3131"/>
        <v>800</v>
      </c>
      <c r="CW784" s="544">
        <f t="shared" si="3132"/>
        <v>800</v>
      </c>
      <c r="CX784" s="544">
        <f t="shared" si="3133"/>
        <v>1000</v>
      </c>
      <c r="CY784" s="544">
        <f t="shared" si="3134"/>
        <v>1000</v>
      </c>
      <c r="CZ784" s="543">
        <f t="shared" si="3135"/>
        <v>1000</v>
      </c>
      <c r="DA784" s="543">
        <f t="shared" si="3136"/>
        <v>1500</v>
      </c>
      <c r="DB784" s="543">
        <f t="shared" si="3137"/>
        <v>2000</v>
      </c>
      <c r="DC784" s="543">
        <f t="shared" si="3138"/>
        <v>2500</v>
      </c>
      <c r="DD784" s="543">
        <f t="shared" si="3139"/>
        <v>14000</v>
      </c>
      <c r="DE784" s="542" t="str">
        <f t="shared" si="3140"/>
        <v/>
      </c>
      <c r="DF784" s="541" t="str">
        <f t="shared" si="3141"/>
        <v/>
      </c>
      <c r="DG784" s="646">
        <f t="shared" si="3142"/>
        <v>11</v>
      </c>
      <c r="DH784" s="98">
        <f t="shared" si="3143"/>
        <v>12</v>
      </c>
      <c r="DI784" s="98">
        <f t="shared" si="3144"/>
        <v>12</v>
      </c>
      <c r="DJ784" s="98">
        <f t="shared" si="3145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20"/>
        <v/>
      </c>
      <c r="CA785" s="590" t="str">
        <f t="shared" si="3121"/>
        <v/>
      </c>
      <c r="CB785" s="590" t="str">
        <f t="shared" si="3122"/>
        <v/>
      </c>
      <c r="CC785" s="681">
        <f t="shared" si="3123"/>
        <v>1550</v>
      </c>
      <c r="CD785" s="1328" t="str">
        <f t="shared" si="3146"/>
        <v/>
      </c>
      <c r="CE785" s="1329" t="str">
        <f t="shared" si="3147"/>
        <v/>
      </c>
      <c r="CF785" s="1329" t="str">
        <f t="shared" si="3147"/>
        <v/>
      </c>
      <c r="CG785" s="1329" t="str">
        <f t="shared" si="3147"/>
        <v/>
      </c>
      <c r="CH785" s="1329" t="str">
        <f t="shared" si="3147"/>
        <v/>
      </c>
      <c r="CI785" s="1330" t="str">
        <f t="shared" si="3147"/>
        <v/>
      </c>
      <c r="CJ785" s="1330" t="str">
        <f t="shared" si="3147"/>
        <v/>
      </c>
      <c r="CK785" s="1329" t="str">
        <f t="shared" si="3147"/>
        <v/>
      </c>
      <c r="CL785" s="1329" t="str">
        <f t="shared" si="3147"/>
        <v/>
      </c>
      <c r="CM785" s="1329" t="str">
        <f t="shared" si="3147"/>
        <v/>
      </c>
      <c r="CN785" s="1329" t="str">
        <f t="shared" si="3147"/>
        <v/>
      </c>
      <c r="CO785" s="1328" t="str">
        <f t="shared" si="3147"/>
        <v/>
      </c>
      <c r="CP785" s="541" t="str">
        <f t="shared" si="3125"/>
        <v/>
      </c>
      <c r="CQ785" s="542" t="str">
        <f t="shared" si="3126"/>
        <v/>
      </c>
      <c r="CR785" s="543" t="str">
        <f t="shared" si="3127"/>
        <v/>
      </c>
      <c r="CS785" s="543">
        <f t="shared" si="3128"/>
        <v>800</v>
      </c>
      <c r="CT785" s="543">
        <f t="shared" si="3129"/>
        <v>1000</v>
      </c>
      <c r="CU785" s="543">
        <f t="shared" si="3130"/>
        <v>1000</v>
      </c>
      <c r="CV785" s="543">
        <f t="shared" si="3131"/>
        <v>1000</v>
      </c>
      <c r="CW785" s="544">
        <f t="shared" si="3132"/>
        <v>1200</v>
      </c>
      <c r="CX785" s="544">
        <f t="shared" si="3133"/>
        <v>1300</v>
      </c>
      <c r="CY785" s="544">
        <f t="shared" si="3134"/>
        <v>1500</v>
      </c>
      <c r="CZ785" s="543">
        <f t="shared" si="3135"/>
        <v>1500</v>
      </c>
      <c r="DA785" s="543">
        <f t="shared" si="3136"/>
        <v>1500</v>
      </c>
      <c r="DB785" s="543">
        <f t="shared" si="3137"/>
        <v>2500</v>
      </c>
      <c r="DC785" s="543">
        <f t="shared" si="3138"/>
        <v>3000</v>
      </c>
      <c r="DD785" s="543">
        <f t="shared" si="3139"/>
        <v>4000</v>
      </c>
      <c r="DE785" s="542" t="str">
        <f t="shared" si="3140"/>
        <v/>
      </c>
      <c r="DF785" s="541" t="str">
        <f t="shared" si="3141"/>
        <v/>
      </c>
      <c r="DG785" s="646">
        <f t="shared" si="3142"/>
        <v>0</v>
      </c>
      <c r="DH785" s="98">
        <f t="shared" si="3143"/>
        <v>0</v>
      </c>
      <c r="DI785" s="98">
        <f t="shared" si="3144"/>
        <v>0</v>
      </c>
      <c r="DJ785" s="98">
        <f t="shared" si="3145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2"/>
      <c r="CA786" s="582"/>
      <c r="CB786" s="582"/>
      <c r="CC786" s="680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45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285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52">IF(DG787&lt;3,"",(SUM(B787:R787)-MIN(B787:R787)-MAX(B787:R787))/(DG787-2))</f>
        <v/>
      </c>
      <c r="CA787" s="590" t="str">
        <f t="shared" ref="CA787:CA806" si="3153">IF(DH787&lt;3,"",(SUM(T787:AJ787)-MIN(T787:AJ787)-MAX(T787:AJ787))/(DH787-2))</f>
        <v/>
      </c>
      <c r="CB787" s="590" t="str">
        <f t="shared" ref="CB787:CB806" si="3154">IF(DI787&lt;3,"",(SUM(AL787:BB787)-MIN(AL787:BB787)-MAX(AL787:BB787))/(DI787-2))</f>
        <v/>
      </c>
      <c r="CC787" s="681" t="str">
        <f t="shared" ref="CC787:CC806" si="3155">IF(DJ787&lt;3,"",(SUM(BD787:BT787)-MIN(BD787:BT787)-MAX(BD787:BT787))/(DJ787-2))</f>
        <v/>
      </c>
      <c r="CD787" s="1328" t="str">
        <f t="shared" ref="CD787:CO787" si="31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56"/>
        <v/>
      </c>
      <c r="CF787" s="1329" t="str">
        <f t="shared" si="3156"/>
        <v/>
      </c>
      <c r="CG787" s="1329" t="str">
        <f t="shared" si="3156"/>
        <v/>
      </c>
      <c r="CH787" s="1329" t="str">
        <f t="shared" si="3156"/>
        <v/>
      </c>
      <c r="CI787" s="1330" t="str">
        <f t="shared" si="3156"/>
        <v/>
      </c>
      <c r="CJ787" s="1330" t="str">
        <f t="shared" si="3156"/>
        <v/>
      </c>
      <c r="CK787" s="1329" t="str">
        <f t="shared" si="3156"/>
        <v/>
      </c>
      <c r="CL787" s="1329" t="str">
        <f t="shared" si="3156"/>
        <v/>
      </c>
      <c r="CM787" s="1329" t="str">
        <f t="shared" si="3156"/>
        <v/>
      </c>
      <c r="CN787" s="1329" t="str">
        <f t="shared" si="3156"/>
        <v/>
      </c>
      <c r="CO787" s="1328" t="str">
        <f t="shared" si="3156"/>
        <v/>
      </c>
      <c r="CP787" s="541" t="str">
        <f t="shared" ref="CP787:CP810" si="315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5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5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6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6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6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6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6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6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6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6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6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6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7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7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7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7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74">COUNT(B787:R787)</f>
        <v>0</v>
      </c>
      <c r="DH787" s="98">
        <f t="shared" ref="DH787:DH806" si="3175">COUNT(T787:AJ787)</f>
        <v>1</v>
      </c>
      <c r="DI787" s="98">
        <f t="shared" ref="DI787:DI806" si="3176">COUNT(AL787:BB787)</f>
        <v>0</v>
      </c>
      <c r="DJ787" s="98">
        <f t="shared" ref="DJ787:DJ806" si="3177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286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52"/>
        <v/>
      </c>
      <c r="CA788" s="590" t="str">
        <f t="shared" si="3153"/>
        <v/>
      </c>
      <c r="CB788" s="590" t="str">
        <f t="shared" si="3154"/>
        <v/>
      </c>
      <c r="CC788" s="681" t="str">
        <f t="shared" si="3155"/>
        <v/>
      </c>
      <c r="CD788" s="1328" t="str">
        <f t="shared" ref="CD788:CD810" si="317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7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79"/>
        <v/>
      </c>
      <c r="CG788" s="1329" t="str">
        <f t="shared" si="3179"/>
        <v/>
      </c>
      <c r="CH788" s="1329" t="str">
        <f t="shared" si="3179"/>
        <v/>
      </c>
      <c r="CI788" s="1330" t="str">
        <f t="shared" si="3179"/>
        <v/>
      </c>
      <c r="CJ788" s="1330" t="str">
        <f t="shared" si="3179"/>
        <v/>
      </c>
      <c r="CK788" s="1329" t="str">
        <f t="shared" si="3179"/>
        <v/>
      </c>
      <c r="CL788" s="1329" t="str">
        <f t="shared" si="3179"/>
        <v/>
      </c>
      <c r="CM788" s="1329" t="str">
        <f t="shared" si="3179"/>
        <v/>
      </c>
      <c r="CN788" s="1329" t="str">
        <f t="shared" si="3179"/>
        <v/>
      </c>
      <c r="CO788" s="1328" t="str">
        <f t="shared" si="3179"/>
        <v/>
      </c>
      <c r="CP788" s="541" t="str">
        <f t="shared" si="3157"/>
        <v/>
      </c>
      <c r="CQ788" s="542" t="str">
        <f t="shared" si="3158"/>
        <v/>
      </c>
      <c r="CR788" s="543" t="str">
        <f t="shared" si="3159"/>
        <v/>
      </c>
      <c r="CS788" s="543" t="str">
        <f t="shared" si="3160"/>
        <v/>
      </c>
      <c r="CT788" s="543" t="str">
        <f t="shared" si="3161"/>
        <v/>
      </c>
      <c r="CU788" s="543" t="str">
        <f t="shared" si="3162"/>
        <v/>
      </c>
      <c r="CV788" s="543" t="str">
        <f t="shared" si="3163"/>
        <v/>
      </c>
      <c r="CW788" s="544" t="str">
        <f t="shared" si="3164"/>
        <v/>
      </c>
      <c r="CX788" s="544" t="str">
        <f t="shared" si="3165"/>
        <v/>
      </c>
      <c r="CY788" s="544" t="str">
        <f t="shared" si="3166"/>
        <v/>
      </c>
      <c r="CZ788" s="543" t="str">
        <f t="shared" si="3167"/>
        <v/>
      </c>
      <c r="DA788" s="543" t="str">
        <f t="shared" si="3168"/>
        <v/>
      </c>
      <c r="DB788" s="543" t="str">
        <f t="shared" si="3169"/>
        <v/>
      </c>
      <c r="DC788" s="543" t="str">
        <f t="shared" si="3170"/>
        <v/>
      </c>
      <c r="DD788" s="543" t="str">
        <f t="shared" si="3171"/>
        <v/>
      </c>
      <c r="DE788" s="542" t="str">
        <f t="shared" si="3172"/>
        <v/>
      </c>
      <c r="DF788" s="541" t="str">
        <f t="shared" si="3173"/>
        <v/>
      </c>
      <c r="DG788" s="646">
        <f t="shared" si="3174"/>
        <v>0</v>
      </c>
      <c r="DH788" s="98">
        <f t="shared" si="3175"/>
        <v>1</v>
      </c>
      <c r="DI788" s="98">
        <f t="shared" si="3176"/>
        <v>0</v>
      </c>
      <c r="DJ788" s="98">
        <f t="shared" si="3177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343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52"/>
        <v/>
      </c>
      <c r="CA789" s="590" t="str">
        <f t="shared" si="3153"/>
        <v/>
      </c>
      <c r="CB789" s="590" t="str">
        <f t="shared" si="3154"/>
        <v/>
      </c>
      <c r="CC789" s="681" t="str">
        <f t="shared" si="3155"/>
        <v/>
      </c>
      <c r="CD789" s="1328" t="str">
        <f t="shared" si="3178"/>
        <v/>
      </c>
      <c r="CE789" s="1329" t="str">
        <f t="shared" si="3179"/>
        <v/>
      </c>
      <c r="CF789" s="1329" t="str">
        <f t="shared" si="3179"/>
        <v/>
      </c>
      <c r="CG789" s="1329" t="str">
        <f t="shared" si="3179"/>
        <v/>
      </c>
      <c r="CH789" s="1329" t="str">
        <f t="shared" si="3179"/>
        <v/>
      </c>
      <c r="CI789" s="1330" t="str">
        <f t="shared" si="3179"/>
        <v/>
      </c>
      <c r="CJ789" s="1330" t="str">
        <f t="shared" si="3179"/>
        <v/>
      </c>
      <c r="CK789" s="1329" t="str">
        <f t="shared" si="3179"/>
        <v/>
      </c>
      <c r="CL789" s="1329" t="str">
        <f t="shared" si="3179"/>
        <v/>
      </c>
      <c r="CM789" s="1329" t="str">
        <f t="shared" si="3179"/>
        <v/>
      </c>
      <c r="CN789" s="1329" t="str">
        <f t="shared" si="3179"/>
        <v/>
      </c>
      <c r="CO789" s="1328" t="str">
        <f t="shared" si="3179"/>
        <v/>
      </c>
      <c r="CP789" s="541" t="str">
        <f t="shared" si="3157"/>
        <v/>
      </c>
      <c r="CQ789" s="542" t="str">
        <f t="shared" si="3158"/>
        <v/>
      </c>
      <c r="CR789" s="543" t="str">
        <f t="shared" si="3159"/>
        <v/>
      </c>
      <c r="CS789" s="543" t="str">
        <f t="shared" si="3160"/>
        <v/>
      </c>
      <c r="CT789" s="543" t="str">
        <f t="shared" si="3161"/>
        <v/>
      </c>
      <c r="CU789" s="543" t="str">
        <f t="shared" si="3162"/>
        <v/>
      </c>
      <c r="CV789" s="543" t="str">
        <f t="shared" si="3163"/>
        <v/>
      </c>
      <c r="CW789" s="544" t="str">
        <f t="shared" si="3164"/>
        <v/>
      </c>
      <c r="CX789" s="544" t="str">
        <f t="shared" si="3165"/>
        <v/>
      </c>
      <c r="CY789" s="544" t="str">
        <f t="shared" si="3166"/>
        <v/>
      </c>
      <c r="CZ789" s="543" t="str">
        <f t="shared" si="3167"/>
        <v/>
      </c>
      <c r="DA789" s="543" t="str">
        <f t="shared" si="3168"/>
        <v/>
      </c>
      <c r="DB789" s="543" t="str">
        <f t="shared" si="3169"/>
        <v/>
      </c>
      <c r="DC789" s="543" t="str">
        <f t="shared" si="3170"/>
        <v/>
      </c>
      <c r="DD789" s="543" t="str">
        <f t="shared" si="3171"/>
        <v/>
      </c>
      <c r="DE789" s="542" t="str">
        <f t="shared" si="3172"/>
        <v/>
      </c>
      <c r="DF789" s="541" t="str">
        <f t="shared" si="3173"/>
        <v/>
      </c>
      <c r="DG789" s="646">
        <f t="shared" si="3174"/>
        <v>0</v>
      </c>
      <c r="DH789" s="98">
        <f t="shared" si="3175"/>
        <v>1</v>
      </c>
      <c r="DI789" s="98">
        <f t="shared" si="3176"/>
        <v>0</v>
      </c>
      <c r="DJ789" s="98">
        <f t="shared" si="3177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289</v>
      </c>
      <c r="B790" s="600" t="str">
        <f t="shared" ref="B790:M790" si="3180">IF(B787="","",B787*B788*B789)</f>
        <v/>
      </c>
      <c r="C790" s="600" t="str">
        <f t="shared" si="3180"/>
        <v/>
      </c>
      <c r="D790" s="600" t="str">
        <f t="shared" si="3180"/>
        <v/>
      </c>
      <c r="E790" s="600" t="str">
        <f t="shared" si="3180"/>
        <v/>
      </c>
      <c r="F790" s="600" t="str">
        <f t="shared" si="3180"/>
        <v/>
      </c>
      <c r="G790" s="600" t="str">
        <f t="shared" si="3180"/>
        <v/>
      </c>
      <c r="H790" s="600" t="str">
        <f t="shared" si="3180"/>
        <v/>
      </c>
      <c r="I790" s="600" t="str">
        <f t="shared" si="3180"/>
        <v/>
      </c>
      <c r="J790" s="600" t="str">
        <f t="shared" si="3180"/>
        <v/>
      </c>
      <c r="K790" s="600" t="str">
        <f t="shared" si="3180"/>
        <v/>
      </c>
      <c r="L790" s="600" t="str">
        <f t="shared" si="3180"/>
        <v/>
      </c>
      <c r="M790" s="600" t="str">
        <f t="shared" si="3180"/>
        <v/>
      </c>
      <c r="N790" s="600"/>
      <c r="O790" s="600"/>
      <c r="P790" s="600"/>
      <c r="Q790" s="600"/>
      <c r="R790" s="600"/>
      <c r="S790" s="640"/>
      <c r="T790" s="600" t="str">
        <f t="shared" ref="T790:AE790" si="3181">IF(T787="","",T787*T788*T789)</f>
        <v/>
      </c>
      <c r="U790" s="600" t="str">
        <f t="shared" si="3181"/>
        <v/>
      </c>
      <c r="V790" s="600">
        <f t="shared" si="3181"/>
        <v>1200</v>
      </c>
      <c r="W790" s="600" t="str">
        <f t="shared" si="3181"/>
        <v/>
      </c>
      <c r="X790" s="600" t="str">
        <f t="shared" si="3181"/>
        <v/>
      </c>
      <c r="Y790" s="600" t="str">
        <f t="shared" si="3181"/>
        <v/>
      </c>
      <c r="Z790" s="600" t="str">
        <f t="shared" si="3181"/>
        <v/>
      </c>
      <c r="AA790" s="600" t="str">
        <f t="shared" si="3181"/>
        <v/>
      </c>
      <c r="AB790" s="600" t="str">
        <f t="shared" si="3181"/>
        <v/>
      </c>
      <c r="AC790" s="600" t="str">
        <f t="shared" si="3181"/>
        <v/>
      </c>
      <c r="AD790" s="600" t="str">
        <f t="shared" si="3181"/>
        <v/>
      </c>
      <c r="AE790" s="600" t="str">
        <f t="shared" si="3181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82">IF(AL787="","",AL787*AL788*AL789)</f>
        <v/>
      </c>
      <c r="AM790" s="600" t="str">
        <f t="shared" si="3182"/>
        <v/>
      </c>
      <c r="AN790" s="600" t="str">
        <f t="shared" si="3182"/>
        <v/>
      </c>
      <c r="AO790" s="600" t="str">
        <f t="shared" si="3182"/>
        <v/>
      </c>
      <c r="AP790" s="600" t="str">
        <f t="shared" si="3182"/>
        <v/>
      </c>
      <c r="AQ790" s="600" t="str">
        <f t="shared" si="3182"/>
        <v/>
      </c>
      <c r="AR790" s="600" t="str">
        <f t="shared" si="3182"/>
        <v/>
      </c>
      <c r="AS790" s="600" t="str">
        <f t="shared" si="3182"/>
        <v/>
      </c>
      <c r="AT790" s="600" t="str">
        <f t="shared" si="3182"/>
        <v/>
      </c>
      <c r="AU790" s="600" t="str">
        <f t="shared" si="3182"/>
        <v/>
      </c>
      <c r="AV790" s="600" t="str">
        <f t="shared" si="3182"/>
        <v/>
      </c>
      <c r="AW790" s="600" t="str">
        <f t="shared" si="3182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83">IF(BD787="","",BD787*BD788*BD789)</f>
        <v/>
      </c>
      <c r="BE790" s="600" t="str">
        <f t="shared" si="3183"/>
        <v/>
      </c>
      <c r="BF790" s="600" t="str">
        <f t="shared" si="3183"/>
        <v/>
      </c>
      <c r="BG790" s="600" t="str">
        <f t="shared" si="3183"/>
        <v/>
      </c>
      <c r="BH790" s="600" t="str">
        <f t="shared" si="3183"/>
        <v/>
      </c>
      <c r="BI790" s="600" t="str">
        <f t="shared" si="3183"/>
        <v/>
      </c>
      <c r="BJ790" s="600" t="str">
        <f t="shared" si="3183"/>
        <v/>
      </c>
      <c r="BK790" s="600" t="str">
        <f t="shared" si="3183"/>
        <v/>
      </c>
      <c r="BL790" s="600" t="str">
        <f t="shared" si="3183"/>
        <v/>
      </c>
      <c r="BM790" s="600" t="str">
        <f t="shared" si="3183"/>
        <v/>
      </c>
      <c r="BN790" s="600" t="str">
        <f t="shared" si="3183"/>
        <v/>
      </c>
      <c r="BO790" s="600" t="str">
        <f t="shared" si="3183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52"/>
        <v/>
      </c>
      <c r="CA790" s="590" t="str">
        <f t="shared" si="3153"/>
        <v/>
      </c>
      <c r="CB790" s="590" t="str">
        <f t="shared" si="3154"/>
        <v/>
      </c>
      <c r="CC790" s="681" t="str">
        <f t="shared" si="3155"/>
        <v/>
      </c>
      <c r="CD790" s="1328" t="str">
        <f t="shared" si="3178"/>
        <v/>
      </c>
      <c r="CE790" s="1329" t="str">
        <f t="shared" si="3179"/>
        <v/>
      </c>
      <c r="CF790" s="1329" t="str">
        <f t="shared" si="3179"/>
        <v/>
      </c>
      <c r="CG790" s="1329" t="str">
        <f t="shared" si="3179"/>
        <v/>
      </c>
      <c r="CH790" s="1329" t="str">
        <f t="shared" si="3179"/>
        <v/>
      </c>
      <c r="CI790" s="1330" t="str">
        <f t="shared" si="3179"/>
        <v/>
      </c>
      <c r="CJ790" s="1330" t="str">
        <f t="shared" si="3179"/>
        <v/>
      </c>
      <c r="CK790" s="1329" t="str">
        <f t="shared" si="3179"/>
        <v/>
      </c>
      <c r="CL790" s="1329" t="str">
        <f t="shared" si="3179"/>
        <v/>
      </c>
      <c r="CM790" s="1329" t="str">
        <f t="shared" si="3179"/>
        <v/>
      </c>
      <c r="CN790" s="1329" t="str">
        <f t="shared" si="3179"/>
        <v/>
      </c>
      <c r="CO790" s="1328" t="str">
        <f t="shared" si="3179"/>
        <v/>
      </c>
      <c r="CP790" s="541" t="str">
        <f t="shared" si="3157"/>
        <v/>
      </c>
      <c r="CQ790" s="542" t="str">
        <f t="shared" si="3158"/>
        <v/>
      </c>
      <c r="CR790" s="543" t="str">
        <f t="shared" si="3159"/>
        <v/>
      </c>
      <c r="CS790" s="543" t="str">
        <f t="shared" si="3160"/>
        <v/>
      </c>
      <c r="CT790" s="543" t="str">
        <f t="shared" si="3161"/>
        <v/>
      </c>
      <c r="CU790" s="543" t="str">
        <f t="shared" si="3162"/>
        <v/>
      </c>
      <c r="CV790" s="543" t="str">
        <f t="shared" si="3163"/>
        <v/>
      </c>
      <c r="CW790" s="544" t="str">
        <f t="shared" si="3164"/>
        <v/>
      </c>
      <c r="CX790" s="544" t="str">
        <f t="shared" si="3165"/>
        <v/>
      </c>
      <c r="CY790" s="544" t="str">
        <f t="shared" si="3166"/>
        <v/>
      </c>
      <c r="CZ790" s="543" t="str">
        <f t="shared" si="3167"/>
        <v/>
      </c>
      <c r="DA790" s="543" t="str">
        <f t="shared" si="3168"/>
        <v/>
      </c>
      <c r="DB790" s="543" t="str">
        <f t="shared" si="3169"/>
        <v/>
      </c>
      <c r="DC790" s="543" t="str">
        <f t="shared" si="3170"/>
        <v/>
      </c>
      <c r="DD790" s="543" t="str">
        <f t="shared" si="3171"/>
        <v/>
      </c>
      <c r="DE790" s="542" t="str">
        <f t="shared" si="3172"/>
        <v/>
      </c>
      <c r="DF790" s="541" t="str">
        <f t="shared" si="3173"/>
        <v/>
      </c>
      <c r="DG790" s="646">
        <f t="shared" si="3174"/>
        <v>0</v>
      </c>
      <c r="DH790" s="98">
        <f t="shared" si="3175"/>
        <v>1</v>
      </c>
      <c r="DI790" s="98">
        <f t="shared" si="3176"/>
        <v>0</v>
      </c>
      <c r="DJ790" s="98">
        <f t="shared" si="3177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349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52"/>
        <v>150</v>
      </c>
      <c r="CA791" s="590">
        <f t="shared" si="3153"/>
        <v>290</v>
      </c>
      <c r="CB791" s="590">
        <f t="shared" si="3154"/>
        <v>1980</v>
      </c>
      <c r="CC791" s="681">
        <f t="shared" si="3155"/>
        <v>3550</v>
      </c>
      <c r="CD791" s="1328">
        <f t="shared" si="3178"/>
        <v>500</v>
      </c>
      <c r="CE791" s="1329">
        <f t="shared" si="3179"/>
        <v>900</v>
      </c>
      <c r="CF791" s="1329">
        <f t="shared" si="3179"/>
        <v>900</v>
      </c>
      <c r="CG791" s="1329">
        <f t="shared" si="3179"/>
        <v>1000</v>
      </c>
      <c r="CH791" s="1329">
        <f t="shared" si="3179"/>
        <v>1000</v>
      </c>
      <c r="CI791" s="1330">
        <f t="shared" si="3179"/>
        <v>2000</v>
      </c>
      <c r="CJ791" s="1330">
        <f t="shared" si="3179"/>
        <v>2000</v>
      </c>
      <c r="CK791" s="1329">
        <f t="shared" si="3179"/>
        <v>3000</v>
      </c>
      <c r="CL791" s="1329">
        <f t="shared" si="3179"/>
        <v>3000</v>
      </c>
      <c r="CM791" s="1329">
        <f t="shared" si="3179"/>
        <v>3000</v>
      </c>
      <c r="CN791" s="1329">
        <f t="shared" si="3179"/>
        <v>3000</v>
      </c>
      <c r="CO791" s="1328">
        <f t="shared" si="3179"/>
        <v>6000</v>
      </c>
      <c r="CP791" s="541" t="str">
        <f t="shared" si="3157"/>
        <v/>
      </c>
      <c r="CQ791" s="542" t="str">
        <f t="shared" si="3158"/>
        <v/>
      </c>
      <c r="CR791" s="543" t="str">
        <f t="shared" si="3159"/>
        <v/>
      </c>
      <c r="CS791" s="543">
        <f t="shared" si="3160"/>
        <v>1000</v>
      </c>
      <c r="CT791" s="543">
        <f t="shared" si="3161"/>
        <v>1000</v>
      </c>
      <c r="CU791" s="543">
        <f t="shared" si="3162"/>
        <v>1200</v>
      </c>
      <c r="CV791" s="543">
        <f t="shared" si="3163"/>
        <v>1800</v>
      </c>
      <c r="CW791" s="544">
        <f t="shared" si="3164"/>
        <v>3000</v>
      </c>
      <c r="CX791" s="544">
        <f t="shared" si="3165"/>
        <v>3000</v>
      </c>
      <c r="CY791" s="544">
        <f t="shared" si="3166"/>
        <v>3500</v>
      </c>
      <c r="CZ791" s="543">
        <f t="shared" si="3167"/>
        <v>4000</v>
      </c>
      <c r="DA791" s="543">
        <f t="shared" si="3168"/>
        <v>4000</v>
      </c>
      <c r="DB791" s="543">
        <f t="shared" si="3169"/>
        <v>7000</v>
      </c>
      <c r="DC791" s="543">
        <f t="shared" si="3170"/>
        <v>7000</v>
      </c>
      <c r="DD791" s="543">
        <f t="shared" si="3171"/>
        <v>9000</v>
      </c>
      <c r="DE791" s="542" t="str">
        <f t="shared" si="3172"/>
        <v/>
      </c>
      <c r="DF791" s="541" t="str">
        <f t="shared" si="3173"/>
        <v/>
      </c>
      <c r="DG791" s="646">
        <f t="shared" si="3174"/>
        <v>12</v>
      </c>
      <c r="DH791" s="98">
        <f t="shared" si="3175"/>
        <v>12</v>
      </c>
      <c r="DI791" s="98">
        <f t="shared" si="3176"/>
        <v>12</v>
      </c>
      <c r="DJ791" s="98">
        <f t="shared" si="3177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350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52"/>
        <v>93</v>
      </c>
      <c r="CA792" s="590">
        <f t="shared" si="3153"/>
        <v>187</v>
      </c>
      <c r="CB792" s="590">
        <f t="shared" si="3154"/>
        <v>1185</v>
      </c>
      <c r="CC792" s="681">
        <f t="shared" si="3155"/>
        <v>2800</v>
      </c>
      <c r="CD792" s="1328">
        <f t="shared" si="3178"/>
        <v>300</v>
      </c>
      <c r="CE792" s="1329">
        <f t="shared" si="3179"/>
        <v>500</v>
      </c>
      <c r="CF792" s="1329">
        <f t="shared" si="3179"/>
        <v>750</v>
      </c>
      <c r="CG792" s="1329">
        <f t="shared" si="3179"/>
        <v>800</v>
      </c>
      <c r="CH792" s="1329">
        <f t="shared" si="3179"/>
        <v>1100</v>
      </c>
      <c r="CI792" s="1330">
        <f t="shared" si="3179"/>
        <v>1300</v>
      </c>
      <c r="CJ792" s="1330">
        <f t="shared" si="3179"/>
        <v>1400</v>
      </c>
      <c r="CK792" s="1329">
        <f t="shared" si="3179"/>
        <v>1400</v>
      </c>
      <c r="CL792" s="1329">
        <f t="shared" si="3179"/>
        <v>1400</v>
      </c>
      <c r="CM792" s="1329">
        <f t="shared" si="3179"/>
        <v>1400</v>
      </c>
      <c r="CN792" s="1329">
        <f t="shared" si="3179"/>
        <v>1800</v>
      </c>
      <c r="CO792" s="1328">
        <f t="shared" si="3179"/>
        <v>1900</v>
      </c>
      <c r="CP792" s="541" t="str">
        <f t="shared" si="3157"/>
        <v/>
      </c>
      <c r="CQ792" s="542" t="str">
        <f t="shared" si="3158"/>
        <v/>
      </c>
      <c r="CR792" s="543" t="str">
        <f t="shared" si="3159"/>
        <v/>
      </c>
      <c r="CS792" s="543">
        <f t="shared" si="3160"/>
        <v>600</v>
      </c>
      <c r="CT792" s="543">
        <f t="shared" si="3161"/>
        <v>800</v>
      </c>
      <c r="CU792" s="543">
        <f t="shared" si="3162"/>
        <v>1100</v>
      </c>
      <c r="CV792" s="543">
        <f t="shared" si="3163"/>
        <v>1500</v>
      </c>
      <c r="CW792" s="544">
        <f t="shared" si="3164"/>
        <v>1500</v>
      </c>
      <c r="CX792" s="544">
        <f t="shared" si="3165"/>
        <v>1500</v>
      </c>
      <c r="CY792" s="544">
        <f t="shared" si="3166"/>
        <v>2000</v>
      </c>
      <c r="CZ792" s="543">
        <f t="shared" si="3167"/>
        <v>3000</v>
      </c>
      <c r="DA792" s="543">
        <f t="shared" si="3168"/>
        <v>3600</v>
      </c>
      <c r="DB792" s="543">
        <f t="shared" si="3169"/>
        <v>5500</v>
      </c>
      <c r="DC792" s="543">
        <f t="shared" si="3170"/>
        <v>7500</v>
      </c>
      <c r="DD792" s="543">
        <f t="shared" si="3171"/>
        <v>11600</v>
      </c>
      <c r="DE792" s="542" t="str">
        <f t="shared" si="3172"/>
        <v/>
      </c>
      <c r="DF792" s="541" t="str">
        <f t="shared" si="3173"/>
        <v/>
      </c>
      <c r="DG792" s="646">
        <f t="shared" si="3174"/>
        <v>12</v>
      </c>
      <c r="DH792" s="98">
        <f t="shared" si="3175"/>
        <v>12</v>
      </c>
      <c r="DI792" s="98">
        <f t="shared" si="3176"/>
        <v>12</v>
      </c>
      <c r="DJ792" s="98">
        <f t="shared" si="3177"/>
        <v>12</v>
      </c>
      <c r="DK792" s="475"/>
      <c r="DL792" s="610"/>
      <c r="DM792" s="477" t="s">
        <v>351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352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52"/>
        <v/>
      </c>
      <c r="CA793" s="590">
        <f t="shared" si="3153"/>
        <v>265</v>
      </c>
      <c r="CB793" s="590">
        <f t="shared" si="3154"/>
        <v>751</v>
      </c>
      <c r="CC793" s="681">
        <f t="shared" si="3155"/>
        <v>3966.6666666666665</v>
      </c>
      <c r="CD793" s="1328">
        <f t="shared" si="3178"/>
        <v>350</v>
      </c>
      <c r="CE793" s="1329">
        <f t="shared" si="3179"/>
        <v>500</v>
      </c>
      <c r="CF793" s="1329">
        <f t="shared" si="3179"/>
        <v>700</v>
      </c>
      <c r="CG793" s="1329">
        <f t="shared" si="3179"/>
        <v>700</v>
      </c>
      <c r="CH793" s="1329">
        <f t="shared" si="3179"/>
        <v>700</v>
      </c>
      <c r="CI793" s="1330">
        <f t="shared" si="3179"/>
        <v>750</v>
      </c>
      <c r="CJ793" s="1330">
        <f t="shared" si="3179"/>
        <v>750</v>
      </c>
      <c r="CK793" s="1329">
        <f t="shared" si="3179"/>
        <v>750</v>
      </c>
      <c r="CL793" s="1329">
        <f t="shared" si="3179"/>
        <v>860</v>
      </c>
      <c r="CM793" s="1329">
        <f t="shared" si="3179"/>
        <v>900</v>
      </c>
      <c r="CN793" s="1329">
        <f t="shared" si="3179"/>
        <v>900</v>
      </c>
      <c r="CO793" s="1328">
        <f t="shared" si="3179"/>
        <v>2700</v>
      </c>
      <c r="CP793" s="541" t="str">
        <f t="shared" si="3157"/>
        <v/>
      </c>
      <c r="CQ793" s="542" t="str">
        <f t="shared" si="3158"/>
        <v/>
      </c>
      <c r="CR793" s="543" t="str">
        <f t="shared" si="3159"/>
        <v/>
      </c>
      <c r="CS793" s="543">
        <f t="shared" si="3160"/>
        <v>900</v>
      </c>
      <c r="CT793" s="543">
        <f t="shared" si="3161"/>
        <v>1000</v>
      </c>
      <c r="CU793" s="543">
        <f t="shared" si="3162"/>
        <v>1000</v>
      </c>
      <c r="CV793" s="543">
        <f t="shared" si="3163"/>
        <v>1400</v>
      </c>
      <c r="CW793" s="544">
        <f t="shared" si="3164"/>
        <v>3000</v>
      </c>
      <c r="CX793" s="544">
        <f t="shared" si="3165"/>
        <v>4000</v>
      </c>
      <c r="CY793" s="544">
        <f t="shared" si="3166"/>
        <v>4500</v>
      </c>
      <c r="CZ793" s="543">
        <f t="shared" si="3167"/>
        <v>6000</v>
      </c>
      <c r="DA793" s="543">
        <f t="shared" si="3168"/>
        <v>7000</v>
      </c>
      <c r="DB793" s="543">
        <f t="shared" si="3169"/>
        <v>7800</v>
      </c>
      <c r="DC793" s="543">
        <f t="shared" si="3170"/>
        <v>16000</v>
      </c>
      <c r="DD793" s="543" t="str">
        <f t="shared" si="3171"/>
        <v/>
      </c>
      <c r="DE793" s="542" t="str">
        <f t="shared" si="3172"/>
        <v/>
      </c>
      <c r="DF793" s="541" t="str">
        <f t="shared" si="3173"/>
        <v/>
      </c>
      <c r="DG793" s="646">
        <f t="shared" si="3174"/>
        <v>0</v>
      </c>
      <c r="DH793" s="98">
        <f t="shared" si="3175"/>
        <v>6</v>
      </c>
      <c r="DI793" s="98">
        <f t="shared" si="3176"/>
        <v>12</v>
      </c>
      <c r="DJ793" s="98">
        <f t="shared" si="3177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171</v>
      </c>
      <c r="DS793" s="611"/>
      <c r="DT793" s="476"/>
    </row>
    <row r="794" spans="1:124" s="478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52"/>
        <v/>
      </c>
      <c r="CA794" s="590" t="str">
        <f t="shared" si="3153"/>
        <v/>
      </c>
      <c r="CB794" s="590">
        <f t="shared" si="3154"/>
        <v>875</v>
      </c>
      <c r="CC794" s="681" t="str">
        <f t="shared" si="3155"/>
        <v/>
      </c>
      <c r="CD794" s="1328" t="str">
        <f t="shared" si="3178"/>
        <v/>
      </c>
      <c r="CE794" s="1329" t="str">
        <f t="shared" si="3179"/>
        <v/>
      </c>
      <c r="CF794" s="1329">
        <f t="shared" si="3179"/>
        <v>600</v>
      </c>
      <c r="CG794" s="1329">
        <f t="shared" si="3179"/>
        <v>650</v>
      </c>
      <c r="CH794" s="1329">
        <f t="shared" si="3179"/>
        <v>700</v>
      </c>
      <c r="CI794" s="1330">
        <f t="shared" si="3179"/>
        <v>800</v>
      </c>
      <c r="CJ794" s="1330">
        <f t="shared" si="3179"/>
        <v>900</v>
      </c>
      <c r="CK794" s="1329">
        <f t="shared" si="3179"/>
        <v>1000</v>
      </c>
      <c r="CL794" s="1329">
        <f t="shared" si="3179"/>
        <v>1200</v>
      </c>
      <c r="CM794" s="1329">
        <f t="shared" si="3179"/>
        <v>1500</v>
      </c>
      <c r="CN794" s="1329" t="str">
        <f t="shared" si="3179"/>
        <v/>
      </c>
      <c r="CO794" s="1328" t="str">
        <f t="shared" si="3179"/>
        <v/>
      </c>
      <c r="CP794" s="541" t="str">
        <f t="shared" si="3157"/>
        <v/>
      </c>
      <c r="CQ794" s="542" t="str">
        <f t="shared" si="3158"/>
        <v/>
      </c>
      <c r="CR794" s="543" t="str">
        <f t="shared" si="3159"/>
        <v/>
      </c>
      <c r="CS794" s="543" t="str">
        <f t="shared" si="3160"/>
        <v/>
      </c>
      <c r="CT794" s="543" t="str">
        <f t="shared" si="3161"/>
        <v/>
      </c>
      <c r="CU794" s="543" t="str">
        <f t="shared" si="3162"/>
        <v/>
      </c>
      <c r="CV794" s="543" t="str">
        <f t="shared" si="3163"/>
        <v/>
      </c>
      <c r="CW794" s="544" t="str">
        <f t="shared" si="3164"/>
        <v/>
      </c>
      <c r="CX794" s="544" t="str">
        <f t="shared" si="3165"/>
        <v/>
      </c>
      <c r="CY794" s="544" t="str">
        <f t="shared" si="3166"/>
        <v/>
      </c>
      <c r="CZ794" s="543" t="str">
        <f t="shared" si="3167"/>
        <v/>
      </c>
      <c r="DA794" s="543" t="str">
        <f t="shared" si="3168"/>
        <v/>
      </c>
      <c r="DB794" s="543" t="str">
        <f t="shared" si="3169"/>
        <v/>
      </c>
      <c r="DC794" s="543" t="str">
        <f t="shared" si="3170"/>
        <v/>
      </c>
      <c r="DD794" s="543" t="str">
        <f t="shared" si="3171"/>
        <v/>
      </c>
      <c r="DE794" s="542" t="str">
        <f t="shared" si="3172"/>
        <v/>
      </c>
      <c r="DF794" s="541" t="str">
        <f t="shared" si="3173"/>
        <v/>
      </c>
      <c r="DG794" s="646">
        <f t="shared" si="3174"/>
        <v>0</v>
      </c>
      <c r="DH794" s="98">
        <f t="shared" si="3175"/>
        <v>0</v>
      </c>
      <c r="DI794" s="98">
        <f t="shared" si="3176"/>
        <v>8</v>
      </c>
      <c r="DJ794" s="98">
        <f t="shared" si="3177"/>
        <v>0</v>
      </c>
      <c r="DK794" s="475"/>
      <c r="DL794" s="610"/>
      <c r="DM794" s="592" t="s">
        <v>354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52"/>
        <v/>
      </c>
      <c r="CA795" s="590" t="str">
        <f t="shared" si="3153"/>
        <v/>
      </c>
      <c r="CB795" s="590">
        <f t="shared" si="3154"/>
        <v>2662.5</v>
      </c>
      <c r="CC795" s="681">
        <f t="shared" si="3155"/>
        <v>7960</v>
      </c>
      <c r="CD795" s="1328" t="str">
        <f t="shared" si="3178"/>
        <v/>
      </c>
      <c r="CE795" s="1329">
        <f t="shared" si="3179"/>
        <v>1200</v>
      </c>
      <c r="CF795" s="1329">
        <f t="shared" si="3179"/>
        <v>1500</v>
      </c>
      <c r="CG795" s="1329">
        <f t="shared" si="3179"/>
        <v>2000</v>
      </c>
      <c r="CH795" s="1329">
        <f t="shared" si="3179"/>
        <v>2500</v>
      </c>
      <c r="CI795" s="1330">
        <f t="shared" si="3179"/>
        <v>2500</v>
      </c>
      <c r="CJ795" s="1330">
        <f t="shared" si="3179"/>
        <v>2800</v>
      </c>
      <c r="CK795" s="1329">
        <f t="shared" si="3179"/>
        <v>3000</v>
      </c>
      <c r="CL795" s="1329">
        <f t="shared" si="3179"/>
        <v>3500</v>
      </c>
      <c r="CM795" s="1329">
        <f t="shared" si="3179"/>
        <v>3500</v>
      </c>
      <c r="CN795" s="1329">
        <f t="shared" si="3179"/>
        <v>4200</v>
      </c>
      <c r="CO795" s="1328" t="str">
        <f t="shared" si="3179"/>
        <v/>
      </c>
      <c r="CP795" s="541" t="str">
        <f t="shared" si="3157"/>
        <v/>
      </c>
      <c r="CQ795" s="542" t="str">
        <f t="shared" si="3158"/>
        <v/>
      </c>
      <c r="CR795" s="543" t="str">
        <f t="shared" si="3159"/>
        <v/>
      </c>
      <c r="CS795" s="543">
        <f t="shared" si="3160"/>
        <v>1200</v>
      </c>
      <c r="CT795" s="543">
        <f t="shared" si="3161"/>
        <v>2100</v>
      </c>
      <c r="CU795" s="543">
        <f t="shared" si="3162"/>
        <v>3500</v>
      </c>
      <c r="CV795" s="543">
        <f t="shared" si="3163"/>
        <v>4000</v>
      </c>
      <c r="CW795" s="544">
        <f t="shared" si="3164"/>
        <v>7000</v>
      </c>
      <c r="CX795" s="544">
        <f t="shared" si="3165"/>
        <v>9000</v>
      </c>
      <c r="CY795" s="544">
        <f t="shared" si="3166"/>
        <v>9000</v>
      </c>
      <c r="CZ795" s="543">
        <f t="shared" si="3167"/>
        <v>9000</v>
      </c>
      <c r="DA795" s="543">
        <f t="shared" si="3168"/>
        <v>10000</v>
      </c>
      <c r="DB795" s="543">
        <f t="shared" si="3169"/>
        <v>12000</v>
      </c>
      <c r="DC795" s="543">
        <f t="shared" si="3170"/>
        <v>14000</v>
      </c>
      <c r="DD795" s="543">
        <f t="shared" si="3171"/>
        <v>16000</v>
      </c>
      <c r="DE795" s="542" t="str">
        <f t="shared" si="3172"/>
        <v/>
      </c>
      <c r="DF795" s="541" t="str">
        <f t="shared" si="3173"/>
        <v/>
      </c>
      <c r="DG795" s="646">
        <f t="shared" si="3174"/>
        <v>0</v>
      </c>
      <c r="DH795" s="98">
        <f t="shared" si="3175"/>
        <v>0</v>
      </c>
      <c r="DI795" s="98">
        <f t="shared" si="3176"/>
        <v>10</v>
      </c>
      <c r="DJ795" s="98">
        <f t="shared" si="3177"/>
        <v>12</v>
      </c>
      <c r="DK795" s="475"/>
      <c r="DL795" s="610"/>
      <c r="DM795" s="592"/>
      <c r="DN795" s="593" t="s">
        <v>356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357</v>
      </c>
      <c r="DT795" s="476"/>
    </row>
    <row r="796" spans="1:124" s="478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52"/>
        <v/>
      </c>
      <c r="CA796" s="590" t="str">
        <f t="shared" si="3153"/>
        <v/>
      </c>
      <c r="CB796" s="590" t="str">
        <f t="shared" si="3154"/>
        <v/>
      </c>
      <c r="CC796" s="681" t="str">
        <f t="shared" si="3155"/>
        <v/>
      </c>
      <c r="CD796" s="1328" t="str">
        <f t="shared" si="3178"/>
        <v/>
      </c>
      <c r="CE796" s="1329" t="str">
        <f t="shared" si="3179"/>
        <v/>
      </c>
      <c r="CF796" s="1329" t="str">
        <f t="shared" si="3179"/>
        <v/>
      </c>
      <c r="CG796" s="1329" t="str">
        <f t="shared" si="3179"/>
        <v/>
      </c>
      <c r="CH796" s="1329" t="str">
        <f t="shared" si="3179"/>
        <v/>
      </c>
      <c r="CI796" s="1330" t="str">
        <f t="shared" si="3179"/>
        <v/>
      </c>
      <c r="CJ796" s="1330" t="str">
        <f t="shared" si="3179"/>
        <v/>
      </c>
      <c r="CK796" s="1329" t="str">
        <f t="shared" si="3179"/>
        <v/>
      </c>
      <c r="CL796" s="1329" t="str">
        <f t="shared" si="3179"/>
        <v/>
      </c>
      <c r="CM796" s="1329" t="str">
        <f t="shared" si="3179"/>
        <v/>
      </c>
      <c r="CN796" s="1329" t="str">
        <f t="shared" si="3179"/>
        <v/>
      </c>
      <c r="CO796" s="1328" t="str">
        <f t="shared" si="3179"/>
        <v/>
      </c>
      <c r="CP796" s="541" t="str">
        <f t="shared" si="3157"/>
        <v/>
      </c>
      <c r="CQ796" s="542" t="str">
        <f t="shared" si="3158"/>
        <v/>
      </c>
      <c r="CR796" s="543" t="str">
        <f t="shared" si="3159"/>
        <v/>
      </c>
      <c r="CS796" s="543" t="str">
        <f t="shared" si="3160"/>
        <v/>
      </c>
      <c r="CT796" s="543" t="str">
        <f t="shared" si="3161"/>
        <v/>
      </c>
      <c r="CU796" s="543" t="str">
        <f t="shared" si="3162"/>
        <v/>
      </c>
      <c r="CV796" s="543" t="str">
        <f t="shared" si="3163"/>
        <v/>
      </c>
      <c r="CW796" s="544" t="str">
        <f t="shared" si="3164"/>
        <v/>
      </c>
      <c r="CX796" s="544" t="str">
        <f t="shared" si="3165"/>
        <v/>
      </c>
      <c r="CY796" s="544" t="str">
        <f t="shared" si="3166"/>
        <v/>
      </c>
      <c r="CZ796" s="543" t="str">
        <f t="shared" si="3167"/>
        <v/>
      </c>
      <c r="DA796" s="543" t="str">
        <f t="shared" si="3168"/>
        <v/>
      </c>
      <c r="DB796" s="543" t="str">
        <f t="shared" si="3169"/>
        <v/>
      </c>
      <c r="DC796" s="543" t="str">
        <f t="shared" si="3170"/>
        <v/>
      </c>
      <c r="DD796" s="543" t="str">
        <f t="shared" si="3171"/>
        <v/>
      </c>
      <c r="DE796" s="542" t="str">
        <f t="shared" si="3172"/>
        <v/>
      </c>
      <c r="DF796" s="541" t="str">
        <f t="shared" si="3173"/>
        <v/>
      </c>
      <c r="DG796" s="646">
        <f t="shared" si="3174"/>
        <v>0</v>
      </c>
      <c r="DH796" s="98">
        <f t="shared" si="3175"/>
        <v>0</v>
      </c>
      <c r="DI796" s="98">
        <f t="shared" si="3176"/>
        <v>0</v>
      </c>
      <c r="DJ796" s="98">
        <f t="shared" si="3177"/>
        <v>0</v>
      </c>
      <c r="DK796" s="475"/>
      <c r="DL796" s="610"/>
      <c r="DM796" s="592" t="s">
        <v>359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360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52"/>
        <v/>
      </c>
      <c r="CA797" s="590" t="str">
        <f t="shared" si="3153"/>
        <v/>
      </c>
      <c r="CB797" s="590" t="str">
        <f t="shared" si="3154"/>
        <v/>
      </c>
      <c r="CC797" s="681" t="str">
        <f t="shared" si="3155"/>
        <v/>
      </c>
      <c r="CD797" s="1328" t="str">
        <f t="shared" si="3178"/>
        <v/>
      </c>
      <c r="CE797" s="1329" t="str">
        <f t="shared" si="3179"/>
        <v/>
      </c>
      <c r="CF797" s="1329" t="str">
        <f t="shared" si="3179"/>
        <v/>
      </c>
      <c r="CG797" s="1329" t="str">
        <f t="shared" si="3179"/>
        <v/>
      </c>
      <c r="CH797" s="1329" t="str">
        <f t="shared" si="3179"/>
        <v/>
      </c>
      <c r="CI797" s="1330" t="str">
        <f t="shared" si="3179"/>
        <v/>
      </c>
      <c r="CJ797" s="1330" t="str">
        <f t="shared" si="3179"/>
        <v/>
      </c>
      <c r="CK797" s="1329" t="str">
        <f t="shared" si="3179"/>
        <v/>
      </c>
      <c r="CL797" s="1329" t="str">
        <f t="shared" si="3179"/>
        <v/>
      </c>
      <c r="CM797" s="1329" t="str">
        <f t="shared" si="3179"/>
        <v/>
      </c>
      <c r="CN797" s="1329" t="str">
        <f t="shared" si="3179"/>
        <v/>
      </c>
      <c r="CO797" s="1328" t="str">
        <f t="shared" si="3179"/>
        <v/>
      </c>
      <c r="CP797" s="541" t="str">
        <f t="shared" si="3157"/>
        <v/>
      </c>
      <c r="CQ797" s="542" t="str">
        <f t="shared" si="3158"/>
        <v/>
      </c>
      <c r="CR797" s="543" t="str">
        <f t="shared" si="3159"/>
        <v/>
      </c>
      <c r="CS797" s="543" t="str">
        <f t="shared" si="3160"/>
        <v/>
      </c>
      <c r="CT797" s="543" t="str">
        <f t="shared" si="3161"/>
        <v/>
      </c>
      <c r="CU797" s="543" t="str">
        <f t="shared" si="3162"/>
        <v/>
      </c>
      <c r="CV797" s="543" t="str">
        <f t="shared" si="3163"/>
        <v/>
      </c>
      <c r="CW797" s="544" t="str">
        <f t="shared" si="3164"/>
        <v/>
      </c>
      <c r="CX797" s="544" t="str">
        <f t="shared" si="3165"/>
        <v/>
      </c>
      <c r="CY797" s="544" t="str">
        <f t="shared" si="3166"/>
        <v/>
      </c>
      <c r="CZ797" s="543" t="str">
        <f t="shared" si="3167"/>
        <v/>
      </c>
      <c r="DA797" s="543" t="str">
        <f t="shared" si="3168"/>
        <v/>
      </c>
      <c r="DB797" s="543" t="str">
        <f t="shared" si="3169"/>
        <v/>
      </c>
      <c r="DC797" s="543" t="str">
        <f t="shared" si="3170"/>
        <v/>
      </c>
      <c r="DD797" s="543" t="str">
        <f t="shared" si="3171"/>
        <v/>
      </c>
      <c r="DE797" s="542" t="str">
        <f t="shared" si="3172"/>
        <v/>
      </c>
      <c r="DF797" s="541" t="str">
        <f t="shared" si="3173"/>
        <v/>
      </c>
      <c r="DG797" s="646">
        <f t="shared" si="3174"/>
        <v>1</v>
      </c>
      <c r="DH797" s="98">
        <f t="shared" si="3175"/>
        <v>0</v>
      </c>
      <c r="DI797" s="98">
        <f t="shared" si="3176"/>
        <v>0</v>
      </c>
      <c r="DJ797" s="98">
        <f t="shared" si="3177"/>
        <v>0</v>
      </c>
      <c r="DK797" s="475"/>
      <c r="DL797" s="610"/>
      <c r="DM797" s="592"/>
      <c r="DN797" s="593" t="s">
        <v>356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361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52"/>
        <v/>
      </c>
      <c r="CA798" s="590" t="str">
        <f t="shared" si="3153"/>
        <v/>
      </c>
      <c r="CB798" s="590" t="str">
        <f t="shared" si="3154"/>
        <v/>
      </c>
      <c r="CC798" s="681" t="str">
        <f t="shared" si="3155"/>
        <v/>
      </c>
      <c r="CD798" s="1328" t="str">
        <f t="shared" si="3178"/>
        <v/>
      </c>
      <c r="CE798" s="1329" t="str">
        <f t="shared" si="3179"/>
        <v/>
      </c>
      <c r="CF798" s="1329" t="str">
        <f t="shared" si="3179"/>
        <v/>
      </c>
      <c r="CG798" s="1329" t="str">
        <f t="shared" si="3179"/>
        <v/>
      </c>
      <c r="CH798" s="1329" t="str">
        <f t="shared" si="3179"/>
        <v/>
      </c>
      <c r="CI798" s="1330" t="str">
        <f t="shared" si="3179"/>
        <v/>
      </c>
      <c r="CJ798" s="1330" t="str">
        <f t="shared" si="3179"/>
        <v/>
      </c>
      <c r="CK798" s="1329" t="str">
        <f t="shared" si="3179"/>
        <v/>
      </c>
      <c r="CL798" s="1329" t="str">
        <f t="shared" si="3179"/>
        <v/>
      </c>
      <c r="CM798" s="1329" t="str">
        <f t="shared" si="3179"/>
        <v/>
      </c>
      <c r="CN798" s="1329" t="str">
        <f t="shared" si="3179"/>
        <v/>
      </c>
      <c r="CO798" s="1328" t="str">
        <f t="shared" si="3179"/>
        <v/>
      </c>
      <c r="CP798" s="541" t="str">
        <f t="shared" si="3157"/>
        <v/>
      </c>
      <c r="CQ798" s="542" t="str">
        <f t="shared" si="3158"/>
        <v/>
      </c>
      <c r="CR798" s="543" t="str">
        <f t="shared" si="3159"/>
        <v/>
      </c>
      <c r="CS798" s="543" t="str">
        <f t="shared" si="3160"/>
        <v/>
      </c>
      <c r="CT798" s="543" t="str">
        <f t="shared" si="3161"/>
        <v/>
      </c>
      <c r="CU798" s="543" t="str">
        <f t="shared" si="3162"/>
        <v/>
      </c>
      <c r="CV798" s="543" t="str">
        <f t="shared" si="3163"/>
        <v/>
      </c>
      <c r="CW798" s="544" t="str">
        <f t="shared" si="3164"/>
        <v/>
      </c>
      <c r="CX798" s="544" t="str">
        <f t="shared" si="3165"/>
        <v/>
      </c>
      <c r="CY798" s="544" t="str">
        <f t="shared" si="3166"/>
        <v/>
      </c>
      <c r="CZ798" s="543" t="str">
        <f t="shared" si="3167"/>
        <v/>
      </c>
      <c r="DA798" s="543" t="str">
        <f t="shared" si="3168"/>
        <v/>
      </c>
      <c r="DB798" s="543" t="str">
        <f t="shared" si="3169"/>
        <v/>
      </c>
      <c r="DC798" s="543" t="str">
        <f t="shared" si="3170"/>
        <v/>
      </c>
      <c r="DD798" s="543" t="str">
        <f t="shared" si="3171"/>
        <v/>
      </c>
      <c r="DE798" s="542" t="str">
        <f t="shared" si="3172"/>
        <v/>
      </c>
      <c r="DF798" s="541" t="str">
        <f t="shared" si="3173"/>
        <v/>
      </c>
      <c r="DG798" s="646">
        <f t="shared" si="3174"/>
        <v>0</v>
      </c>
      <c r="DH798" s="98">
        <f t="shared" si="3175"/>
        <v>0</v>
      </c>
      <c r="DI798" s="98">
        <f t="shared" si="3176"/>
        <v>0</v>
      </c>
      <c r="DJ798" s="98">
        <f t="shared" si="3177"/>
        <v>0</v>
      </c>
      <c r="DK798" s="475"/>
      <c r="DL798" s="610"/>
      <c r="DM798" s="592" t="s">
        <v>362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363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12">
        <v>900</v>
      </c>
      <c r="BW799" s="752">
        <v>1000</v>
      </c>
      <c r="BX799" s="752">
        <v>2250</v>
      </c>
      <c r="BY799" s="752">
        <v>22000</v>
      </c>
      <c r="BZ799" s="590">
        <f t="shared" si="3152"/>
        <v>970</v>
      </c>
      <c r="CA799" s="590">
        <f t="shared" si="3153"/>
        <v>1152</v>
      </c>
      <c r="CB799" s="590">
        <f t="shared" si="3154"/>
        <v>2532</v>
      </c>
      <c r="CC799" s="681">
        <f t="shared" si="3155"/>
        <v>17400</v>
      </c>
      <c r="CD799" s="1328">
        <f t="shared" si="3178"/>
        <v>1000</v>
      </c>
      <c r="CE799" s="1329">
        <f t="shared" si="3179"/>
        <v>1050</v>
      </c>
      <c r="CF799" s="1329">
        <f t="shared" si="3179"/>
        <v>1200</v>
      </c>
      <c r="CG799" s="1329">
        <f t="shared" si="3179"/>
        <v>2000</v>
      </c>
      <c r="CH799" s="1329">
        <f t="shared" si="3179"/>
        <v>2100</v>
      </c>
      <c r="CI799" s="1330">
        <f t="shared" si="3179"/>
        <v>2250</v>
      </c>
      <c r="CJ799" s="1330">
        <f t="shared" si="3179"/>
        <v>2520</v>
      </c>
      <c r="CK799" s="1329">
        <f t="shared" si="3179"/>
        <v>3000</v>
      </c>
      <c r="CL799" s="1329">
        <f t="shared" si="3179"/>
        <v>3600</v>
      </c>
      <c r="CM799" s="1329">
        <f t="shared" si="3179"/>
        <v>3600</v>
      </c>
      <c r="CN799" s="1329">
        <f t="shared" si="3179"/>
        <v>4000</v>
      </c>
      <c r="CO799" s="1328">
        <f t="shared" si="3179"/>
        <v>4500</v>
      </c>
      <c r="CP799" s="541" t="str">
        <f t="shared" si="3157"/>
        <v/>
      </c>
      <c r="CQ799" s="542" t="str">
        <f t="shared" si="3158"/>
        <v/>
      </c>
      <c r="CR799" s="543" t="str">
        <f t="shared" si="3159"/>
        <v/>
      </c>
      <c r="CS799" s="543">
        <f t="shared" si="3160"/>
        <v>600</v>
      </c>
      <c r="CT799" s="543">
        <f t="shared" si="3161"/>
        <v>1000</v>
      </c>
      <c r="CU799" s="543">
        <f t="shared" si="3162"/>
        <v>1500</v>
      </c>
      <c r="CV799" s="543">
        <f t="shared" si="3163"/>
        <v>1600</v>
      </c>
      <c r="CW799" s="544">
        <f t="shared" si="3164"/>
        <v>2000</v>
      </c>
      <c r="CX799" s="544">
        <f t="shared" si="3165"/>
        <v>16000</v>
      </c>
      <c r="CY799" s="544">
        <f t="shared" si="3166"/>
        <v>22000</v>
      </c>
      <c r="CZ799" s="543">
        <f t="shared" si="3167"/>
        <v>25000</v>
      </c>
      <c r="DA799" s="543">
        <f t="shared" si="3168"/>
        <v>32000</v>
      </c>
      <c r="DB799" s="543">
        <f t="shared" si="3169"/>
        <v>35000</v>
      </c>
      <c r="DC799" s="543">
        <f t="shared" si="3170"/>
        <v>37900</v>
      </c>
      <c r="DD799" s="543">
        <f t="shared" si="3171"/>
        <v>60000</v>
      </c>
      <c r="DE799" s="542" t="str">
        <f t="shared" si="3172"/>
        <v/>
      </c>
      <c r="DF799" s="541" t="str">
        <f t="shared" si="3173"/>
        <v/>
      </c>
      <c r="DG799" s="646">
        <f t="shared" si="3174"/>
        <v>12</v>
      </c>
      <c r="DH799" s="98">
        <f t="shared" si="3175"/>
        <v>12</v>
      </c>
      <c r="DI799" s="98">
        <f t="shared" si="3176"/>
        <v>12</v>
      </c>
      <c r="DJ799" s="98">
        <f t="shared" si="3177"/>
        <v>12</v>
      </c>
      <c r="DK799" s="475"/>
      <c r="DL799" s="610"/>
      <c r="DM799" s="592"/>
      <c r="DN799" s="593" t="s">
        <v>356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364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52"/>
        <v/>
      </c>
      <c r="CA800" s="590" t="str">
        <f t="shared" si="3153"/>
        <v/>
      </c>
      <c r="CB800" s="590">
        <f t="shared" si="3154"/>
        <v>1175</v>
      </c>
      <c r="CC800" s="681">
        <f t="shared" si="3155"/>
        <v>775</v>
      </c>
      <c r="CD800" s="1328" t="str">
        <f t="shared" si="3178"/>
        <v/>
      </c>
      <c r="CE800" s="1329">
        <f t="shared" si="3179"/>
        <v>700</v>
      </c>
      <c r="CF800" s="1329">
        <f t="shared" si="3179"/>
        <v>700</v>
      </c>
      <c r="CG800" s="1329">
        <f t="shared" si="3179"/>
        <v>700</v>
      </c>
      <c r="CH800" s="1329">
        <f t="shared" si="3179"/>
        <v>800</v>
      </c>
      <c r="CI800" s="1330">
        <f t="shared" si="3179"/>
        <v>800</v>
      </c>
      <c r="CJ800" s="1330">
        <f t="shared" si="3179"/>
        <v>900</v>
      </c>
      <c r="CK800" s="1329">
        <f t="shared" si="3179"/>
        <v>1000</v>
      </c>
      <c r="CL800" s="1329">
        <f t="shared" si="3179"/>
        <v>1500</v>
      </c>
      <c r="CM800" s="1329">
        <f t="shared" si="3179"/>
        <v>3000</v>
      </c>
      <c r="CN800" s="1329">
        <f t="shared" si="3179"/>
        <v>4200</v>
      </c>
      <c r="CO800" s="1328" t="str">
        <f t="shared" si="3179"/>
        <v/>
      </c>
      <c r="CP800" s="541" t="str">
        <f t="shared" si="3157"/>
        <v/>
      </c>
      <c r="CQ800" s="542" t="str">
        <f t="shared" si="3158"/>
        <v/>
      </c>
      <c r="CR800" s="543" t="str">
        <f t="shared" si="3159"/>
        <v/>
      </c>
      <c r="CS800" s="543" t="str">
        <f t="shared" si="3160"/>
        <v/>
      </c>
      <c r="CT800" s="543">
        <f t="shared" si="3161"/>
        <v>400</v>
      </c>
      <c r="CU800" s="543">
        <f t="shared" si="3162"/>
        <v>500</v>
      </c>
      <c r="CV800" s="543">
        <f t="shared" si="3163"/>
        <v>500</v>
      </c>
      <c r="CW800" s="544">
        <f t="shared" si="3164"/>
        <v>600</v>
      </c>
      <c r="CX800" s="544">
        <f t="shared" si="3165"/>
        <v>600</v>
      </c>
      <c r="CY800" s="544">
        <f t="shared" si="3166"/>
        <v>800</v>
      </c>
      <c r="CZ800" s="543">
        <f t="shared" si="3167"/>
        <v>1000</v>
      </c>
      <c r="DA800" s="543">
        <f t="shared" si="3168"/>
        <v>1000</v>
      </c>
      <c r="DB800" s="543">
        <f t="shared" si="3169"/>
        <v>1200</v>
      </c>
      <c r="DC800" s="543">
        <f t="shared" si="3170"/>
        <v>2000</v>
      </c>
      <c r="DD800" s="543" t="str">
        <f t="shared" si="3171"/>
        <v/>
      </c>
      <c r="DE800" s="542" t="str">
        <f t="shared" si="3172"/>
        <v/>
      </c>
      <c r="DF800" s="541" t="str">
        <f t="shared" si="3173"/>
        <v/>
      </c>
      <c r="DG800" s="646">
        <f t="shared" si="3174"/>
        <v>0</v>
      </c>
      <c r="DH800" s="98">
        <f t="shared" si="3175"/>
        <v>0</v>
      </c>
      <c r="DI800" s="98">
        <f t="shared" si="3176"/>
        <v>10</v>
      </c>
      <c r="DJ800" s="98">
        <f t="shared" si="3177"/>
        <v>10</v>
      </c>
      <c r="DK800" s="475"/>
      <c r="DL800" s="610"/>
      <c r="DM800" s="592" t="s">
        <v>365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366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52"/>
        <v>2250</v>
      </c>
      <c r="CA801" s="590">
        <f t="shared" si="3153"/>
        <v>2790</v>
      </c>
      <c r="CB801" s="590">
        <f t="shared" si="3154"/>
        <v>6960</v>
      </c>
      <c r="CC801" s="681">
        <f t="shared" si="3155"/>
        <v>7700</v>
      </c>
      <c r="CD801" s="1328">
        <f t="shared" si="3178"/>
        <v>900</v>
      </c>
      <c r="CE801" s="1329">
        <f t="shared" si="3179"/>
        <v>2000</v>
      </c>
      <c r="CF801" s="1329">
        <f t="shared" si="3179"/>
        <v>3000</v>
      </c>
      <c r="CG801" s="1329">
        <f t="shared" si="3179"/>
        <v>3600</v>
      </c>
      <c r="CH801" s="1329">
        <f t="shared" si="3179"/>
        <v>5000</v>
      </c>
      <c r="CI801" s="1330">
        <f t="shared" si="3179"/>
        <v>6000</v>
      </c>
      <c r="CJ801" s="1330">
        <f t="shared" si="3179"/>
        <v>7200</v>
      </c>
      <c r="CK801" s="1329">
        <f t="shared" si="3179"/>
        <v>9000</v>
      </c>
      <c r="CL801" s="1329">
        <f t="shared" si="3179"/>
        <v>9600</v>
      </c>
      <c r="CM801" s="1329">
        <f t="shared" si="3179"/>
        <v>11200</v>
      </c>
      <c r="CN801" s="1329">
        <f t="shared" si="3179"/>
        <v>13000</v>
      </c>
      <c r="CO801" s="1328">
        <f t="shared" si="3179"/>
        <v>15000</v>
      </c>
      <c r="CP801" s="541" t="str">
        <f t="shared" si="3157"/>
        <v/>
      </c>
      <c r="CQ801" s="542" t="str">
        <f t="shared" si="3158"/>
        <v/>
      </c>
      <c r="CR801" s="543" t="str">
        <f t="shared" si="3159"/>
        <v/>
      </c>
      <c r="CS801" s="543">
        <f t="shared" si="3160"/>
        <v>4000</v>
      </c>
      <c r="CT801" s="543">
        <f t="shared" si="3161"/>
        <v>6000</v>
      </c>
      <c r="CU801" s="543">
        <f t="shared" si="3162"/>
        <v>6000</v>
      </c>
      <c r="CV801" s="543">
        <f t="shared" si="3163"/>
        <v>6000</v>
      </c>
      <c r="CW801" s="544">
        <f t="shared" si="3164"/>
        <v>7000</v>
      </c>
      <c r="CX801" s="544">
        <f t="shared" si="3165"/>
        <v>7000</v>
      </c>
      <c r="CY801" s="544">
        <f t="shared" si="3166"/>
        <v>8000</v>
      </c>
      <c r="CZ801" s="543">
        <f t="shared" si="3167"/>
        <v>8000</v>
      </c>
      <c r="DA801" s="543">
        <f t="shared" si="3168"/>
        <v>8000</v>
      </c>
      <c r="DB801" s="543">
        <f t="shared" si="3169"/>
        <v>9000</v>
      </c>
      <c r="DC801" s="543">
        <f t="shared" si="3170"/>
        <v>12000</v>
      </c>
      <c r="DD801" s="543">
        <f t="shared" si="3171"/>
        <v>16000</v>
      </c>
      <c r="DE801" s="542" t="str">
        <f t="shared" si="3172"/>
        <v/>
      </c>
      <c r="DF801" s="541" t="str">
        <f t="shared" si="3173"/>
        <v/>
      </c>
      <c r="DG801" s="646">
        <f t="shared" si="3174"/>
        <v>12</v>
      </c>
      <c r="DH801" s="98">
        <f t="shared" si="3175"/>
        <v>12</v>
      </c>
      <c r="DI801" s="98">
        <f t="shared" si="3176"/>
        <v>12</v>
      </c>
      <c r="DJ801" s="98">
        <f t="shared" si="3177"/>
        <v>12</v>
      </c>
      <c r="DK801" s="475"/>
      <c r="DL801" s="610"/>
      <c r="DM801" s="592"/>
      <c r="DN801" s="593" t="s">
        <v>356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367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52"/>
        <v>239.2</v>
      </c>
      <c r="CA802" s="590">
        <f t="shared" si="3153"/>
        <v>322.39999999999998</v>
      </c>
      <c r="CB802" s="590">
        <f t="shared" si="3154"/>
        <v>2156.8000000000002</v>
      </c>
      <c r="CC802" s="681">
        <f t="shared" si="3155"/>
        <v>2040</v>
      </c>
      <c r="CD802" s="1328">
        <f t="shared" si="3178"/>
        <v>288</v>
      </c>
      <c r="CE802" s="1329">
        <f t="shared" si="3179"/>
        <v>348</v>
      </c>
      <c r="CF802" s="1329">
        <f t="shared" si="3179"/>
        <v>1152</v>
      </c>
      <c r="CG802" s="1329">
        <f t="shared" si="3179"/>
        <v>1300</v>
      </c>
      <c r="CH802" s="1329">
        <f t="shared" si="3179"/>
        <v>2400</v>
      </c>
      <c r="CI802" s="1330">
        <f t="shared" si="3179"/>
        <v>2400</v>
      </c>
      <c r="CJ802" s="1330">
        <f t="shared" si="3179"/>
        <v>2700</v>
      </c>
      <c r="CK802" s="1329">
        <f t="shared" si="3179"/>
        <v>2700</v>
      </c>
      <c r="CL802" s="1329">
        <f t="shared" si="3179"/>
        <v>2784</v>
      </c>
      <c r="CM802" s="1329">
        <f t="shared" si="3179"/>
        <v>2784</v>
      </c>
      <c r="CN802" s="1329">
        <f t="shared" si="3179"/>
        <v>3000</v>
      </c>
      <c r="CO802" s="1328">
        <f t="shared" si="3179"/>
        <v>3480</v>
      </c>
      <c r="CP802" s="541" t="str">
        <f t="shared" si="3157"/>
        <v/>
      </c>
      <c r="CQ802" s="542" t="str">
        <f t="shared" si="3158"/>
        <v/>
      </c>
      <c r="CR802" s="543" t="str">
        <f t="shared" si="3159"/>
        <v/>
      </c>
      <c r="CS802" s="543">
        <f t="shared" si="3160"/>
        <v>1200</v>
      </c>
      <c r="CT802" s="543">
        <f t="shared" si="3161"/>
        <v>1200</v>
      </c>
      <c r="CU802" s="543">
        <f t="shared" si="3162"/>
        <v>1200</v>
      </c>
      <c r="CV802" s="543">
        <f t="shared" si="3163"/>
        <v>1800</v>
      </c>
      <c r="CW802" s="544">
        <f t="shared" si="3164"/>
        <v>1800</v>
      </c>
      <c r="CX802" s="544">
        <f t="shared" si="3165"/>
        <v>2400</v>
      </c>
      <c r="CY802" s="544">
        <f t="shared" si="3166"/>
        <v>2400</v>
      </c>
      <c r="CZ802" s="543">
        <f t="shared" si="3167"/>
        <v>2400</v>
      </c>
      <c r="DA802" s="543">
        <f t="shared" si="3168"/>
        <v>2400</v>
      </c>
      <c r="DB802" s="543">
        <f t="shared" si="3169"/>
        <v>2400</v>
      </c>
      <c r="DC802" s="543">
        <f t="shared" si="3170"/>
        <v>2400</v>
      </c>
      <c r="DD802" s="543">
        <f t="shared" si="3171"/>
        <v>3600</v>
      </c>
      <c r="DE802" s="542" t="str">
        <f t="shared" si="3172"/>
        <v/>
      </c>
      <c r="DF802" s="541" t="str">
        <f t="shared" si="3173"/>
        <v/>
      </c>
      <c r="DG802" s="646">
        <f t="shared" si="3174"/>
        <v>12</v>
      </c>
      <c r="DH802" s="98">
        <f t="shared" si="3175"/>
        <v>12</v>
      </c>
      <c r="DI802" s="98">
        <f t="shared" si="3176"/>
        <v>12</v>
      </c>
      <c r="DJ802" s="98">
        <f t="shared" si="3177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368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52"/>
        <v>312</v>
      </c>
      <c r="CA803" s="590">
        <f t="shared" si="3153"/>
        <v>482</v>
      </c>
      <c r="CB803" s="590">
        <f t="shared" si="3154"/>
        <v>3079</v>
      </c>
      <c r="CC803" s="681">
        <f t="shared" si="3155"/>
        <v>6080</v>
      </c>
      <c r="CD803" s="1328">
        <f t="shared" si="3178"/>
        <v>480</v>
      </c>
      <c r="CE803" s="1329">
        <f t="shared" si="3179"/>
        <v>1440</v>
      </c>
      <c r="CF803" s="1329">
        <f t="shared" si="3179"/>
        <v>1500</v>
      </c>
      <c r="CG803" s="1329">
        <f t="shared" si="3179"/>
        <v>1650</v>
      </c>
      <c r="CH803" s="1329">
        <f t="shared" si="3179"/>
        <v>2000</v>
      </c>
      <c r="CI803" s="1330">
        <f t="shared" si="3179"/>
        <v>2200</v>
      </c>
      <c r="CJ803" s="1330">
        <f t="shared" si="3179"/>
        <v>2500</v>
      </c>
      <c r="CK803" s="1329">
        <f t="shared" si="3179"/>
        <v>3000</v>
      </c>
      <c r="CL803" s="1329">
        <f t="shared" si="3179"/>
        <v>4500</v>
      </c>
      <c r="CM803" s="1329">
        <f t="shared" si="3179"/>
        <v>6000</v>
      </c>
      <c r="CN803" s="1329">
        <f t="shared" si="3179"/>
        <v>6000</v>
      </c>
      <c r="CO803" s="1328">
        <f t="shared" si="3179"/>
        <v>9000</v>
      </c>
      <c r="CP803" s="541" t="str">
        <f t="shared" si="3157"/>
        <v/>
      </c>
      <c r="CQ803" s="542" t="str">
        <f t="shared" si="3158"/>
        <v/>
      </c>
      <c r="CR803" s="543" t="str">
        <f t="shared" si="3159"/>
        <v/>
      </c>
      <c r="CS803" s="543">
        <f t="shared" si="3160"/>
        <v>3600</v>
      </c>
      <c r="CT803" s="543">
        <f t="shared" si="3161"/>
        <v>4200</v>
      </c>
      <c r="CU803" s="543">
        <f t="shared" si="3162"/>
        <v>4800</v>
      </c>
      <c r="CV803" s="543">
        <f t="shared" si="3163"/>
        <v>4800</v>
      </c>
      <c r="CW803" s="544">
        <f t="shared" si="3164"/>
        <v>5000</v>
      </c>
      <c r="CX803" s="544">
        <f t="shared" si="3165"/>
        <v>6000</v>
      </c>
      <c r="CY803" s="544">
        <f t="shared" si="3166"/>
        <v>6000</v>
      </c>
      <c r="CZ803" s="543">
        <f t="shared" si="3167"/>
        <v>6000</v>
      </c>
      <c r="DA803" s="543">
        <f t="shared" si="3168"/>
        <v>7200</v>
      </c>
      <c r="DB803" s="543">
        <f t="shared" si="3169"/>
        <v>7200</v>
      </c>
      <c r="DC803" s="543">
        <f t="shared" si="3170"/>
        <v>9600</v>
      </c>
      <c r="DD803" s="543">
        <f t="shared" si="3171"/>
        <v>12000</v>
      </c>
      <c r="DE803" s="542" t="str">
        <f t="shared" si="3172"/>
        <v/>
      </c>
      <c r="DF803" s="541" t="str">
        <f t="shared" si="3173"/>
        <v/>
      </c>
      <c r="DG803" s="646">
        <f t="shared" si="3174"/>
        <v>12</v>
      </c>
      <c r="DH803" s="98">
        <f t="shared" si="3175"/>
        <v>12</v>
      </c>
      <c r="DI803" s="98">
        <f t="shared" si="3176"/>
        <v>12</v>
      </c>
      <c r="DJ803" s="98">
        <f t="shared" si="3177"/>
        <v>12</v>
      </c>
      <c r="DK803" s="475"/>
      <c r="DL803" s="610"/>
      <c r="DM803" s="592" t="s">
        <v>369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370</v>
      </c>
      <c r="DT803" s="476"/>
    </row>
    <row r="804" spans="1:124" s="478" customFormat="1" ht="15.75" customHeight="1">
      <c r="A804" s="777" t="s">
        <v>371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52"/>
        <v>118.88888888888889</v>
      </c>
      <c r="CA804" s="590">
        <f t="shared" si="3153"/>
        <v>85</v>
      </c>
      <c r="CB804" s="590">
        <f t="shared" si="3154"/>
        <v>185</v>
      </c>
      <c r="CC804" s="681">
        <f t="shared" si="3155"/>
        <v>87.5</v>
      </c>
      <c r="CD804" s="1328">
        <f t="shared" si="3178"/>
        <v>50</v>
      </c>
      <c r="CE804" s="1329">
        <f t="shared" ref="CE804:CO810" si="318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50</v>
      </c>
      <c r="CF804" s="1329">
        <f t="shared" si="3184"/>
        <v>100</v>
      </c>
      <c r="CG804" s="1329">
        <f t="shared" si="3184"/>
        <v>150</v>
      </c>
      <c r="CH804" s="1329">
        <f t="shared" si="3184"/>
        <v>200</v>
      </c>
      <c r="CI804" s="1330">
        <f t="shared" si="3184"/>
        <v>200</v>
      </c>
      <c r="CJ804" s="1330">
        <f t="shared" si="3184"/>
        <v>200</v>
      </c>
      <c r="CK804" s="1329">
        <f t="shared" si="3184"/>
        <v>200</v>
      </c>
      <c r="CL804" s="1329">
        <f t="shared" si="3184"/>
        <v>200</v>
      </c>
      <c r="CM804" s="1329">
        <f t="shared" si="3184"/>
        <v>250</v>
      </c>
      <c r="CN804" s="1329">
        <f t="shared" si="3184"/>
        <v>300</v>
      </c>
      <c r="CO804" s="1328">
        <f t="shared" si="3184"/>
        <v>300</v>
      </c>
      <c r="CP804" s="541" t="str">
        <f t="shared" si="3157"/>
        <v/>
      </c>
      <c r="CQ804" s="542" t="str">
        <f t="shared" si="3158"/>
        <v/>
      </c>
      <c r="CR804" s="543" t="str">
        <f t="shared" si="3159"/>
        <v/>
      </c>
      <c r="CS804" s="543" t="str">
        <f t="shared" si="3160"/>
        <v/>
      </c>
      <c r="CT804" s="543" t="str">
        <f t="shared" si="3161"/>
        <v/>
      </c>
      <c r="CU804" s="543" t="str">
        <f t="shared" si="3162"/>
        <v/>
      </c>
      <c r="CV804" s="543">
        <f t="shared" si="3163"/>
        <v>50</v>
      </c>
      <c r="CW804" s="544">
        <f t="shared" si="3164"/>
        <v>50</v>
      </c>
      <c r="CX804" s="544">
        <f t="shared" si="3165"/>
        <v>100</v>
      </c>
      <c r="CY804" s="544">
        <f t="shared" si="3166"/>
        <v>100</v>
      </c>
      <c r="CZ804" s="543">
        <f t="shared" si="3167"/>
        <v>100</v>
      </c>
      <c r="DA804" s="543">
        <f t="shared" si="3168"/>
        <v>150</v>
      </c>
      <c r="DB804" s="543" t="str">
        <f t="shared" si="3169"/>
        <v/>
      </c>
      <c r="DC804" s="543" t="str">
        <f t="shared" si="3170"/>
        <v/>
      </c>
      <c r="DD804" s="543" t="str">
        <f t="shared" si="3171"/>
        <v/>
      </c>
      <c r="DE804" s="542" t="str">
        <f t="shared" si="3172"/>
        <v/>
      </c>
      <c r="DF804" s="541" t="str">
        <f t="shared" si="3173"/>
        <v/>
      </c>
      <c r="DG804" s="646">
        <f t="shared" si="3174"/>
        <v>11</v>
      </c>
      <c r="DH804" s="98">
        <f t="shared" si="3175"/>
        <v>4</v>
      </c>
      <c r="DI804" s="98">
        <f t="shared" si="3176"/>
        <v>12</v>
      </c>
      <c r="DJ804" s="98">
        <f t="shared" si="3177"/>
        <v>6</v>
      </c>
      <c r="DK804" s="475"/>
      <c r="DL804" s="610"/>
      <c r="DM804" s="592" t="s">
        <v>372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373</v>
      </c>
      <c r="DT804" s="476"/>
    </row>
    <row r="805" spans="1:124" s="478" customFormat="1" ht="15.75" customHeight="1">
      <c r="A805" s="777" t="s">
        <v>374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52"/>
        <v>210</v>
      </c>
      <c r="CA805" s="590" t="str">
        <f t="shared" si="3153"/>
        <v/>
      </c>
      <c r="CB805" s="590">
        <f t="shared" si="3154"/>
        <v>2090</v>
      </c>
      <c r="CC805" s="681" t="str">
        <f t="shared" si="3155"/>
        <v/>
      </c>
      <c r="CD805" s="1328" t="str">
        <f t="shared" si="3178"/>
        <v/>
      </c>
      <c r="CE805" s="1329">
        <f t="shared" si="3184"/>
        <v>1400</v>
      </c>
      <c r="CF805" s="1329">
        <f t="shared" si="3184"/>
        <v>1440</v>
      </c>
      <c r="CG805" s="1329">
        <f t="shared" si="3184"/>
        <v>1440</v>
      </c>
      <c r="CH805" s="1329">
        <f t="shared" si="3184"/>
        <v>1530</v>
      </c>
      <c r="CI805" s="1330">
        <f t="shared" si="3184"/>
        <v>2160</v>
      </c>
      <c r="CJ805" s="1330">
        <f t="shared" si="3184"/>
        <v>2160</v>
      </c>
      <c r="CK805" s="1329">
        <f t="shared" si="3184"/>
        <v>2700</v>
      </c>
      <c r="CL805" s="1329">
        <f t="shared" si="3184"/>
        <v>3200</v>
      </c>
      <c r="CM805" s="1329">
        <f t="shared" si="3184"/>
        <v>4320</v>
      </c>
      <c r="CN805" s="1329" t="str">
        <f t="shared" si="3184"/>
        <v/>
      </c>
      <c r="CO805" s="1328" t="str">
        <f t="shared" si="3184"/>
        <v/>
      </c>
      <c r="CP805" s="541" t="str">
        <f t="shared" si="3157"/>
        <v/>
      </c>
      <c r="CQ805" s="542" t="str">
        <f t="shared" si="3158"/>
        <v/>
      </c>
      <c r="CR805" s="543" t="str">
        <f t="shared" si="3159"/>
        <v/>
      </c>
      <c r="CS805" s="543" t="str">
        <f t="shared" si="3160"/>
        <v/>
      </c>
      <c r="CT805" s="543" t="str">
        <f t="shared" si="3161"/>
        <v/>
      </c>
      <c r="CU805" s="543" t="str">
        <f t="shared" si="3162"/>
        <v/>
      </c>
      <c r="CV805" s="543" t="str">
        <f t="shared" si="3163"/>
        <v/>
      </c>
      <c r="CW805" s="544" t="str">
        <f t="shared" si="3164"/>
        <v/>
      </c>
      <c r="CX805" s="544" t="str">
        <f t="shared" si="3165"/>
        <v/>
      </c>
      <c r="CY805" s="544" t="str">
        <f t="shared" si="3166"/>
        <v/>
      </c>
      <c r="CZ805" s="543" t="str">
        <f t="shared" si="3167"/>
        <v/>
      </c>
      <c r="DA805" s="543" t="str">
        <f t="shared" si="3168"/>
        <v/>
      </c>
      <c r="DB805" s="543" t="str">
        <f t="shared" si="3169"/>
        <v/>
      </c>
      <c r="DC805" s="543" t="str">
        <f t="shared" si="3170"/>
        <v/>
      </c>
      <c r="DD805" s="543" t="str">
        <f t="shared" si="3171"/>
        <v/>
      </c>
      <c r="DE805" s="542" t="str">
        <f t="shared" si="3172"/>
        <v/>
      </c>
      <c r="DF805" s="541" t="str">
        <f t="shared" si="3173"/>
        <v/>
      </c>
      <c r="DG805" s="646">
        <f t="shared" si="3174"/>
        <v>4</v>
      </c>
      <c r="DH805" s="98">
        <f t="shared" si="3175"/>
        <v>1</v>
      </c>
      <c r="DI805" s="98">
        <f t="shared" si="3176"/>
        <v>9</v>
      </c>
      <c r="DJ805" s="98">
        <f t="shared" si="3177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375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52"/>
        <v>50</v>
      </c>
      <c r="CA806" s="590" t="str">
        <f t="shared" si="3153"/>
        <v/>
      </c>
      <c r="CB806" s="590">
        <f t="shared" si="3154"/>
        <v>57.142857142857146</v>
      </c>
      <c r="CC806" s="681" t="str">
        <f t="shared" si="3155"/>
        <v/>
      </c>
      <c r="CD806" s="1328" t="str">
        <f t="shared" si="3178"/>
        <v/>
      </c>
      <c r="CE806" s="1329">
        <f t="shared" si="3184"/>
        <v>50</v>
      </c>
      <c r="CF806" s="1329">
        <f t="shared" si="3184"/>
        <v>50</v>
      </c>
      <c r="CG806" s="1329">
        <f t="shared" si="3184"/>
        <v>50</v>
      </c>
      <c r="CH806" s="1329">
        <f t="shared" si="3184"/>
        <v>60</v>
      </c>
      <c r="CI806" s="1330">
        <f t="shared" si="3184"/>
        <v>60</v>
      </c>
      <c r="CJ806" s="1330">
        <f t="shared" si="3184"/>
        <v>60</v>
      </c>
      <c r="CK806" s="1329">
        <f t="shared" si="3184"/>
        <v>60</v>
      </c>
      <c r="CL806" s="1329">
        <f t="shared" si="3184"/>
        <v>60</v>
      </c>
      <c r="CM806" s="1329">
        <f t="shared" si="3184"/>
        <v>60</v>
      </c>
      <c r="CN806" s="1329" t="str">
        <f t="shared" si="3184"/>
        <v/>
      </c>
      <c r="CO806" s="1328" t="str">
        <f t="shared" si="3184"/>
        <v/>
      </c>
      <c r="CP806" s="541" t="str">
        <f t="shared" si="3157"/>
        <v/>
      </c>
      <c r="CQ806" s="542" t="str">
        <f t="shared" si="3158"/>
        <v/>
      </c>
      <c r="CR806" s="543" t="str">
        <f t="shared" si="3159"/>
        <v/>
      </c>
      <c r="CS806" s="543" t="str">
        <f t="shared" si="3160"/>
        <v/>
      </c>
      <c r="CT806" s="543" t="str">
        <f t="shared" si="3161"/>
        <v/>
      </c>
      <c r="CU806" s="543" t="str">
        <f t="shared" si="3162"/>
        <v/>
      </c>
      <c r="CV806" s="543" t="str">
        <f t="shared" si="3163"/>
        <v/>
      </c>
      <c r="CW806" s="544" t="str">
        <f t="shared" si="3164"/>
        <v/>
      </c>
      <c r="CX806" s="544" t="str">
        <f t="shared" si="3165"/>
        <v/>
      </c>
      <c r="CY806" s="544" t="str">
        <f t="shared" si="3166"/>
        <v/>
      </c>
      <c r="CZ806" s="543" t="str">
        <f t="shared" si="3167"/>
        <v/>
      </c>
      <c r="DA806" s="543" t="str">
        <f t="shared" si="3168"/>
        <v/>
      </c>
      <c r="DB806" s="543" t="str">
        <f t="shared" si="3169"/>
        <v/>
      </c>
      <c r="DC806" s="543" t="str">
        <f t="shared" si="3170"/>
        <v/>
      </c>
      <c r="DD806" s="543" t="str">
        <f t="shared" si="3171"/>
        <v/>
      </c>
      <c r="DE806" s="542" t="str">
        <f t="shared" si="3172"/>
        <v/>
      </c>
      <c r="DF806" s="541" t="str">
        <f t="shared" si="3173"/>
        <v/>
      </c>
      <c r="DG806" s="646">
        <f t="shared" si="3174"/>
        <v>12</v>
      </c>
      <c r="DH806" s="98">
        <f t="shared" si="3175"/>
        <v>1</v>
      </c>
      <c r="DI806" s="98">
        <f t="shared" si="3176"/>
        <v>9</v>
      </c>
      <c r="DJ806" s="98">
        <f t="shared" si="3177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91" t="s">
        <v>721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8"/>
      <c r="CE807" s="1329"/>
      <c r="CF807" s="1329"/>
      <c r="CG807" s="1329"/>
      <c r="CH807" s="1329"/>
      <c r="CI807" s="1330"/>
      <c r="CJ807" s="1330"/>
      <c r="CK807" s="1329"/>
      <c r="CL807" s="1329"/>
      <c r="CM807" s="1329"/>
      <c r="CN807" s="1329"/>
      <c r="CO807" s="1328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91" t="s">
        <v>722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8"/>
      <c r="CE808" s="1329"/>
      <c r="CF808" s="1329"/>
      <c r="CG808" s="1329"/>
      <c r="CH808" s="1329"/>
      <c r="CI808" s="1330"/>
      <c r="CJ808" s="1330"/>
      <c r="CK808" s="1329"/>
      <c r="CL808" s="1329"/>
      <c r="CM808" s="1329"/>
      <c r="CN808" s="1329"/>
      <c r="CO808" s="1328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8" t="str">
        <f t="shared" si="3178"/>
        <v/>
      </c>
      <c r="CE809" s="1329" t="str">
        <f t="shared" si="3184"/>
        <v/>
      </c>
      <c r="CF809" s="1329" t="str">
        <f t="shared" si="3184"/>
        <v/>
      </c>
      <c r="CG809" s="1329" t="str">
        <f t="shared" si="3184"/>
        <v/>
      </c>
      <c r="CH809" s="1329" t="str">
        <f t="shared" si="3184"/>
        <v/>
      </c>
      <c r="CI809" s="1330" t="str">
        <f t="shared" si="3184"/>
        <v/>
      </c>
      <c r="CJ809" s="1330" t="str">
        <f t="shared" si="3184"/>
        <v/>
      </c>
      <c r="CK809" s="1329" t="str">
        <f t="shared" si="3184"/>
        <v/>
      </c>
      <c r="CL809" s="1329" t="str">
        <f t="shared" si="3184"/>
        <v/>
      </c>
      <c r="CM809" s="1329" t="str">
        <f t="shared" si="3184"/>
        <v/>
      </c>
      <c r="CN809" s="1329" t="str">
        <f t="shared" si="3184"/>
        <v/>
      </c>
      <c r="CO809" s="1328" t="str">
        <f t="shared" si="3184"/>
        <v/>
      </c>
      <c r="CP809" s="541" t="str">
        <f t="shared" si="3157"/>
        <v/>
      </c>
      <c r="CQ809" s="542" t="str">
        <f t="shared" si="3158"/>
        <v/>
      </c>
      <c r="CR809" s="543" t="str">
        <f t="shared" si="3159"/>
        <v/>
      </c>
      <c r="CS809" s="543" t="str">
        <f t="shared" si="3160"/>
        <v/>
      </c>
      <c r="CT809" s="543" t="str">
        <f t="shared" si="3161"/>
        <v/>
      </c>
      <c r="CU809" s="543" t="str">
        <f t="shared" si="3162"/>
        <v/>
      </c>
      <c r="CV809" s="543" t="str">
        <f t="shared" si="3163"/>
        <v/>
      </c>
      <c r="CW809" s="544" t="str">
        <f t="shared" si="3164"/>
        <v/>
      </c>
      <c r="CX809" s="544" t="str">
        <f t="shared" si="3165"/>
        <v/>
      </c>
      <c r="CY809" s="544" t="str">
        <f t="shared" si="3166"/>
        <v/>
      </c>
      <c r="CZ809" s="543" t="str">
        <f t="shared" si="3167"/>
        <v/>
      </c>
      <c r="DA809" s="543" t="str">
        <f t="shared" si="3168"/>
        <v/>
      </c>
      <c r="DB809" s="543" t="str">
        <f t="shared" si="3169"/>
        <v/>
      </c>
      <c r="DC809" s="543" t="str">
        <f t="shared" si="3170"/>
        <v/>
      </c>
      <c r="DD809" s="543" t="str">
        <f t="shared" si="3171"/>
        <v/>
      </c>
      <c r="DE809" s="542" t="str">
        <f t="shared" si="3172"/>
        <v/>
      </c>
      <c r="DF809" s="541" t="str">
        <f t="shared" si="3173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953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8" t="str">
        <f t="shared" si="3178"/>
        <v/>
      </c>
      <c r="CE810" s="1329">
        <f t="shared" si="3184"/>
        <v>1000</v>
      </c>
      <c r="CF810" s="1329">
        <f t="shared" si="3184"/>
        <v>1100</v>
      </c>
      <c r="CG810" s="1329">
        <f t="shared" si="3184"/>
        <v>1200</v>
      </c>
      <c r="CH810" s="1329">
        <f t="shared" si="3184"/>
        <v>1200</v>
      </c>
      <c r="CI810" s="1330">
        <f t="shared" si="3184"/>
        <v>1200</v>
      </c>
      <c r="CJ810" s="1330">
        <f t="shared" si="3184"/>
        <v>1200</v>
      </c>
      <c r="CK810" s="1329">
        <f t="shared" si="3184"/>
        <v>1200</v>
      </c>
      <c r="CL810" s="1329">
        <f t="shared" si="3184"/>
        <v>1500</v>
      </c>
      <c r="CM810" s="1329">
        <f t="shared" si="3184"/>
        <v>6000</v>
      </c>
      <c r="CN810" s="1329">
        <f t="shared" si="3184"/>
        <v>30000</v>
      </c>
      <c r="CO810" s="1328" t="str">
        <f t="shared" si="3184"/>
        <v/>
      </c>
      <c r="CP810" s="541" t="str">
        <f t="shared" si="3157"/>
        <v/>
      </c>
      <c r="CQ810" s="542" t="str">
        <f t="shared" si="3158"/>
        <v/>
      </c>
      <c r="CR810" s="543" t="str">
        <f t="shared" si="3159"/>
        <v/>
      </c>
      <c r="CS810" s="543" t="str">
        <f t="shared" si="3160"/>
        <v/>
      </c>
      <c r="CT810" s="543" t="str">
        <f t="shared" si="3161"/>
        <v/>
      </c>
      <c r="CU810" s="543" t="str">
        <f t="shared" si="3162"/>
        <v/>
      </c>
      <c r="CV810" s="543" t="str">
        <f t="shared" si="3163"/>
        <v/>
      </c>
      <c r="CW810" s="544" t="str">
        <f t="shared" si="3164"/>
        <v/>
      </c>
      <c r="CX810" s="544">
        <f t="shared" si="3165"/>
        <v>15000</v>
      </c>
      <c r="CY810" s="544">
        <f t="shared" si="3166"/>
        <v>16800</v>
      </c>
      <c r="CZ810" s="543" t="str">
        <f t="shared" si="3167"/>
        <v/>
      </c>
      <c r="DA810" s="543" t="str">
        <f t="shared" si="3168"/>
        <v/>
      </c>
      <c r="DB810" s="543" t="str">
        <f t="shared" si="3169"/>
        <v/>
      </c>
      <c r="DC810" s="543" t="str">
        <f t="shared" si="3170"/>
        <v/>
      </c>
      <c r="DD810" s="543" t="str">
        <f t="shared" si="3171"/>
        <v/>
      </c>
      <c r="DE810" s="542" t="str">
        <f t="shared" si="3172"/>
        <v/>
      </c>
      <c r="DF810" s="541" t="str">
        <f t="shared" si="3173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1766</v>
      </c>
      <c r="BW811" s="786">
        <f>BW20-BW31</f>
        <v>11798</v>
      </c>
      <c r="BX811" s="786">
        <f>BX20-BX31</f>
        <v>72033</v>
      </c>
      <c r="BY811" s="786">
        <f>BY20-BY31</f>
        <v>106810</v>
      </c>
      <c r="BZ811" s="582"/>
      <c r="CA811" s="582"/>
      <c r="CB811" s="582"/>
      <c r="CC811" s="680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45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379</v>
      </c>
      <c r="B812" s="787">
        <f t="shared" ref="B812:M812" si="3185">SUM(B772:B776,B781:B785,B790:B811)</f>
        <v>11086</v>
      </c>
      <c r="C812" s="787">
        <f t="shared" si="3185"/>
        <v>18306</v>
      </c>
      <c r="D812" s="787">
        <f t="shared" si="3185"/>
        <v>20806</v>
      </c>
      <c r="E812" s="787">
        <f t="shared" si="3185"/>
        <v>12000</v>
      </c>
      <c r="F812" s="787">
        <f t="shared" si="3185"/>
        <v>18412</v>
      </c>
      <c r="G812" s="787">
        <f t="shared" si="3185"/>
        <v>15254</v>
      </c>
      <c r="H812" s="787">
        <f t="shared" si="3185"/>
        <v>8358</v>
      </c>
      <c r="I812" s="787">
        <f t="shared" si="3185"/>
        <v>13640</v>
      </c>
      <c r="J812" s="787">
        <f t="shared" si="3185"/>
        <v>15346</v>
      </c>
      <c r="K812" s="787">
        <f t="shared" si="3185"/>
        <v>22954</v>
      </c>
      <c r="L812" s="787">
        <f t="shared" si="3185"/>
        <v>17764</v>
      </c>
      <c r="M812" s="787">
        <f t="shared" si="3185"/>
        <v>21530</v>
      </c>
      <c r="N812" s="787"/>
      <c r="O812" s="787"/>
      <c r="P812" s="787"/>
      <c r="Q812" s="787"/>
      <c r="R812" s="787"/>
      <c r="S812" s="788"/>
      <c r="T812" s="787">
        <f t="shared" ref="T812:AE812" si="3186">SUM(T772:T776,T781:T785,T790:T811)</f>
        <v>29918</v>
      </c>
      <c r="U812" s="787">
        <f t="shared" si="3186"/>
        <v>20880</v>
      </c>
      <c r="V812" s="787">
        <f t="shared" si="3186"/>
        <v>47620</v>
      </c>
      <c r="W812" s="787">
        <f t="shared" si="3186"/>
        <v>29920</v>
      </c>
      <c r="X812" s="787">
        <f t="shared" si="3186"/>
        <v>36120</v>
      </c>
      <c r="Y812" s="787">
        <f t="shared" si="3186"/>
        <v>23120</v>
      </c>
      <c r="Z812" s="787">
        <f t="shared" si="3186"/>
        <v>22617</v>
      </c>
      <c r="AA812" s="787">
        <f t="shared" si="3186"/>
        <v>24550</v>
      </c>
      <c r="AB812" s="787">
        <f t="shared" si="3186"/>
        <v>8036</v>
      </c>
      <c r="AC812" s="787">
        <f t="shared" si="3186"/>
        <v>17116</v>
      </c>
      <c r="AD812" s="787">
        <f t="shared" si="3186"/>
        <v>17362</v>
      </c>
      <c r="AE812" s="787">
        <f t="shared" si="3186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87">SUM(AL772:AL776,AL781:AL785,AL790:AL811)</f>
        <v>26052</v>
      </c>
      <c r="AM812" s="787">
        <f t="shared" si="3187"/>
        <v>57908</v>
      </c>
      <c r="AN812" s="787">
        <f t="shared" si="3187"/>
        <v>43810</v>
      </c>
      <c r="AO812" s="787">
        <f t="shared" si="3187"/>
        <v>47610</v>
      </c>
      <c r="AP812" s="787">
        <f t="shared" si="3187"/>
        <v>30246</v>
      </c>
      <c r="AQ812" s="787">
        <f t="shared" si="3187"/>
        <v>41512</v>
      </c>
      <c r="AR812" s="787">
        <f t="shared" si="3187"/>
        <v>35346</v>
      </c>
      <c r="AS812" s="787">
        <f t="shared" si="3187"/>
        <v>35690</v>
      </c>
      <c r="AT812" s="787">
        <f t="shared" si="3187"/>
        <v>13352</v>
      </c>
      <c r="AU812" s="787">
        <f t="shared" si="3187"/>
        <v>30650</v>
      </c>
      <c r="AV812" s="787">
        <f t="shared" si="3187"/>
        <v>24906</v>
      </c>
      <c r="AW812" s="787">
        <f t="shared" si="3187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88">SUM(BD772:BD776,BD781:BD785,BD790:BD811)</f>
        <v>134550</v>
      </c>
      <c r="BE812" s="787">
        <f t="shared" si="3188"/>
        <v>86188</v>
      </c>
      <c r="BF812" s="787">
        <f t="shared" si="3188"/>
        <v>62790</v>
      </c>
      <c r="BG812" s="787">
        <f t="shared" si="3188"/>
        <v>63930</v>
      </c>
      <c r="BH812" s="787">
        <f t="shared" si="3188"/>
        <v>56040</v>
      </c>
      <c r="BI812" s="787">
        <f t="shared" si="3188"/>
        <v>25690</v>
      </c>
      <c r="BJ812" s="787">
        <f t="shared" si="3188"/>
        <v>20060</v>
      </c>
      <c r="BK812" s="787">
        <f t="shared" si="3188"/>
        <v>97782</v>
      </c>
      <c r="BL812" s="787">
        <f t="shared" si="3188"/>
        <v>54230</v>
      </c>
      <c r="BM812" s="787">
        <f t="shared" si="3188"/>
        <v>80940</v>
      </c>
      <c r="BN812" s="787">
        <f t="shared" si="3188"/>
        <v>67800</v>
      </c>
      <c r="BO812" s="787">
        <f t="shared" si="3188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13250</v>
      </c>
      <c r="CE812" s="1329">
        <f t="shared" ref="CE812:CO812" si="31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13352</v>
      </c>
      <c r="CF812" s="1329">
        <f t="shared" si="3189"/>
        <v>24906</v>
      </c>
      <c r="CG812" s="1329">
        <f t="shared" si="3189"/>
        <v>26052</v>
      </c>
      <c r="CH812" s="1329">
        <f t="shared" si="3189"/>
        <v>30246</v>
      </c>
      <c r="CI812" s="1330">
        <f t="shared" si="3189"/>
        <v>30650</v>
      </c>
      <c r="CJ812" s="1330">
        <f t="shared" si="3189"/>
        <v>35346</v>
      </c>
      <c r="CK812" s="1329">
        <f t="shared" si="3189"/>
        <v>35690</v>
      </c>
      <c r="CL812" s="1329">
        <f t="shared" si="3189"/>
        <v>41512</v>
      </c>
      <c r="CM812" s="1329">
        <f t="shared" si="3189"/>
        <v>43810</v>
      </c>
      <c r="CN812" s="1329">
        <f t="shared" si="3189"/>
        <v>47610</v>
      </c>
      <c r="CO812" s="1328">
        <f t="shared" si="3189"/>
        <v>57908</v>
      </c>
      <c r="CP812" s="541" t="str">
        <f t="shared" ref="CP812:DF812" si="319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190"/>
        <v/>
      </c>
      <c r="CR812" s="543" t="str">
        <f t="shared" si="3190"/>
        <v/>
      </c>
      <c r="CS812" s="543">
        <f t="shared" si="3190"/>
        <v>20060</v>
      </c>
      <c r="CT812" s="543">
        <f t="shared" si="3190"/>
        <v>25690</v>
      </c>
      <c r="CU812" s="543">
        <f t="shared" si="3190"/>
        <v>54230</v>
      </c>
      <c r="CV812" s="543">
        <f t="shared" si="3190"/>
        <v>56040</v>
      </c>
      <c r="CW812" s="544">
        <f t="shared" si="3190"/>
        <v>62790</v>
      </c>
      <c r="CX812" s="544">
        <f t="shared" si="3190"/>
        <v>63930</v>
      </c>
      <c r="CY812" s="544">
        <f t="shared" si="3190"/>
        <v>67800</v>
      </c>
      <c r="CZ812" s="543">
        <f t="shared" si="3190"/>
        <v>80940</v>
      </c>
      <c r="DA812" s="543">
        <f t="shared" si="3190"/>
        <v>82860</v>
      </c>
      <c r="DB812" s="543">
        <f t="shared" si="3190"/>
        <v>86188</v>
      </c>
      <c r="DC812" s="543">
        <f t="shared" si="3190"/>
        <v>97782</v>
      </c>
      <c r="DD812" s="543">
        <f t="shared" si="3190"/>
        <v>134550</v>
      </c>
      <c r="DE812" s="542" t="str">
        <f t="shared" si="3190"/>
        <v/>
      </c>
      <c r="DF812" s="541" t="str">
        <f t="shared" si="3190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34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34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382</v>
      </c>
      <c r="B820" s="793">
        <f t="shared" ref="B820:M820" si="3191">SUM(B89)</f>
        <v>0</v>
      </c>
      <c r="C820" s="793">
        <f t="shared" si="3191"/>
        <v>0</v>
      </c>
      <c r="D820" s="793">
        <f t="shared" si="3191"/>
        <v>0</v>
      </c>
      <c r="E820" s="793">
        <f t="shared" si="3191"/>
        <v>0</v>
      </c>
      <c r="F820" s="793">
        <f t="shared" si="3191"/>
        <v>0</v>
      </c>
      <c r="G820" s="793">
        <f t="shared" si="3191"/>
        <v>0</v>
      </c>
      <c r="H820" s="793">
        <f t="shared" si="3191"/>
        <v>0</v>
      </c>
      <c r="I820" s="793">
        <f t="shared" si="3191"/>
        <v>0</v>
      </c>
      <c r="J820" s="793">
        <f t="shared" si="3191"/>
        <v>0</v>
      </c>
      <c r="K820" s="793">
        <f t="shared" si="3191"/>
        <v>0</v>
      </c>
      <c r="L820" s="793">
        <f t="shared" si="3191"/>
        <v>0</v>
      </c>
      <c r="M820" s="793">
        <f t="shared" si="3191"/>
        <v>0</v>
      </c>
      <c r="N820" s="793"/>
      <c r="O820" s="793"/>
      <c r="P820" s="793"/>
      <c r="Q820" s="793"/>
      <c r="R820" s="793"/>
      <c r="S820" s="799"/>
      <c r="T820" s="793">
        <f t="shared" ref="T820:AE820" si="3192">SUM(T89)</f>
        <v>0</v>
      </c>
      <c r="U820" s="793">
        <f t="shared" si="3192"/>
        <v>0</v>
      </c>
      <c r="V820" s="793">
        <f t="shared" si="3192"/>
        <v>0</v>
      </c>
      <c r="W820" s="793">
        <f t="shared" si="3192"/>
        <v>0</v>
      </c>
      <c r="X820" s="793">
        <f t="shared" si="3192"/>
        <v>0</v>
      </c>
      <c r="Y820" s="793">
        <f t="shared" si="3192"/>
        <v>0</v>
      </c>
      <c r="Z820" s="793">
        <f t="shared" si="3192"/>
        <v>0</v>
      </c>
      <c r="AA820" s="793">
        <f t="shared" si="3192"/>
        <v>0</v>
      </c>
      <c r="AB820" s="793">
        <f t="shared" si="3192"/>
        <v>0</v>
      </c>
      <c r="AC820" s="793">
        <f t="shared" si="3192"/>
        <v>0</v>
      </c>
      <c r="AD820" s="793">
        <f t="shared" si="3192"/>
        <v>0</v>
      </c>
      <c r="AE820" s="793">
        <f t="shared" si="3192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93">SUM(AL89)</f>
        <v>0</v>
      </c>
      <c r="AM820" s="793">
        <f t="shared" si="3193"/>
        <v>0</v>
      </c>
      <c r="AN820" s="793">
        <f t="shared" si="3193"/>
        <v>0</v>
      </c>
      <c r="AO820" s="793">
        <f t="shared" si="3193"/>
        <v>0</v>
      </c>
      <c r="AP820" s="793">
        <f t="shared" si="3193"/>
        <v>0</v>
      </c>
      <c r="AQ820" s="793">
        <f t="shared" si="3193"/>
        <v>0</v>
      </c>
      <c r="AR820" s="793">
        <f t="shared" si="3193"/>
        <v>0</v>
      </c>
      <c r="AS820" s="793">
        <f t="shared" si="3193"/>
        <v>0</v>
      </c>
      <c r="AT820" s="793">
        <f t="shared" si="3193"/>
        <v>0</v>
      </c>
      <c r="AU820" s="793">
        <f t="shared" si="3193"/>
        <v>0</v>
      </c>
      <c r="AV820" s="793">
        <f t="shared" si="3193"/>
        <v>0</v>
      </c>
      <c r="AW820" s="793">
        <f t="shared" si="3193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94">SUM(BD89)</f>
        <v>0</v>
      </c>
      <c r="BE820" s="793">
        <f t="shared" si="3194"/>
        <v>0</v>
      </c>
      <c r="BF820" s="793">
        <f t="shared" si="3194"/>
        <v>0</v>
      </c>
      <c r="BG820" s="793">
        <f t="shared" si="3194"/>
        <v>0</v>
      </c>
      <c r="BH820" s="793">
        <f t="shared" si="3194"/>
        <v>0</v>
      </c>
      <c r="BI820" s="793">
        <f t="shared" si="3194"/>
        <v>0</v>
      </c>
      <c r="BJ820" s="793">
        <f t="shared" si="3194"/>
        <v>0</v>
      </c>
      <c r="BK820" s="793">
        <f t="shared" si="3194"/>
        <v>0</v>
      </c>
      <c r="BL820" s="793">
        <f t="shared" si="3194"/>
        <v>0</v>
      </c>
      <c r="BM820" s="793">
        <f t="shared" si="3194"/>
        <v>0</v>
      </c>
      <c r="BN820" s="793">
        <f t="shared" si="3194"/>
        <v>0</v>
      </c>
      <c r="BO820" s="793">
        <f t="shared" si="3194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95">SUM(BV89)</f>
        <v>0</v>
      </c>
      <c r="BW820" s="800">
        <f t="shared" si="3195"/>
        <v>0</v>
      </c>
      <c r="BX820" s="800">
        <f t="shared" si="3195"/>
        <v>0</v>
      </c>
      <c r="BY820" s="800">
        <f t="shared" si="3195"/>
        <v>0</v>
      </c>
      <c r="BZ820" s="615">
        <f t="shared" ref="BZ820:BZ828" si="3196">IF(DG820&lt;3,"",(SUM(B820:R820)-MIN(B820:R820)-MAX(B820:R820))/(DG820-2))</f>
        <v>0</v>
      </c>
      <c r="CA820" s="615">
        <f t="shared" ref="CA820:CA828" si="3197">IF(DH820&lt;3,"",(SUM(T820:AJ820)-MIN(T820:AJ820)-MAX(T820:AJ820))/(DH820-2))</f>
        <v>0</v>
      </c>
      <c r="CB820" s="615">
        <f t="shared" ref="CB820:CB828" si="3198">IF(DI820&lt;3,"",(SUM(AL820:BB820)-MIN(AL820:BB820)-MAX(AL820:BB820))/(DI820-2))</f>
        <v>0</v>
      </c>
      <c r="CC820" s="684">
        <f t="shared" ref="CC820:CC828" si="3199">IF(DJ820&lt;3,"",(SUM(BD820:BT820)-MIN(BD820:BT820)-MAX(BD820:BT820))/(DJ820-2))</f>
        <v>0</v>
      </c>
      <c r="CD820" s="1331">
        <f t="shared" ref="CD820:CO820" si="32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200"/>
        <v>0</v>
      </c>
      <c r="CF820" s="1332">
        <f t="shared" si="3200"/>
        <v>0</v>
      </c>
      <c r="CG820" s="1332">
        <f t="shared" si="3200"/>
        <v>0</v>
      </c>
      <c r="CH820" s="1332">
        <f t="shared" si="3200"/>
        <v>0</v>
      </c>
      <c r="CI820" s="1333">
        <f t="shared" si="3200"/>
        <v>0</v>
      </c>
      <c r="CJ820" s="1333">
        <f t="shared" si="3200"/>
        <v>0</v>
      </c>
      <c r="CK820" s="1332">
        <f t="shared" si="3200"/>
        <v>0</v>
      </c>
      <c r="CL820" s="1332">
        <f t="shared" si="3200"/>
        <v>0</v>
      </c>
      <c r="CM820" s="1332">
        <f t="shared" si="3200"/>
        <v>0</v>
      </c>
      <c r="CN820" s="1332">
        <f t="shared" si="3200"/>
        <v>0</v>
      </c>
      <c r="CO820" s="1331">
        <f t="shared" si="3200"/>
        <v>0</v>
      </c>
      <c r="CP820" s="529" t="str">
        <f t="shared" ref="CP820:CP828" si="320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0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0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0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0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0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0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0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0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1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1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1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1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1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1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1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1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18">COUNT(B820:R820)</f>
        <v>12</v>
      </c>
      <c r="DH820" s="98">
        <f t="shared" ref="DH820:DH828" si="3219">COUNT(T820:AJ820)</f>
        <v>12</v>
      </c>
      <c r="DI820" s="98">
        <f t="shared" ref="DI820:DI828" si="3220">COUNT(AL820:BB820)</f>
        <v>12</v>
      </c>
      <c r="DJ820" s="98">
        <f t="shared" ref="DJ820:DJ828" si="3221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383</v>
      </c>
      <c r="B821" s="793">
        <f t="shared" ref="B821:M821" si="3222">SUM(B90)</f>
        <v>0</v>
      </c>
      <c r="C821" s="793">
        <f t="shared" si="3222"/>
        <v>0</v>
      </c>
      <c r="D821" s="793">
        <f t="shared" si="3222"/>
        <v>0</v>
      </c>
      <c r="E821" s="793">
        <f t="shared" si="3222"/>
        <v>0</v>
      </c>
      <c r="F821" s="793">
        <f t="shared" si="3222"/>
        <v>0</v>
      </c>
      <c r="G821" s="793">
        <f t="shared" si="3222"/>
        <v>0</v>
      </c>
      <c r="H821" s="793">
        <f t="shared" si="3222"/>
        <v>0</v>
      </c>
      <c r="I821" s="793">
        <f t="shared" si="3222"/>
        <v>0</v>
      </c>
      <c r="J821" s="793">
        <f t="shared" si="3222"/>
        <v>0</v>
      </c>
      <c r="K821" s="793">
        <f t="shared" si="3222"/>
        <v>0</v>
      </c>
      <c r="L821" s="793">
        <f t="shared" si="3222"/>
        <v>0</v>
      </c>
      <c r="M821" s="793">
        <f t="shared" si="3222"/>
        <v>0</v>
      </c>
      <c r="N821" s="793"/>
      <c r="O821" s="793"/>
      <c r="P821" s="793"/>
      <c r="Q821" s="793"/>
      <c r="R821" s="793"/>
      <c r="S821" s="799"/>
      <c r="T821" s="793">
        <f t="shared" ref="T821:AE821" si="3223">SUM(T90)</f>
        <v>0</v>
      </c>
      <c r="U821" s="793">
        <f t="shared" si="3223"/>
        <v>0</v>
      </c>
      <c r="V821" s="793">
        <f t="shared" si="3223"/>
        <v>0</v>
      </c>
      <c r="W821" s="793">
        <f t="shared" si="3223"/>
        <v>0</v>
      </c>
      <c r="X821" s="793">
        <f t="shared" si="3223"/>
        <v>0</v>
      </c>
      <c r="Y821" s="793">
        <f t="shared" si="3223"/>
        <v>0</v>
      </c>
      <c r="Z821" s="793">
        <f t="shared" si="3223"/>
        <v>0</v>
      </c>
      <c r="AA821" s="793">
        <f t="shared" si="3223"/>
        <v>0</v>
      </c>
      <c r="AB821" s="793">
        <f t="shared" si="3223"/>
        <v>0</v>
      </c>
      <c r="AC821" s="793">
        <f t="shared" si="3223"/>
        <v>0</v>
      </c>
      <c r="AD821" s="793">
        <f t="shared" si="3223"/>
        <v>0</v>
      </c>
      <c r="AE821" s="793">
        <f t="shared" si="3223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24">SUM(AL90)</f>
        <v>0</v>
      </c>
      <c r="AM821" s="793">
        <f t="shared" si="3224"/>
        <v>0</v>
      </c>
      <c r="AN821" s="793">
        <f t="shared" si="3224"/>
        <v>0</v>
      </c>
      <c r="AO821" s="793">
        <f t="shared" si="3224"/>
        <v>0</v>
      </c>
      <c r="AP821" s="793">
        <f t="shared" si="3224"/>
        <v>0</v>
      </c>
      <c r="AQ821" s="793">
        <f t="shared" si="3224"/>
        <v>0</v>
      </c>
      <c r="AR821" s="793">
        <f t="shared" si="3224"/>
        <v>0</v>
      </c>
      <c r="AS821" s="793">
        <f t="shared" si="3224"/>
        <v>0</v>
      </c>
      <c r="AT821" s="793">
        <f t="shared" si="3224"/>
        <v>0</v>
      </c>
      <c r="AU821" s="793">
        <f t="shared" si="3224"/>
        <v>0</v>
      </c>
      <c r="AV821" s="793">
        <f t="shared" si="3224"/>
        <v>0</v>
      </c>
      <c r="AW821" s="793">
        <f t="shared" si="3224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25">SUM(BD90)</f>
        <v>0</v>
      </c>
      <c r="BE821" s="793">
        <f t="shared" si="3225"/>
        <v>0</v>
      </c>
      <c r="BF821" s="793">
        <f t="shared" si="3225"/>
        <v>0</v>
      </c>
      <c r="BG821" s="793">
        <f t="shared" si="3225"/>
        <v>0</v>
      </c>
      <c r="BH821" s="793">
        <f t="shared" si="3225"/>
        <v>0</v>
      </c>
      <c r="BI821" s="793">
        <f t="shared" si="3225"/>
        <v>0</v>
      </c>
      <c r="BJ821" s="793">
        <f t="shared" si="3225"/>
        <v>0</v>
      </c>
      <c r="BK821" s="793">
        <f t="shared" si="3225"/>
        <v>0</v>
      </c>
      <c r="BL821" s="793">
        <f t="shared" si="3225"/>
        <v>0</v>
      </c>
      <c r="BM821" s="793">
        <f t="shared" si="3225"/>
        <v>0</v>
      </c>
      <c r="BN821" s="793">
        <f t="shared" si="3225"/>
        <v>0</v>
      </c>
      <c r="BO821" s="793">
        <f t="shared" si="3225"/>
        <v>0</v>
      </c>
      <c r="BP821" s="793"/>
      <c r="BQ821" s="793"/>
      <c r="BR821" s="793"/>
      <c r="BS821" s="793"/>
      <c r="BT821" s="793"/>
      <c r="BU821" s="799"/>
      <c r="BV821" s="800">
        <f t="shared" si="3195"/>
        <v>0</v>
      </c>
      <c r="BW821" s="800">
        <f t="shared" si="3195"/>
        <v>0</v>
      </c>
      <c r="BX821" s="800">
        <f t="shared" si="3195"/>
        <v>0</v>
      </c>
      <c r="BY821" s="800">
        <f t="shared" si="3195"/>
        <v>0</v>
      </c>
      <c r="BZ821" s="615">
        <f t="shared" si="3196"/>
        <v>0</v>
      </c>
      <c r="CA821" s="615">
        <f t="shared" si="3197"/>
        <v>0</v>
      </c>
      <c r="CB821" s="615">
        <f t="shared" si="3198"/>
        <v>0</v>
      </c>
      <c r="CC821" s="684">
        <f t="shared" si="3199"/>
        <v>0</v>
      </c>
      <c r="CD821" s="1331">
        <f t="shared" ref="CD821:CD828" si="322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2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27"/>
        <v>0</v>
      </c>
      <c r="CG821" s="1332">
        <f t="shared" si="3227"/>
        <v>0</v>
      </c>
      <c r="CH821" s="1332">
        <f t="shared" si="3227"/>
        <v>0</v>
      </c>
      <c r="CI821" s="1333">
        <f t="shared" si="3227"/>
        <v>0</v>
      </c>
      <c r="CJ821" s="1333">
        <f t="shared" si="3227"/>
        <v>0</v>
      </c>
      <c r="CK821" s="1332">
        <f t="shared" si="3227"/>
        <v>0</v>
      </c>
      <c r="CL821" s="1332">
        <f t="shared" si="3227"/>
        <v>0</v>
      </c>
      <c r="CM821" s="1332">
        <f t="shared" si="3227"/>
        <v>0</v>
      </c>
      <c r="CN821" s="1332">
        <f t="shared" si="3227"/>
        <v>0</v>
      </c>
      <c r="CO821" s="1331">
        <f t="shared" si="3227"/>
        <v>0</v>
      </c>
      <c r="CP821" s="529" t="str">
        <f t="shared" si="3201"/>
        <v/>
      </c>
      <c r="CQ821" s="530" t="str">
        <f t="shared" si="3202"/>
        <v/>
      </c>
      <c r="CR821" s="531" t="str">
        <f t="shared" si="3203"/>
        <v/>
      </c>
      <c r="CS821" s="531">
        <f t="shared" si="3204"/>
        <v>0</v>
      </c>
      <c r="CT821" s="531">
        <f t="shared" si="3205"/>
        <v>0</v>
      </c>
      <c r="CU821" s="531">
        <f t="shared" si="3206"/>
        <v>0</v>
      </c>
      <c r="CV821" s="531">
        <f t="shared" si="3207"/>
        <v>0</v>
      </c>
      <c r="CW821" s="532">
        <f t="shared" si="3208"/>
        <v>0</v>
      </c>
      <c r="CX821" s="532">
        <f t="shared" si="3209"/>
        <v>0</v>
      </c>
      <c r="CY821" s="532">
        <f t="shared" si="3210"/>
        <v>0</v>
      </c>
      <c r="CZ821" s="531">
        <f t="shared" si="3211"/>
        <v>0</v>
      </c>
      <c r="DA821" s="531">
        <f t="shared" si="3212"/>
        <v>0</v>
      </c>
      <c r="DB821" s="531">
        <f t="shared" si="3213"/>
        <v>0</v>
      </c>
      <c r="DC821" s="531">
        <f t="shared" si="3214"/>
        <v>0</v>
      </c>
      <c r="DD821" s="531">
        <f t="shared" si="3215"/>
        <v>0</v>
      </c>
      <c r="DE821" s="530" t="str">
        <f t="shared" si="3216"/>
        <v/>
      </c>
      <c r="DF821" s="529" t="str">
        <f t="shared" si="3217"/>
        <v/>
      </c>
      <c r="DG821" s="646">
        <f t="shared" si="3218"/>
        <v>12</v>
      </c>
      <c r="DH821" s="98">
        <f t="shared" si="3219"/>
        <v>12</v>
      </c>
      <c r="DI821" s="98">
        <f t="shared" si="3220"/>
        <v>12</v>
      </c>
      <c r="DJ821" s="98">
        <f t="shared" si="3221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384</v>
      </c>
      <c r="B822" s="793">
        <f t="shared" ref="B822:M822" si="3228">SUM(B116)</f>
        <v>0</v>
      </c>
      <c r="C822" s="793">
        <f t="shared" si="3228"/>
        <v>0</v>
      </c>
      <c r="D822" s="793">
        <f t="shared" si="3228"/>
        <v>0</v>
      </c>
      <c r="E822" s="793">
        <f t="shared" si="3228"/>
        <v>0</v>
      </c>
      <c r="F822" s="793">
        <f t="shared" si="3228"/>
        <v>3.2182885607543142E-2</v>
      </c>
      <c r="G822" s="793">
        <f t="shared" si="3228"/>
        <v>0</v>
      </c>
      <c r="H822" s="793">
        <f t="shared" si="3228"/>
        <v>0</v>
      </c>
      <c r="I822" s="793">
        <f t="shared" si="3228"/>
        <v>0</v>
      </c>
      <c r="J822" s="793">
        <f t="shared" si="3228"/>
        <v>0</v>
      </c>
      <c r="K822" s="793">
        <f t="shared" si="3228"/>
        <v>0</v>
      </c>
      <c r="L822" s="793">
        <f t="shared" si="3228"/>
        <v>0</v>
      </c>
      <c r="M822" s="793">
        <f t="shared" si="3228"/>
        <v>0</v>
      </c>
      <c r="N822" s="793"/>
      <c r="O822" s="793"/>
      <c r="P822" s="793"/>
      <c r="Q822" s="793"/>
      <c r="R822" s="793"/>
      <c r="S822" s="799"/>
      <c r="T822" s="793">
        <f t="shared" ref="T822:AE822" si="3229">SUM(T116)</f>
        <v>1.5018679950186801E-2</v>
      </c>
      <c r="U822" s="793">
        <f t="shared" si="3229"/>
        <v>0</v>
      </c>
      <c r="V822" s="793">
        <f t="shared" si="3229"/>
        <v>8.5821028286781717E-2</v>
      </c>
      <c r="W822" s="793">
        <f t="shared" si="3229"/>
        <v>7.5093399750933987E-2</v>
      </c>
      <c r="X822" s="793">
        <f t="shared" si="3229"/>
        <v>6.8403260500396232E-2</v>
      </c>
      <c r="Y822" s="793">
        <f t="shared" si="3229"/>
        <v>2.2528019925280203E-2</v>
      </c>
      <c r="Z822" s="793">
        <f t="shared" si="3229"/>
        <v>3.0037359900373602E-2</v>
      </c>
      <c r="AA822" s="793">
        <f t="shared" si="3229"/>
        <v>0</v>
      </c>
      <c r="AB822" s="793">
        <f t="shared" si="3229"/>
        <v>0</v>
      </c>
      <c r="AC822" s="793">
        <f t="shared" si="3229"/>
        <v>0</v>
      </c>
      <c r="AD822" s="793">
        <f t="shared" si="3229"/>
        <v>0</v>
      </c>
      <c r="AE822" s="793">
        <f t="shared" si="3229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30">SUM(AL116)</f>
        <v>2.8535491905354926E-2</v>
      </c>
      <c r="AM822" s="793">
        <f t="shared" si="3230"/>
        <v>3.7734433374844334E-2</v>
      </c>
      <c r="AN822" s="793">
        <f t="shared" si="3230"/>
        <v>6.9530925695309262E-2</v>
      </c>
      <c r="AO822" s="793">
        <f t="shared" si="3230"/>
        <v>3.2182885607543142E-2</v>
      </c>
      <c r="AP822" s="793">
        <f t="shared" si="3230"/>
        <v>6.9530925695309262E-2</v>
      </c>
      <c r="AQ822" s="793">
        <f t="shared" si="3230"/>
        <v>3.1476650062266499E-2</v>
      </c>
      <c r="AR822" s="793">
        <f t="shared" si="3230"/>
        <v>1.3906185139061852E-2</v>
      </c>
      <c r="AS822" s="793">
        <f t="shared" si="3230"/>
        <v>0.11908859633517167</v>
      </c>
      <c r="AT822" s="793">
        <f t="shared" si="3230"/>
        <v>9.5893079523216504E-2</v>
      </c>
      <c r="AU822" s="793">
        <f t="shared" si="3230"/>
        <v>0</v>
      </c>
      <c r="AV822" s="793">
        <f t="shared" si="3230"/>
        <v>0</v>
      </c>
      <c r="AW822" s="793">
        <f t="shared" si="3230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31">SUM(BD116)</f>
        <v>5.6320049813200504E-2</v>
      </c>
      <c r="BE822" s="793">
        <f t="shared" si="3231"/>
        <v>8.4480074719800749E-2</v>
      </c>
      <c r="BF822" s="793">
        <f t="shared" si="3231"/>
        <v>4.1301369863013714E-2</v>
      </c>
      <c r="BG822" s="793">
        <f t="shared" si="3231"/>
        <v>3.7452833125778323E-2</v>
      </c>
      <c r="BH822" s="793">
        <f t="shared" si="3231"/>
        <v>2.5114570361145699E-2</v>
      </c>
      <c r="BI822" s="793">
        <f t="shared" si="3231"/>
        <v>5.0062266500622669E-2</v>
      </c>
      <c r="BJ822" s="793">
        <f t="shared" si="3231"/>
        <v>5.0062266500622669E-2</v>
      </c>
      <c r="BK822" s="793">
        <f t="shared" si="3231"/>
        <v>6.6082191780821919E-2</v>
      </c>
      <c r="BL822" s="793">
        <f t="shared" si="3231"/>
        <v>4.4680572851805732E-2</v>
      </c>
      <c r="BM822" s="793">
        <f t="shared" si="3231"/>
        <v>2.8160024906600252E-2</v>
      </c>
      <c r="BN822" s="793">
        <f t="shared" si="3231"/>
        <v>1.8585616438356167E-2</v>
      </c>
      <c r="BO822" s="793">
        <f t="shared" si="3231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32">SUM(BV116)</f>
        <v>0</v>
      </c>
      <c r="BW822" s="800">
        <f t="shared" si="3232"/>
        <v>2.2528019925280203E-2</v>
      </c>
      <c r="BX822" s="800">
        <f t="shared" si="3232"/>
        <v>8.4629069560576406E-2</v>
      </c>
      <c r="BY822" s="800">
        <f t="shared" si="3232"/>
        <v>7.9265255292652548E-2</v>
      </c>
      <c r="BZ822" s="615">
        <f t="shared" si="3196"/>
        <v>0</v>
      </c>
      <c r="CA822" s="615">
        <f t="shared" si="3197"/>
        <v>2.7365855315294913E-2</v>
      </c>
      <c r="CB822" s="615">
        <f t="shared" si="3198"/>
        <v>4.9787917333807746E-2</v>
      </c>
      <c r="CC822" s="684">
        <f t="shared" si="3199"/>
        <v>4.3655756537982565E-2</v>
      </c>
      <c r="CD822" s="1331">
        <f t="shared" si="3226"/>
        <v>0</v>
      </c>
      <c r="CE822" s="1332">
        <f t="shared" si="3227"/>
        <v>0</v>
      </c>
      <c r="CF822" s="1332">
        <f t="shared" si="3227"/>
        <v>1.3906185139061852E-2</v>
      </c>
      <c r="CG822" s="1332">
        <f t="shared" si="3227"/>
        <v>2.8535491905354926E-2</v>
      </c>
      <c r="CH822" s="1332">
        <f t="shared" si="3227"/>
        <v>3.1476650062266499E-2</v>
      </c>
      <c r="CI822" s="1333">
        <f t="shared" si="3227"/>
        <v>3.2182885607543142E-2</v>
      </c>
      <c r="CJ822" s="1333">
        <f t="shared" si="3227"/>
        <v>3.7734433374844334E-2</v>
      </c>
      <c r="CK822" s="1332">
        <f t="shared" si="3227"/>
        <v>6.9530925695309262E-2</v>
      </c>
      <c r="CL822" s="1332">
        <f t="shared" si="3227"/>
        <v>6.9530925695309262E-2</v>
      </c>
      <c r="CM822" s="1332">
        <f t="shared" si="3227"/>
        <v>9.5893079523216504E-2</v>
      </c>
      <c r="CN822" s="1332">
        <f t="shared" si="3227"/>
        <v>0.11908859633517167</v>
      </c>
      <c r="CO822" s="1331">
        <f t="shared" si="3227"/>
        <v>0.11919587262053015</v>
      </c>
      <c r="CP822" s="529" t="str">
        <f t="shared" si="3201"/>
        <v/>
      </c>
      <c r="CQ822" s="530" t="str">
        <f t="shared" si="3202"/>
        <v/>
      </c>
      <c r="CR822" s="531" t="str">
        <f t="shared" si="3203"/>
        <v/>
      </c>
      <c r="CS822" s="531">
        <f t="shared" si="3204"/>
        <v>1.8585616438356167E-2</v>
      </c>
      <c r="CT822" s="531">
        <f t="shared" si="3205"/>
        <v>2.5114570361145699E-2</v>
      </c>
      <c r="CU822" s="531">
        <f t="shared" si="3206"/>
        <v>2.8160024906600252E-2</v>
      </c>
      <c r="CV822" s="531">
        <f t="shared" si="3207"/>
        <v>3.732141967621419E-2</v>
      </c>
      <c r="CW822" s="532">
        <f t="shared" si="3208"/>
        <v>3.7452833125778323E-2</v>
      </c>
      <c r="CX822" s="532">
        <f t="shared" si="3209"/>
        <v>4.1301369863013714E-2</v>
      </c>
      <c r="CY822" s="532">
        <f t="shared" si="3210"/>
        <v>4.4680572851805732E-2</v>
      </c>
      <c r="CZ822" s="531">
        <f t="shared" si="3211"/>
        <v>5.0062266500622669E-2</v>
      </c>
      <c r="DA822" s="531">
        <f t="shared" si="3212"/>
        <v>5.0062266500622669E-2</v>
      </c>
      <c r="DB822" s="531">
        <f t="shared" si="3213"/>
        <v>5.6320049813200504E-2</v>
      </c>
      <c r="DC822" s="531">
        <f t="shared" si="3214"/>
        <v>6.6082191780821919E-2</v>
      </c>
      <c r="DD822" s="531">
        <f t="shared" si="3215"/>
        <v>8.4480074719800749E-2</v>
      </c>
      <c r="DE822" s="530" t="str">
        <f t="shared" si="3216"/>
        <v/>
      </c>
      <c r="DF822" s="529" t="str">
        <f t="shared" si="3217"/>
        <v/>
      </c>
      <c r="DG822" s="646">
        <f t="shared" si="3218"/>
        <v>12</v>
      </c>
      <c r="DH822" s="98">
        <f t="shared" si="3219"/>
        <v>12</v>
      </c>
      <c r="DI822" s="98">
        <f t="shared" si="3220"/>
        <v>12</v>
      </c>
      <c r="DJ822" s="98">
        <f t="shared" si="3221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385</v>
      </c>
      <c r="B823" s="793">
        <f t="shared" ref="B823:M823" si="3233">SUM(B117)</f>
        <v>0</v>
      </c>
      <c r="C823" s="793">
        <f t="shared" si="3233"/>
        <v>0</v>
      </c>
      <c r="D823" s="793">
        <f t="shared" si="3233"/>
        <v>0</v>
      </c>
      <c r="E823" s="793">
        <f t="shared" si="3233"/>
        <v>0</v>
      </c>
      <c r="F823" s="793">
        <f t="shared" si="3233"/>
        <v>0</v>
      </c>
      <c r="G823" s="793">
        <f t="shared" si="3233"/>
        <v>0</v>
      </c>
      <c r="H823" s="793">
        <f t="shared" si="3233"/>
        <v>0</v>
      </c>
      <c r="I823" s="793">
        <f t="shared" si="3233"/>
        <v>0</v>
      </c>
      <c r="J823" s="793">
        <f t="shared" si="3233"/>
        <v>0</v>
      </c>
      <c r="K823" s="793">
        <f t="shared" si="3233"/>
        <v>0</v>
      </c>
      <c r="L823" s="793">
        <f t="shared" si="3233"/>
        <v>0</v>
      </c>
      <c r="M823" s="793">
        <f t="shared" si="3233"/>
        <v>0</v>
      </c>
      <c r="N823" s="793"/>
      <c r="O823" s="793"/>
      <c r="P823" s="793"/>
      <c r="Q823" s="793"/>
      <c r="R823" s="793"/>
      <c r="S823" s="799"/>
      <c r="T823" s="793">
        <f t="shared" ref="T823:AE823" si="3234">SUM(T117)</f>
        <v>0</v>
      </c>
      <c r="U823" s="793">
        <f t="shared" si="3234"/>
        <v>0</v>
      </c>
      <c r="V823" s="793">
        <f t="shared" si="3234"/>
        <v>0</v>
      </c>
      <c r="W823" s="793">
        <f t="shared" si="3234"/>
        <v>0</v>
      </c>
      <c r="X823" s="793">
        <f t="shared" si="3234"/>
        <v>0</v>
      </c>
      <c r="Y823" s="793">
        <f t="shared" si="3234"/>
        <v>0</v>
      </c>
      <c r="Z823" s="793">
        <f t="shared" si="3234"/>
        <v>0</v>
      </c>
      <c r="AA823" s="793">
        <f t="shared" si="3234"/>
        <v>0</v>
      </c>
      <c r="AB823" s="793">
        <f t="shared" si="3234"/>
        <v>0</v>
      </c>
      <c r="AC823" s="793">
        <f t="shared" si="3234"/>
        <v>0</v>
      </c>
      <c r="AD823" s="793">
        <f t="shared" si="3234"/>
        <v>0</v>
      </c>
      <c r="AE823" s="793">
        <f t="shared" si="3234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35">SUM(AL117)</f>
        <v>0</v>
      </c>
      <c r="AM823" s="793">
        <f t="shared" si="3235"/>
        <v>0</v>
      </c>
      <c r="AN823" s="793">
        <f t="shared" si="3235"/>
        <v>0</v>
      </c>
      <c r="AO823" s="793">
        <f t="shared" si="3235"/>
        <v>0</v>
      </c>
      <c r="AP823" s="793">
        <f t="shared" si="3235"/>
        <v>0</v>
      </c>
      <c r="AQ823" s="793">
        <f t="shared" si="3235"/>
        <v>0</v>
      </c>
      <c r="AR823" s="793">
        <f t="shared" si="3235"/>
        <v>0</v>
      </c>
      <c r="AS823" s="793">
        <f t="shared" si="3235"/>
        <v>0</v>
      </c>
      <c r="AT823" s="793">
        <f t="shared" si="3235"/>
        <v>0</v>
      </c>
      <c r="AU823" s="793">
        <f t="shared" si="3235"/>
        <v>0</v>
      </c>
      <c r="AV823" s="793">
        <f t="shared" si="3235"/>
        <v>0</v>
      </c>
      <c r="AW823" s="793">
        <f t="shared" si="3235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36">SUM(BD117)</f>
        <v>0</v>
      </c>
      <c r="BE823" s="793">
        <f t="shared" si="3236"/>
        <v>2.7878424657534248E-2</v>
      </c>
      <c r="BF823" s="793">
        <f t="shared" si="3236"/>
        <v>2.478082191780822E-2</v>
      </c>
      <c r="BG823" s="793">
        <f t="shared" si="3236"/>
        <v>0</v>
      </c>
      <c r="BH823" s="793">
        <f t="shared" si="3236"/>
        <v>0</v>
      </c>
      <c r="BI823" s="793">
        <f t="shared" si="3236"/>
        <v>0</v>
      </c>
      <c r="BJ823" s="793">
        <f t="shared" si="3236"/>
        <v>0</v>
      </c>
      <c r="BK823" s="793">
        <f t="shared" si="3236"/>
        <v>0</v>
      </c>
      <c r="BL823" s="793">
        <f t="shared" si="3236"/>
        <v>0</v>
      </c>
      <c r="BM823" s="793">
        <f t="shared" si="3236"/>
        <v>0</v>
      </c>
      <c r="BN823" s="793">
        <f t="shared" si="3236"/>
        <v>0</v>
      </c>
      <c r="BO823" s="793">
        <f t="shared" si="3236"/>
        <v>0</v>
      </c>
      <c r="BP823" s="793"/>
      <c r="BQ823" s="793"/>
      <c r="BR823" s="793"/>
      <c r="BS823" s="793"/>
      <c r="BT823" s="793"/>
      <c r="BU823" s="799"/>
      <c r="BV823" s="800">
        <f t="shared" si="3232"/>
        <v>0</v>
      </c>
      <c r="BW823" s="800">
        <f t="shared" si="3232"/>
        <v>0</v>
      </c>
      <c r="BX823" s="800">
        <f t="shared" si="3232"/>
        <v>0</v>
      </c>
      <c r="BY823" s="800">
        <f t="shared" si="3232"/>
        <v>0</v>
      </c>
      <c r="BZ823" s="615">
        <f t="shared" si="3196"/>
        <v>0</v>
      </c>
      <c r="CA823" s="615">
        <f t="shared" si="3197"/>
        <v>0</v>
      </c>
      <c r="CB823" s="615">
        <f t="shared" si="3198"/>
        <v>0</v>
      </c>
      <c r="CC823" s="684">
        <f t="shared" si="3199"/>
        <v>2.4780821917808221E-3</v>
      </c>
      <c r="CD823" s="1331">
        <f t="shared" si="3226"/>
        <v>0</v>
      </c>
      <c r="CE823" s="1332">
        <f t="shared" si="3227"/>
        <v>0</v>
      </c>
      <c r="CF823" s="1332">
        <f t="shared" si="3227"/>
        <v>0</v>
      </c>
      <c r="CG823" s="1332">
        <f t="shared" si="3227"/>
        <v>0</v>
      </c>
      <c r="CH823" s="1332">
        <f t="shared" si="3227"/>
        <v>0</v>
      </c>
      <c r="CI823" s="1333">
        <f t="shared" si="3227"/>
        <v>0</v>
      </c>
      <c r="CJ823" s="1333">
        <f t="shared" si="3227"/>
        <v>0</v>
      </c>
      <c r="CK823" s="1332">
        <f t="shared" si="3227"/>
        <v>0</v>
      </c>
      <c r="CL823" s="1332">
        <f t="shared" si="3227"/>
        <v>0</v>
      </c>
      <c r="CM823" s="1332">
        <f t="shared" si="3227"/>
        <v>0</v>
      </c>
      <c r="CN823" s="1332">
        <f t="shared" si="3227"/>
        <v>0</v>
      </c>
      <c r="CO823" s="1331">
        <f t="shared" si="3227"/>
        <v>0</v>
      </c>
      <c r="CP823" s="529" t="str">
        <f t="shared" si="3201"/>
        <v/>
      </c>
      <c r="CQ823" s="530" t="str">
        <f t="shared" si="3202"/>
        <v/>
      </c>
      <c r="CR823" s="531" t="str">
        <f t="shared" si="3203"/>
        <v/>
      </c>
      <c r="CS823" s="531">
        <f t="shared" si="3204"/>
        <v>0</v>
      </c>
      <c r="CT823" s="531">
        <f t="shared" si="3205"/>
        <v>0</v>
      </c>
      <c r="CU823" s="531">
        <f t="shared" si="3206"/>
        <v>0</v>
      </c>
      <c r="CV823" s="531">
        <f t="shared" si="3207"/>
        <v>0</v>
      </c>
      <c r="CW823" s="532">
        <f t="shared" si="3208"/>
        <v>0</v>
      </c>
      <c r="CX823" s="532">
        <f t="shared" si="3209"/>
        <v>0</v>
      </c>
      <c r="CY823" s="532">
        <f t="shared" si="3210"/>
        <v>0</v>
      </c>
      <c r="CZ823" s="531">
        <f t="shared" si="3211"/>
        <v>0</v>
      </c>
      <c r="DA823" s="531">
        <f t="shared" si="3212"/>
        <v>0</v>
      </c>
      <c r="DB823" s="531">
        <f t="shared" si="3213"/>
        <v>0</v>
      </c>
      <c r="DC823" s="531">
        <f t="shared" si="3214"/>
        <v>2.478082191780822E-2</v>
      </c>
      <c r="DD823" s="531">
        <f t="shared" si="3215"/>
        <v>2.7878424657534248E-2</v>
      </c>
      <c r="DE823" s="530" t="str">
        <f t="shared" si="3216"/>
        <v/>
      </c>
      <c r="DF823" s="529" t="str">
        <f t="shared" si="3217"/>
        <v/>
      </c>
      <c r="DG823" s="646">
        <f t="shared" si="3218"/>
        <v>12</v>
      </c>
      <c r="DH823" s="98">
        <f t="shared" si="3219"/>
        <v>12</v>
      </c>
      <c r="DI823" s="98">
        <f t="shared" si="3220"/>
        <v>12</v>
      </c>
      <c r="DJ823" s="98">
        <f t="shared" si="3221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386</v>
      </c>
      <c r="B824" s="793">
        <f t="shared" ref="B824:M824" si="3237">SUM(B144)</f>
        <v>0</v>
      </c>
      <c r="C824" s="793">
        <f t="shared" si="3237"/>
        <v>0</v>
      </c>
      <c r="D824" s="793">
        <f t="shared" si="3237"/>
        <v>0</v>
      </c>
      <c r="E824" s="793">
        <f t="shared" si="3237"/>
        <v>0</v>
      </c>
      <c r="F824" s="793">
        <f t="shared" si="3237"/>
        <v>0</v>
      </c>
      <c r="G824" s="793">
        <f t="shared" si="3237"/>
        <v>0</v>
      </c>
      <c r="H824" s="793">
        <f t="shared" si="3237"/>
        <v>0</v>
      </c>
      <c r="I824" s="793">
        <f t="shared" si="3237"/>
        <v>0</v>
      </c>
      <c r="J824" s="793">
        <f t="shared" si="3237"/>
        <v>0</v>
      </c>
      <c r="K824" s="793">
        <f t="shared" si="3237"/>
        <v>0</v>
      </c>
      <c r="L824" s="793">
        <f t="shared" si="3237"/>
        <v>0</v>
      </c>
      <c r="M824" s="793">
        <f t="shared" si="3237"/>
        <v>0</v>
      </c>
      <c r="N824" s="793"/>
      <c r="O824" s="793"/>
      <c r="P824" s="793"/>
      <c r="Q824" s="793"/>
      <c r="R824" s="793"/>
      <c r="S824" s="799"/>
      <c r="T824" s="793">
        <f t="shared" ref="T824:AE824" si="3238">SUM(T144)</f>
        <v>0</v>
      </c>
      <c r="U824" s="793">
        <f t="shared" si="3238"/>
        <v>0</v>
      </c>
      <c r="V824" s="793">
        <f t="shared" si="3238"/>
        <v>0</v>
      </c>
      <c r="W824" s="793">
        <f t="shared" si="3238"/>
        <v>0</v>
      </c>
      <c r="X824" s="793">
        <f t="shared" si="3238"/>
        <v>0</v>
      </c>
      <c r="Y824" s="793">
        <f t="shared" si="3238"/>
        <v>0</v>
      </c>
      <c r="Z824" s="793">
        <f t="shared" si="3238"/>
        <v>0</v>
      </c>
      <c r="AA824" s="793">
        <f t="shared" si="3238"/>
        <v>0</v>
      </c>
      <c r="AB824" s="793">
        <f t="shared" si="3238"/>
        <v>0</v>
      </c>
      <c r="AC824" s="793">
        <f t="shared" si="3238"/>
        <v>0</v>
      </c>
      <c r="AD824" s="793">
        <f t="shared" si="3238"/>
        <v>0</v>
      </c>
      <c r="AE824" s="793">
        <f t="shared" si="3238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39">SUM(AL144)</f>
        <v>0</v>
      </c>
      <c r="AM824" s="793">
        <f t="shared" si="3239"/>
        <v>0</v>
      </c>
      <c r="AN824" s="793">
        <f t="shared" si="3239"/>
        <v>0</v>
      </c>
      <c r="AO824" s="793">
        <f t="shared" si="3239"/>
        <v>0</v>
      </c>
      <c r="AP824" s="793">
        <f t="shared" si="3239"/>
        <v>0</v>
      </c>
      <c r="AQ824" s="793">
        <f t="shared" si="3239"/>
        <v>0</v>
      </c>
      <c r="AR824" s="793">
        <f t="shared" si="3239"/>
        <v>0</v>
      </c>
      <c r="AS824" s="793">
        <f t="shared" si="3239"/>
        <v>0</v>
      </c>
      <c r="AT824" s="793">
        <f t="shared" si="3239"/>
        <v>0</v>
      </c>
      <c r="AU824" s="793">
        <f t="shared" si="3239"/>
        <v>0</v>
      </c>
      <c r="AV824" s="793">
        <f t="shared" si="3239"/>
        <v>0</v>
      </c>
      <c r="AW824" s="793">
        <f t="shared" si="3239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40">SUM(BD144)</f>
        <v>0</v>
      </c>
      <c r="BE824" s="793">
        <f t="shared" si="3240"/>
        <v>0</v>
      </c>
      <c r="BF824" s="793">
        <f t="shared" si="3240"/>
        <v>0</v>
      </c>
      <c r="BG824" s="793">
        <f t="shared" si="3240"/>
        <v>0</v>
      </c>
      <c r="BH824" s="793">
        <f t="shared" si="3240"/>
        <v>0</v>
      </c>
      <c r="BI824" s="793">
        <f t="shared" si="3240"/>
        <v>0</v>
      </c>
      <c r="BJ824" s="793">
        <f t="shared" si="3240"/>
        <v>0</v>
      </c>
      <c r="BK824" s="793">
        <f t="shared" si="3240"/>
        <v>0</v>
      </c>
      <c r="BL824" s="793">
        <f t="shared" si="3240"/>
        <v>0</v>
      </c>
      <c r="BM824" s="793">
        <f t="shared" si="3240"/>
        <v>0</v>
      </c>
      <c r="BN824" s="793">
        <f t="shared" si="3240"/>
        <v>0</v>
      </c>
      <c r="BO824" s="793">
        <f t="shared" si="3240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41">SUM(BV144)</f>
        <v>0</v>
      </c>
      <c r="BW824" s="800">
        <f t="shared" si="3241"/>
        <v>0</v>
      </c>
      <c r="BX824" s="800">
        <f t="shared" si="3241"/>
        <v>0</v>
      </c>
      <c r="BY824" s="800">
        <f t="shared" si="3241"/>
        <v>0</v>
      </c>
      <c r="BZ824" s="615">
        <f t="shared" si="3196"/>
        <v>0</v>
      </c>
      <c r="CA824" s="615">
        <f t="shared" si="3197"/>
        <v>0</v>
      </c>
      <c r="CB824" s="615">
        <f t="shared" si="3198"/>
        <v>0</v>
      </c>
      <c r="CC824" s="684">
        <f t="shared" si="3199"/>
        <v>0</v>
      </c>
      <c r="CD824" s="1331">
        <f t="shared" si="3226"/>
        <v>0</v>
      </c>
      <c r="CE824" s="1332">
        <f t="shared" si="3227"/>
        <v>0</v>
      </c>
      <c r="CF824" s="1332">
        <f t="shared" si="3227"/>
        <v>0</v>
      </c>
      <c r="CG824" s="1332">
        <f t="shared" si="3227"/>
        <v>0</v>
      </c>
      <c r="CH824" s="1332">
        <f t="shared" si="3227"/>
        <v>0</v>
      </c>
      <c r="CI824" s="1333">
        <f t="shared" si="3227"/>
        <v>0</v>
      </c>
      <c r="CJ824" s="1333">
        <f t="shared" si="3227"/>
        <v>0</v>
      </c>
      <c r="CK824" s="1332">
        <f t="shared" si="3227"/>
        <v>0</v>
      </c>
      <c r="CL824" s="1332">
        <f t="shared" si="3227"/>
        <v>0</v>
      </c>
      <c r="CM824" s="1332">
        <f t="shared" si="3227"/>
        <v>0</v>
      </c>
      <c r="CN824" s="1332">
        <f t="shared" si="3227"/>
        <v>0</v>
      </c>
      <c r="CO824" s="1331">
        <f t="shared" si="3227"/>
        <v>0</v>
      </c>
      <c r="CP824" s="529" t="str">
        <f t="shared" si="3201"/>
        <v/>
      </c>
      <c r="CQ824" s="530" t="str">
        <f t="shared" si="3202"/>
        <v/>
      </c>
      <c r="CR824" s="531" t="str">
        <f t="shared" si="3203"/>
        <v/>
      </c>
      <c r="CS824" s="531">
        <f t="shared" si="3204"/>
        <v>0</v>
      </c>
      <c r="CT824" s="531">
        <f t="shared" si="3205"/>
        <v>0</v>
      </c>
      <c r="CU824" s="531">
        <f t="shared" si="3206"/>
        <v>0</v>
      </c>
      <c r="CV824" s="531">
        <f t="shared" si="3207"/>
        <v>0</v>
      </c>
      <c r="CW824" s="532">
        <f t="shared" si="3208"/>
        <v>0</v>
      </c>
      <c r="CX824" s="532">
        <f t="shared" si="3209"/>
        <v>0</v>
      </c>
      <c r="CY824" s="532">
        <f t="shared" si="3210"/>
        <v>0</v>
      </c>
      <c r="CZ824" s="531">
        <f t="shared" si="3211"/>
        <v>0</v>
      </c>
      <c r="DA824" s="531">
        <f t="shared" si="3212"/>
        <v>0</v>
      </c>
      <c r="DB824" s="531">
        <f t="shared" si="3213"/>
        <v>0</v>
      </c>
      <c r="DC824" s="531">
        <f t="shared" si="3214"/>
        <v>0</v>
      </c>
      <c r="DD824" s="531">
        <f t="shared" si="3215"/>
        <v>0</v>
      </c>
      <c r="DE824" s="530" t="str">
        <f t="shared" si="3216"/>
        <v/>
      </c>
      <c r="DF824" s="529" t="str">
        <f t="shared" si="3217"/>
        <v/>
      </c>
      <c r="DG824" s="646">
        <f t="shared" si="3218"/>
        <v>12</v>
      </c>
      <c r="DH824" s="98">
        <f t="shared" si="3219"/>
        <v>12</v>
      </c>
      <c r="DI824" s="98">
        <f t="shared" si="3220"/>
        <v>12</v>
      </c>
      <c r="DJ824" s="98">
        <f t="shared" si="3221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387</v>
      </c>
      <c r="B825" s="793">
        <f t="shared" ref="B825:M825" si="3242">SUM(B145)</f>
        <v>0</v>
      </c>
      <c r="C825" s="793">
        <f t="shared" si="3242"/>
        <v>0</v>
      </c>
      <c r="D825" s="793">
        <f t="shared" si="3242"/>
        <v>0</v>
      </c>
      <c r="E825" s="793">
        <f t="shared" si="3242"/>
        <v>0</v>
      </c>
      <c r="F825" s="793">
        <f t="shared" si="3242"/>
        <v>0</v>
      </c>
      <c r="G825" s="793">
        <f t="shared" si="3242"/>
        <v>0</v>
      </c>
      <c r="H825" s="793">
        <f t="shared" si="3242"/>
        <v>0</v>
      </c>
      <c r="I825" s="793">
        <f t="shared" si="3242"/>
        <v>0</v>
      </c>
      <c r="J825" s="793">
        <f t="shared" si="3242"/>
        <v>0</v>
      </c>
      <c r="K825" s="793">
        <f t="shared" si="3242"/>
        <v>0</v>
      </c>
      <c r="L825" s="793">
        <f t="shared" si="3242"/>
        <v>0</v>
      </c>
      <c r="M825" s="793">
        <f t="shared" si="3242"/>
        <v>0</v>
      </c>
      <c r="N825" s="793"/>
      <c r="O825" s="793"/>
      <c r="P825" s="793"/>
      <c r="Q825" s="793"/>
      <c r="R825" s="793"/>
      <c r="S825" s="799"/>
      <c r="T825" s="793">
        <f t="shared" ref="T825:AE825" si="3243">SUM(T145)</f>
        <v>0</v>
      </c>
      <c r="U825" s="793">
        <f t="shared" si="3243"/>
        <v>0</v>
      </c>
      <c r="V825" s="793">
        <f t="shared" si="3243"/>
        <v>0</v>
      </c>
      <c r="W825" s="793">
        <f t="shared" si="3243"/>
        <v>0</v>
      </c>
      <c r="X825" s="793">
        <f t="shared" si="3243"/>
        <v>0</v>
      </c>
      <c r="Y825" s="793">
        <f t="shared" si="3243"/>
        <v>0</v>
      </c>
      <c r="Z825" s="793">
        <f t="shared" si="3243"/>
        <v>0</v>
      </c>
      <c r="AA825" s="793">
        <f t="shared" si="3243"/>
        <v>0</v>
      </c>
      <c r="AB825" s="793">
        <f t="shared" si="3243"/>
        <v>0</v>
      </c>
      <c r="AC825" s="793">
        <f t="shared" si="3243"/>
        <v>0</v>
      </c>
      <c r="AD825" s="793">
        <f t="shared" si="3243"/>
        <v>0</v>
      </c>
      <c r="AE825" s="793">
        <f t="shared" si="3243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44">SUM(AL145)</f>
        <v>0</v>
      </c>
      <c r="AM825" s="793">
        <f t="shared" si="3244"/>
        <v>0</v>
      </c>
      <c r="AN825" s="793">
        <f t="shared" si="3244"/>
        <v>0</v>
      </c>
      <c r="AO825" s="793">
        <f t="shared" si="3244"/>
        <v>0</v>
      </c>
      <c r="AP825" s="793">
        <f t="shared" si="3244"/>
        <v>0</v>
      </c>
      <c r="AQ825" s="793">
        <f t="shared" si="3244"/>
        <v>0</v>
      </c>
      <c r="AR825" s="793">
        <f t="shared" si="3244"/>
        <v>0</v>
      </c>
      <c r="AS825" s="793">
        <f t="shared" si="3244"/>
        <v>0</v>
      </c>
      <c r="AT825" s="793">
        <f t="shared" si="3244"/>
        <v>0</v>
      </c>
      <c r="AU825" s="793">
        <f t="shared" si="3244"/>
        <v>0</v>
      </c>
      <c r="AV825" s="793">
        <f t="shared" si="3244"/>
        <v>0</v>
      </c>
      <c r="AW825" s="793">
        <f t="shared" si="3244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45">SUM(BD145)</f>
        <v>0</v>
      </c>
      <c r="BE825" s="793">
        <f t="shared" si="3245"/>
        <v>0</v>
      </c>
      <c r="BF825" s="793">
        <f t="shared" si="3245"/>
        <v>0</v>
      </c>
      <c r="BG825" s="793">
        <f t="shared" si="3245"/>
        <v>0</v>
      </c>
      <c r="BH825" s="793">
        <f t="shared" si="3245"/>
        <v>0</v>
      </c>
      <c r="BI825" s="793">
        <f t="shared" si="3245"/>
        <v>0</v>
      </c>
      <c r="BJ825" s="793">
        <f t="shared" si="3245"/>
        <v>0</v>
      </c>
      <c r="BK825" s="793">
        <f t="shared" si="3245"/>
        <v>0</v>
      </c>
      <c r="BL825" s="793">
        <f t="shared" si="3245"/>
        <v>0</v>
      </c>
      <c r="BM825" s="793">
        <f t="shared" si="3245"/>
        <v>0</v>
      </c>
      <c r="BN825" s="793">
        <f t="shared" si="3245"/>
        <v>0</v>
      </c>
      <c r="BO825" s="793">
        <f t="shared" si="3245"/>
        <v>0</v>
      </c>
      <c r="BP825" s="793"/>
      <c r="BQ825" s="793"/>
      <c r="BR825" s="793"/>
      <c r="BS825" s="793"/>
      <c r="BT825" s="793"/>
      <c r="BU825" s="799"/>
      <c r="BV825" s="800">
        <f t="shared" si="3241"/>
        <v>0</v>
      </c>
      <c r="BW825" s="800">
        <f t="shared" si="3241"/>
        <v>0</v>
      </c>
      <c r="BX825" s="800">
        <f t="shared" si="3241"/>
        <v>0</v>
      </c>
      <c r="BY825" s="800">
        <f t="shared" si="3241"/>
        <v>0</v>
      </c>
      <c r="BZ825" s="615">
        <f t="shared" si="3196"/>
        <v>0</v>
      </c>
      <c r="CA825" s="615">
        <f t="shared" si="3197"/>
        <v>0</v>
      </c>
      <c r="CB825" s="615">
        <f t="shared" si="3198"/>
        <v>0</v>
      </c>
      <c r="CC825" s="684">
        <f t="shared" si="3199"/>
        <v>0</v>
      </c>
      <c r="CD825" s="1331">
        <f t="shared" si="3226"/>
        <v>0</v>
      </c>
      <c r="CE825" s="1332">
        <f t="shared" si="3227"/>
        <v>0</v>
      </c>
      <c r="CF825" s="1332">
        <f t="shared" si="3227"/>
        <v>0</v>
      </c>
      <c r="CG825" s="1332">
        <f t="shared" si="3227"/>
        <v>0</v>
      </c>
      <c r="CH825" s="1332">
        <f t="shared" si="3227"/>
        <v>0</v>
      </c>
      <c r="CI825" s="1333">
        <f t="shared" si="3227"/>
        <v>0</v>
      </c>
      <c r="CJ825" s="1333">
        <f t="shared" si="3227"/>
        <v>0</v>
      </c>
      <c r="CK825" s="1332">
        <f t="shared" si="3227"/>
        <v>0</v>
      </c>
      <c r="CL825" s="1332">
        <f t="shared" si="3227"/>
        <v>0</v>
      </c>
      <c r="CM825" s="1332">
        <f t="shared" si="3227"/>
        <v>0</v>
      </c>
      <c r="CN825" s="1332">
        <f t="shared" si="3227"/>
        <v>0</v>
      </c>
      <c r="CO825" s="1331">
        <f t="shared" si="3227"/>
        <v>0</v>
      </c>
      <c r="CP825" s="529" t="str">
        <f t="shared" si="3201"/>
        <v/>
      </c>
      <c r="CQ825" s="530" t="str">
        <f t="shared" si="3202"/>
        <v/>
      </c>
      <c r="CR825" s="531" t="str">
        <f t="shared" si="3203"/>
        <v/>
      </c>
      <c r="CS825" s="531">
        <f t="shared" si="3204"/>
        <v>0</v>
      </c>
      <c r="CT825" s="531">
        <f t="shared" si="3205"/>
        <v>0</v>
      </c>
      <c r="CU825" s="531">
        <f t="shared" si="3206"/>
        <v>0</v>
      </c>
      <c r="CV825" s="531">
        <f t="shared" si="3207"/>
        <v>0</v>
      </c>
      <c r="CW825" s="532">
        <f t="shared" si="3208"/>
        <v>0</v>
      </c>
      <c r="CX825" s="532">
        <f t="shared" si="3209"/>
        <v>0</v>
      </c>
      <c r="CY825" s="532">
        <f t="shared" si="3210"/>
        <v>0</v>
      </c>
      <c r="CZ825" s="531">
        <f t="shared" si="3211"/>
        <v>0</v>
      </c>
      <c r="DA825" s="531">
        <f t="shared" si="3212"/>
        <v>0</v>
      </c>
      <c r="DB825" s="531">
        <f t="shared" si="3213"/>
        <v>0</v>
      </c>
      <c r="DC825" s="531">
        <f t="shared" si="3214"/>
        <v>0</v>
      </c>
      <c r="DD825" s="531">
        <f t="shared" si="3215"/>
        <v>0</v>
      </c>
      <c r="DE825" s="530" t="str">
        <f t="shared" si="3216"/>
        <v/>
      </c>
      <c r="DF825" s="529" t="str">
        <f t="shared" si="3217"/>
        <v/>
      </c>
      <c r="DG825" s="646">
        <f t="shared" si="3218"/>
        <v>12</v>
      </c>
      <c r="DH825" s="98">
        <f t="shared" si="3219"/>
        <v>12</v>
      </c>
      <c r="DI825" s="98">
        <f t="shared" si="3220"/>
        <v>12</v>
      </c>
      <c r="DJ825" s="98">
        <f t="shared" si="3221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388</v>
      </c>
      <c r="B826" s="793">
        <f t="shared" ref="B826:M826" si="3246">SUM(B172)</f>
        <v>0</v>
      </c>
      <c r="C826" s="793">
        <f t="shared" si="3246"/>
        <v>0</v>
      </c>
      <c r="D826" s="793">
        <f t="shared" si="3246"/>
        <v>0</v>
      </c>
      <c r="E826" s="793">
        <f t="shared" si="3246"/>
        <v>0</v>
      </c>
      <c r="F826" s="793">
        <f t="shared" si="3246"/>
        <v>0</v>
      </c>
      <c r="G826" s="793">
        <f t="shared" si="3246"/>
        <v>0</v>
      </c>
      <c r="H826" s="793">
        <f t="shared" si="3246"/>
        <v>0</v>
      </c>
      <c r="I826" s="793">
        <f t="shared" si="3246"/>
        <v>0</v>
      </c>
      <c r="J826" s="793">
        <f t="shared" si="3246"/>
        <v>0</v>
      </c>
      <c r="K826" s="793">
        <f t="shared" si="3246"/>
        <v>0</v>
      </c>
      <c r="L826" s="793">
        <f t="shared" si="3246"/>
        <v>0</v>
      </c>
      <c r="M826" s="793">
        <f t="shared" si="3246"/>
        <v>0</v>
      </c>
      <c r="N826" s="793"/>
      <c r="O826" s="793"/>
      <c r="P826" s="793"/>
      <c r="Q826" s="793"/>
      <c r="R826" s="793"/>
      <c r="S826" s="799"/>
      <c r="T826" s="793">
        <f t="shared" ref="T826:AE826" si="3247">SUM(T172)</f>
        <v>0</v>
      </c>
      <c r="U826" s="793">
        <f t="shared" si="3247"/>
        <v>0</v>
      </c>
      <c r="V826" s="793">
        <f t="shared" si="3247"/>
        <v>0</v>
      </c>
      <c r="W826" s="793">
        <f t="shared" si="3247"/>
        <v>0</v>
      </c>
      <c r="X826" s="793">
        <f t="shared" si="3247"/>
        <v>0</v>
      </c>
      <c r="Y826" s="793">
        <f t="shared" si="3247"/>
        <v>0</v>
      </c>
      <c r="Z826" s="793">
        <f t="shared" si="3247"/>
        <v>0</v>
      </c>
      <c r="AA826" s="793">
        <f t="shared" si="3247"/>
        <v>0</v>
      </c>
      <c r="AB826" s="793">
        <f t="shared" si="3247"/>
        <v>0</v>
      </c>
      <c r="AC826" s="793">
        <f t="shared" si="3247"/>
        <v>0</v>
      </c>
      <c r="AD826" s="793">
        <f t="shared" si="3247"/>
        <v>0</v>
      </c>
      <c r="AE826" s="793">
        <f t="shared" si="3247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48">SUM(AL172)</f>
        <v>0</v>
      </c>
      <c r="AM826" s="793">
        <f t="shared" si="3248"/>
        <v>0</v>
      </c>
      <c r="AN826" s="793">
        <f t="shared" si="3248"/>
        <v>0</v>
      </c>
      <c r="AO826" s="793">
        <f t="shared" si="3248"/>
        <v>0</v>
      </c>
      <c r="AP826" s="793">
        <f t="shared" si="3248"/>
        <v>0</v>
      </c>
      <c r="AQ826" s="793">
        <f t="shared" si="3248"/>
        <v>0</v>
      </c>
      <c r="AR826" s="793">
        <f t="shared" si="3248"/>
        <v>0</v>
      </c>
      <c r="AS826" s="793">
        <f t="shared" si="3248"/>
        <v>0</v>
      </c>
      <c r="AT826" s="793">
        <f t="shared" si="3248"/>
        <v>0</v>
      </c>
      <c r="AU826" s="793">
        <f t="shared" si="3248"/>
        <v>0</v>
      </c>
      <c r="AV826" s="793">
        <f t="shared" si="3248"/>
        <v>0</v>
      </c>
      <c r="AW826" s="793">
        <f t="shared" si="3248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49">SUM(BD172)</f>
        <v>0</v>
      </c>
      <c r="BE826" s="793">
        <f t="shared" si="3249"/>
        <v>0</v>
      </c>
      <c r="BF826" s="793">
        <f t="shared" si="3249"/>
        <v>0</v>
      </c>
      <c r="BG826" s="793">
        <f t="shared" si="3249"/>
        <v>0</v>
      </c>
      <c r="BH826" s="793">
        <f t="shared" si="3249"/>
        <v>0</v>
      </c>
      <c r="BI826" s="793">
        <f t="shared" si="3249"/>
        <v>0</v>
      </c>
      <c r="BJ826" s="793">
        <f t="shared" si="3249"/>
        <v>0</v>
      </c>
      <c r="BK826" s="793">
        <f t="shared" si="3249"/>
        <v>0</v>
      </c>
      <c r="BL826" s="793">
        <f t="shared" si="3249"/>
        <v>0</v>
      </c>
      <c r="BM826" s="793">
        <f t="shared" si="3249"/>
        <v>0</v>
      </c>
      <c r="BN826" s="793">
        <f t="shared" si="3249"/>
        <v>0</v>
      </c>
      <c r="BO826" s="793">
        <f t="shared" si="3249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50">SUM(BV172)</f>
        <v>0</v>
      </c>
      <c r="BW826" s="800">
        <f t="shared" si="3250"/>
        <v>0</v>
      </c>
      <c r="BX826" s="800">
        <f t="shared" si="3250"/>
        <v>0</v>
      </c>
      <c r="BY826" s="800">
        <f t="shared" si="3250"/>
        <v>0</v>
      </c>
      <c r="BZ826" s="615">
        <f t="shared" si="3196"/>
        <v>0</v>
      </c>
      <c r="CA826" s="615">
        <f t="shared" si="3197"/>
        <v>0</v>
      </c>
      <c r="CB826" s="615">
        <f t="shared" si="3198"/>
        <v>0</v>
      </c>
      <c r="CC826" s="684">
        <f t="shared" si="3199"/>
        <v>0</v>
      </c>
      <c r="CD826" s="1331">
        <f t="shared" si="3226"/>
        <v>0</v>
      </c>
      <c r="CE826" s="1332">
        <f t="shared" si="3227"/>
        <v>0</v>
      </c>
      <c r="CF826" s="1332">
        <f t="shared" si="3227"/>
        <v>0</v>
      </c>
      <c r="CG826" s="1332">
        <f t="shared" si="3227"/>
        <v>0</v>
      </c>
      <c r="CH826" s="1332">
        <f t="shared" si="3227"/>
        <v>0</v>
      </c>
      <c r="CI826" s="1333">
        <f t="shared" si="3227"/>
        <v>0</v>
      </c>
      <c r="CJ826" s="1333">
        <f t="shared" si="3227"/>
        <v>0</v>
      </c>
      <c r="CK826" s="1332">
        <f t="shared" si="3227"/>
        <v>0</v>
      </c>
      <c r="CL826" s="1332">
        <f t="shared" si="3227"/>
        <v>0</v>
      </c>
      <c r="CM826" s="1332">
        <f t="shared" si="3227"/>
        <v>0</v>
      </c>
      <c r="CN826" s="1332">
        <f t="shared" si="3227"/>
        <v>0</v>
      </c>
      <c r="CO826" s="1331">
        <f t="shared" si="3227"/>
        <v>0</v>
      </c>
      <c r="CP826" s="529" t="str">
        <f t="shared" si="3201"/>
        <v/>
      </c>
      <c r="CQ826" s="530" t="str">
        <f t="shared" si="3202"/>
        <v/>
      </c>
      <c r="CR826" s="531" t="str">
        <f t="shared" si="3203"/>
        <v/>
      </c>
      <c r="CS826" s="531">
        <f t="shared" si="3204"/>
        <v>0</v>
      </c>
      <c r="CT826" s="531">
        <f t="shared" si="3205"/>
        <v>0</v>
      </c>
      <c r="CU826" s="531">
        <f t="shared" si="3206"/>
        <v>0</v>
      </c>
      <c r="CV826" s="531">
        <f t="shared" si="3207"/>
        <v>0</v>
      </c>
      <c r="CW826" s="532">
        <f t="shared" si="3208"/>
        <v>0</v>
      </c>
      <c r="CX826" s="532">
        <f t="shared" si="3209"/>
        <v>0</v>
      </c>
      <c r="CY826" s="532">
        <f t="shared" si="3210"/>
        <v>0</v>
      </c>
      <c r="CZ826" s="531">
        <f t="shared" si="3211"/>
        <v>0</v>
      </c>
      <c r="DA826" s="531">
        <f t="shared" si="3212"/>
        <v>0</v>
      </c>
      <c r="DB826" s="531">
        <f t="shared" si="3213"/>
        <v>0</v>
      </c>
      <c r="DC826" s="531">
        <f t="shared" si="3214"/>
        <v>0</v>
      </c>
      <c r="DD826" s="531">
        <f t="shared" si="3215"/>
        <v>0</v>
      </c>
      <c r="DE826" s="530" t="str">
        <f t="shared" si="3216"/>
        <v/>
      </c>
      <c r="DF826" s="529" t="str">
        <f t="shared" si="3217"/>
        <v/>
      </c>
      <c r="DG826" s="646">
        <f t="shared" si="3218"/>
        <v>12</v>
      </c>
      <c r="DH826" s="98">
        <f t="shared" si="3219"/>
        <v>12</v>
      </c>
      <c r="DI826" s="98">
        <f t="shared" si="3220"/>
        <v>12</v>
      </c>
      <c r="DJ826" s="98">
        <f t="shared" si="3221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389</v>
      </c>
      <c r="B827" s="793">
        <f t="shared" ref="B827:M827" si="3251">SUM(B173)</f>
        <v>0</v>
      </c>
      <c r="C827" s="793">
        <f t="shared" si="3251"/>
        <v>0</v>
      </c>
      <c r="D827" s="793">
        <f t="shared" si="3251"/>
        <v>0</v>
      </c>
      <c r="E827" s="793">
        <f t="shared" si="3251"/>
        <v>0</v>
      </c>
      <c r="F827" s="793">
        <f t="shared" si="3251"/>
        <v>0</v>
      </c>
      <c r="G827" s="793">
        <f t="shared" si="3251"/>
        <v>0</v>
      </c>
      <c r="H827" s="793">
        <f t="shared" si="3251"/>
        <v>0</v>
      </c>
      <c r="I827" s="793">
        <f t="shared" si="3251"/>
        <v>0</v>
      </c>
      <c r="J827" s="793">
        <f t="shared" si="3251"/>
        <v>0</v>
      </c>
      <c r="K827" s="793">
        <f t="shared" si="3251"/>
        <v>0</v>
      </c>
      <c r="L827" s="793">
        <f t="shared" si="3251"/>
        <v>0</v>
      </c>
      <c r="M827" s="793">
        <f t="shared" si="3251"/>
        <v>0</v>
      </c>
      <c r="N827" s="793"/>
      <c r="O827" s="793"/>
      <c r="P827" s="793"/>
      <c r="Q827" s="793"/>
      <c r="R827" s="793"/>
      <c r="S827" s="799"/>
      <c r="T827" s="793">
        <f t="shared" ref="T827:AE827" si="3252">SUM(T173)</f>
        <v>0</v>
      </c>
      <c r="U827" s="793">
        <f t="shared" si="3252"/>
        <v>0</v>
      </c>
      <c r="V827" s="793">
        <f t="shared" si="3252"/>
        <v>0</v>
      </c>
      <c r="W827" s="793">
        <f t="shared" si="3252"/>
        <v>0</v>
      </c>
      <c r="X827" s="793">
        <f t="shared" si="3252"/>
        <v>0</v>
      </c>
      <c r="Y827" s="793">
        <f t="shared" si="3252"/>
        <v>0</v>
      </c>
      <c r="Z827" s="793">
        <f t="shared" si="3252"/>
        <v>0</v>
      </c>
      <c r="AA827" s="793">
        <f t="shared" si="3252"/>
        <v>0</v>
      </c>
      <c r="AB827" s="793">
        <f t="shared" si="3252"/>
        <v>0</v>
      </c>
      <c r="AC827" s="793">
        <f t="shared" si="3252"/>
        <v>0</v>
      </c>
      <c r="AD827" s="793">
        <f t="shared" si="3252"/>
        <v>0</v>
      </c>
      <c r="AE827" s="793">
        <f t="shared" si="3252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53">SUM(AL173)</f>
        <v>0</v>
      </c>
      <c r="AM827" s="793">
        <f t="shared" si="3253"/>
        <v>0</v>
      </c>
      <c r="AN827" s="793">
        <f t="shared" si="3253"/>
        <v>0</v>
      </c>
      <c r="AO827" s="793">
        <f t="shared" si="3253"/>
        <v>0</v>
      </c>
      <c r="AP827" s="793">
        <f t="shared" si="3253"/>
        <v>0</v>
      </c>
      <c r="AQ827" s="793">
        <f t="shared" si="3253"/>
        <v>0</v>
      </c>
      <c r="AR827" s="793">
        <f t="shared" si="3253"/>
        <v>0</v>
      </c>
      <c r="AS827" s="793">
        <f t="shared" si="3253"/>
        <v>0</v>
      </c>
      <c r="AT827" s="793">
        <f t="shared" si="3253"/>
        <v>0</v>
      </c>
      <c r="AU827" s="793">
        <f t="shared" si="3253"/>
        <v>0</v>
      </c>
      <c r="AV827" s="793">
        <f t="shared" si="3253"/>
        <v>0</v>
      </c>
      <c r="AW827" s="793">
        <f t="shared" si="3253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54">SUM(BD173)</f>
        <v>0</v>
      </c>
      <c r="BE827" s="793">
        <f t="shared" si="3254"/>
        <v>0</v>
      </c>
      <c r="BF827" s="793">
        <f t="shared" si="3254"/>
        <v>0</v>
      </c>
      <c r="BG827" s="793">
        <f t="shared" si="3254"/>
        <v>0</v>
      </c>
      <c r="BH827" s="793">
        <f t="shared" si="3254"/>
        <v>0</v>
      </c>
      <c r="BI827" s="793">
        <f t="shared" si="3254"/>
        <v>0</v>
      </c>
      <c r="BJ827" s="793">
        <f t="shared" si="3254"/>
        <v>0</v>
      </c>
      <c r="BK827" s="793">
        <f t="shared" si="3254"/>
        <v>0</v>
      </c>
      <c r="BL827" s="793">
        <f t="shared" si="3254"/>
        <v>0</v>
      </c>
      <c r="BM827" s="793">
        <f t="shared" si="3254"/>
        <v>0</v>
      </c>
      <c r="BN827" s="793">
        <f t="shared" si="3254"/>
        <v>0</v>
      </c>
      <c r="BO827" s="793">
        <f t="shared" si="3254"/>
        <v>0</v>
      </c>
      <c r="BP827" s="793"/>
      <c r="BQ827" s="793"/>
      <c r="BR827" s="793"/>
      <c r="BS827" s="793"/>
      <c r="BT827" s="793"/>
      <c r="BU827" s="799"/>
      <c r="BV827" s="800">
        <f t="shared" si="3250"/>
        <v>0</v>
      </c>
      <c r="BW827" s="800">
        <f t="shared" si="3250"/>
        <v>0</v>
      </c>
      <c r="BX827" s="800">
        <f t="shared" si="3250"/>
        <v>0</v>
      </c>
      <c r="BY827" s="800">
        <f t="shared" si="3250"/>
        <v>0</v>
      </c>
      <c r="BZ827" s="615">
        <f t="shared" si="3196"/>
        <v>0</v>
      </c>
      <c r="CA827" s="615">
        <f t="shared" si="3197"/>
        <v>0</v>
      </c>
      <c r="CB827" s="615">
        <f t="shared" si="3198"/>
        <v>0</v>
      </c>
      <c r="CC827" s="684">
        <f t="shared" si="3199"/>
        <v>0</v>
      </c>
      <c r="CD827" s="1331">
        <f t="shared" si="3226"/>
        <v>0</v>
      </c>
      <c r="CE827" s="1332">
        <f t="shared" si="3227"/>
        <v>0</v>
      </c>
      <c r="CF827" s="1332">
        <f t="shared" si="3227"/>
        <v>0</v>
      </c>
      <c r="CG827" s="1332">
        <f t="shared" si="3227"/>
        <v>0</v>
      </c>
      <c r="CH827" s="1332">
        <f t="shared" si="3227"/>
        <v>0</v>
      </c>
      <c r="CI827" s="1333">
        <f t="shared" si="3227"/>
        <v>0</v>
      </c>
      <c r="CJ827" s="1333">
        <f t="shared" si="3227"/>
        <v>0</v>
      </c>
      <c r="CK827" s="1332">
        <f t="shared" si="3227"/>
        <v>0</v>
      </c>
      <c r="CL827" s="1332">
        <f t="shared" si="3227"/>
        <v>0</v>
      </c>
      <c r="CM827" s="1332">
        <f t="shared" si="3227"/>
        <v>0</v>
      </c>
      <c r="CN827" s="1332">
        <f t="shared" si="3227"/>
        <v>0</v>
      </c>
      <c r="CO827" s="1331">
        <f t="shared" si="3227"/>
        <v>0</v>
      </c>
      <c r="CP827" s="529" t="str">
        <f t="shared" si="3201"/>
        <v/>
      </c>
      <c r="CQ827" s="530" t="str">
        <f t="shared" si="3202"/>
        <v/>
      </c>
      <c r="CR827" s="531" t="str">
        <f t="shared" si="3203"/>
        <v/>
      </c>
      <c r="CS827" s="531">
        <f t="shared" si="3204"/>
        <v>0</v>
      </c>
      <c r="CT827" s="531">
        <f t="shared" si="3205"/>
        <v>0</v>
      </c>
      <c r="CU827" s="531">
        <f t="shared" si="3206"/>
        <v>0</v>
      </c>
      <c r="CV827" s="531">
        <f t="shared" si="3207"/>
        <v>0</v>
      </c>
      <c r="CW827" s="532">
        <f t="shared" si="3208"/>
        <v>0</v>
      </c>
      <c r="CX827" s="532">
        <f t="shared" si="3209"/>
        <v>0</v>
      </c>
      <c r="CY827" s="532">
        <f t="shared" si="3210"/>
        <v>0</v>
      </c>
      <c r="CZ827" s="531">
        <f t="shared" si="3211"/>
        <v>0</v>
      </c>
      <c r="DA827" s="531">
        <f t="shared" si="3212"/>
        <v>0</v>
      </c>
      <c r="DB827" s="531">
        <f t="shared" si="3213"/>
        <v>0</v>
      </c>
      <c r="DC827" s="531">
        <f t="shared" si="3214"/>
        <v>0</v>
      </c>
      <c r="DD827" s="531">
        <f t="shared" si="3215"/>
        <v>0</v>
      </c>
      <c r="DE827" s="530" t="str">
        <f t="shared" si="3216"/>
        <v/>
      </c>
      <c r="DF827" s="529" t="str">
        <f t="shared" si="3217"/>
        <v/>
      </c>
      <c r="DG827" s="646">
        <f t="shared" si="3218"/>
        <v>12</v>
      </c>
      <c r="DH827" s="98">
        <f t="shared" si="3219"/>
        <v>12</v>
      </c>
      <c r="DI827" s="98">
        <f t="shared" si="3220"/>
        <v>12</v>
      </c>
      <c r="DJ827" s="98">
        <f t="shared" si="3221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390</v>
      </c>
      <c r="B828" s="793">
        <f t="shared" ref="B828:M828" si="3255">SUM(B183,B180,B177)</f>
        <v>5.906425124533001E-3</v>
      </c>
      <c r="C828" s="793">
        <f t="shared" si="3255"/>
        <v>0</v>
      </c>
      <c r="D828" s="793">
        <f t="shared" si="3255"/>
        <v>0</v>
      </c>
      <c r="E828" s="793">
        <f t="shared" si="3255"/>
        <v>1.3500400284646859E-2</v>
      </c>
      <c r="F828" s="793">
        <f t="shared" si="3255"/>
        <v>7.2390210816580688E-2</v>
      </c>
      <c r="G828" s="793">
        <f t="shared" si="3255"/>
        <v>9.4502801992528019E-3</v>
      </c>
      <c r="H828" s="793">
        <f t="shared" si="3255"/>
        <v>1.1812850249066002E-2</v>
      </c>
      <c r="I828" s="793">
        <f t="shared" si="3255"/>
        <v>6.7502001423234296E-3</v>
      </c>
      <c r="J828" s="793">
        <f t="shared" si="3255"/>
        <v>5.906425124533001E-3</v>
      </c>
      <c r="K828" s="793">
        <f t="shared" si="3255"/>
        <v>6.7502001423234296E-3</v>
      </c>
      <c r="L828" s="793">
        <f t="shared" si="3255"/>
        <v>0</v>
      </c>
      <c r="M828" s="793">
        <f t="shared" si="3255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56">SUM(T183,T180,T177)</f>
        <v>5.0673147571606479E-2</v>
      </c>
      <c r="U828" s="793">
        <f t="shared" si="3256"/>
        <v>5.0673147571606479E-2</v>
      </c>
      <c r="V828" s="793">
        <f t="shared" si="3256"/>
        <v>0.15828082191780823</v>
      </c>
      <c r="W828" s="793">
        <f t="shared" si="3256"/>
        <v>0.11552171544209217</v>
      </c>
      <c r="X828" s="793">
        <f t="shared" si="3256"/>
        <v>9.6428577493490333E-2</v>
      </c>
      <c r="Y828" s="793">
        <f t="shared" si="3256"/>
        <v>5.0673147571606479E-2</v>
      </c>
      <c r="Z828" s="793">
        <f t="shared" si="3256"/>
        <v>4.7251400996264009E-3</v>
      </c>
      <c r="AA828" s="793">
        <f t="shared" si="3256"/>
        <v>0</v>
      </c>
      <c r="AB828" s="793">
        <f t="shared" si="3256"/>
        <v>5.0673147571606479E-2</v>
      </c>
      <c r="AC828" s="793">
        <f t="shared" si="3256"/>
        <v>4.7251400996264009E-3</v>
      </c>
      <c r="AD828" s="793">
        <f t="shared" si="3256"/>
        <v>4.7251400996264009E-3</v>
      </c>
      <c r="AE828" s="793">
        <f t="shared" si="3256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57">SUM(AL183,AL180,AL177)</f>
        <v>0.13849571917808221</v>
      </c>
      <c r="AM828" s="793">
        <f t="shared" si="3257"/>
        <v>0.13258929405354919</v>
      </c>
      <c r="AN828" s="793">
        <f t="shared" si="3257"/>
        <v>0.32994575031133255</v>
      </c>
      <c r="AO828" s="793">
        <f t="shared" si="3257"/>
        <v>0.16503102206013168</v>
      </c>
      <c r="AP828" s="793">
        <f t="shared" si="3257"/>
        <v>0.18466095890410961</v>
      </c>
      <c r="AQ828" s="793">
        <f t="shared" si="3257"/>
        <v>0.13849571917808221</v>
      </c>
      <c r="AR828" s="793">
        <f t="shared" si="3257"/>
        <v>9.2330479452054803E-2</v>
      </c>
      <c r="AS828" s="793">
        <f t="shared" si="3257"/>
        <v>0.23742123287671235</v>
      </c>
      <c r="AT828" s="793">
        <f t="shared" si="3257"/>
        <v>7.9140410958904117E-2</v>
      </c>
      <c r="AU828" s="793">
        <f t="shared" si="3257"/>
        <v>8.4455245952677477E-2</v>
      </c>
      <c r="AV828" s="793">
        <f t="shared" si="3257"/>
        <v>9.2330479452054803E-2</v>
      </c>
      <c r="AW828" s="793">
        <f t="shared" si="3257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58">SUM(BD183,BD180,BD177)</f>
        <v>0.1798406950498132</v>
      </c>
      <c r="BE828" s="793">
        <f t="shared" si="3258"/>
        <v>0.1164992605853051</v>
      </c>
      <c r="BF828" s="793">
        <f t="shared" si="3258"/>
        <v>0.33926919883769202</v>
      </c>
      <c r="BG828" s="793">
        <f t="shared" si="3258"/>
        <v>0.13421853595890409</v>
      </c>
      <c r="BH828" s="793">
        <f t="shared" si="3258"/>
        <v>0.17941080323785802</v>
      </c>
      <c r="BI828" s="793">
        <f t="shared" si="3258"/>
        <v>0.18991111457036114</v>
      </c>
      <c r="BJ828" s="793">
        <f t="shared" si="3258"/>
        <v>8.4455245952677477E-2</v>
      </c>
      <c r="BK828" s="793">
        <f t="shared" si="3258"/>
        <v>0.12310730593607307</v>
      </c>
      <c r="BL828" s="793">
        <f t="shared" si="3258"/>
        <v>6.4848567870485679E-2</v>
      </c>
      <c r="BM828" s="793">
        <f t="shared" si="3258"/>
        <v>6.9247859589041103E-2</v>
      </c>
      <c r="BN828" s="793">
        <f t="shared" si="3258"/>
        <v>0.1266828689290162</v>
      </c>
      <c r="BO828" s="793">
        <f t="shared" si="3258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5.906425124533001E-3</v>
      </c>
      <c r="BW828" s="800">
        <f>SUM(BW183,BW180,BW177)</f>
        <v>2.0937258717310087E-2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196"/>
        <v>1.2341821573118663E-2</v>
      </c>
      <c r="CA828" s="615">
        <f t="shared" si="3197"/>
        <v>4.36693537020265E-2</v>
      </c>
      <c r="CB828" s="615">
        <f t="shared" si="3198"/>
        <v>0.15621211945161001</v>
      </c>
      <c r="CC828" s="684">
        <f t="shared" si="3199"/>
        <v>0.13966159998962224</v>
      </c>
      <c r="CD828" s="1331">
        <f t="shared" si="3226"/>
        <v>7.9140410958904117E-2</v>
      </c>
      <c r="CE828" s="1332">
        <f t="shared" si="3227"/>
        <v>8.4455245952677477E-2</v>
      </c>
      <c r="CF828" s="1332">
        <f t="shared" si="3227"/>
        <v>9.2330479452054803E-2</v>
      </c>
      <c r="CG828" s="1332">
        <f t="shared" si="3227"/>
        <v>9.2330479452054803E-2</v>
      </c>
      <c r="CH828" s="1332">
        <f t="shared" si="3227"/>
        <v>0.13258929405354919</v>
      </c>
      <c r="CI828" s="1333">
        <f t="shared" si="3227"/>
        <v>0.13849571917808221</v>
      </c>
      <c r="CJ828" s="1333">
        <f t="shared" si="3227"/>
        <v>0.13849571917808221</v>
      </c>
      <c r="CK828" s="1332">
        <f t="shared" si="3227"/>
        <v>0.16503102206013168</v>
      </c>
      <c r="CL828" s="1332">
        <f t="shared" si="3227"/>
        <v>0.18466095890410961</v>
      </c>
      <c r="CM828" s="1332">
        <f t="shared" si="3227"/>
        <v>0.23742123287671235</v>
      </c>
      <c r="CN828" s="1332">
        <f t="shared" si="3227"/>
        <v>0.29631104340864617</v>
      </c>
      <c r="CO828" s="1331">
        <f t="shared" si="3227"/>
        <v>0.32994575031133255</v>
      </c>
      <c r="CP828" s="529" t="str">
        <f t="shared" si="3201"/>
        <v/>
      </c>
      <c r="CQ828" s="530" t="str">
        <f t="shared" si="3202"/>
        <v/>
      </c>
      <c r="CR828" s="531" t="str">
        <f t="shared" si="3203"/>
        <v/>
      </c>
      <c r="CS828" s="531">
        <f t="shared" si="3204"/>
        <v>6.4848567870485679E-2</v>
      </c>
      <c r="CT828" s="531">
        <f t="shared" si="3205"/>
        <v>6.9247859589041103E-2</v>
      </c>
      <c r="CU828" s="531">
        <f t="shared" si="3206"/>
        <v>8.4455245952677477E-2</v>
      </c>
      <c r="CV828" s="531">
        <f t="shared" si="3207"/>
        <v>0.1164992605853051</v>
      </c>
      <c r="CW828" s="532">
        <f t="shared" si="3208"/>
        <v>0.12310730593607307</v>
      </c>
      <c r="CX828" s="532">
        <f t="shared" si="3209"/>
        <v>0.1266828689290162</v>
      </c>
      <c r="CY828" s="532">
        <f t="shared" si="3210"/>
        <v>0.13421853595890409</v>
      </c>
      <c r="CZ828" s="531">
        <f t="shared" si="3211"/>
        <v>0.17941080323785802</v>
      </c>
      <c r="DA828" s="531">
        <f t="shared" si="3212"/>
        <v>0.1798406950498132</v>
      </c>
      <c r="DB828" s="531">
        <f t="shared" si="3213"/>
        <v>0.18991111457036114</v>
      </c>
      <c r="DC828" s="531">
        <f t="shared" si="3214"/>
        <v>0.19324231008717313</v>
      </c>
      <c r="DD828" s="531">
        <f t="shared" si="3215"/>
        <v>0.33926919883769202</v>
      </c>
      <c r="DE828" s="530" t="str">
        <f t="shared" si="3216"/>
        <v/>
      </c>
      <c r="DF828" s="529" t="str">
        <f t="shared" si="3217"/>
        <v/>
      </c>
      <c r="DG828" s="646">
        <f t="shared" si="3218"/>
        <v>12</v>
      </c>
      <c r="DH828" s="98">
        <f t="shared" si="3219"/>
        <v>12</v>
      </c>
      <c r="DI828" s="98">
        <f t="shared" si="3220"/>
        <v>12</v>
      </c>
      <c r="DJ828" s="98">
        <f t="shared" si="3221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4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59">SUM(B230)</f>
        <v>2.6666666666666665E-2</v>
      </c>
      <c r="C830" s="800">
        <f t="shared" si="3259"/>
        <v>2.6666666666666665E-2</v>
      </c>
      <c r="D830" s="800">
        <f t="shared" si="3259"/>
        <v>2.6666666666666665E-2</v>
      </c>
      <c r="E830" s="800">
        <f t="shared" si="3259"/>
        <v>2.6666666666666665E-2</v>
      </c>
      <c r="F830" s="800">
        <f t="shared" si="3259"/>
        <v>2.6666666666666665E-2</v>
      </c>
      <c r="G830" s="800">
        <f t="shared" si="3259"/>
        <v>2.6666666666666665E-2</v>
      </c>
      <c r="H830" s="800">
        <f t="shared" si="3259"/>
        <v>2.6666666666666665E-2</v>
      </c>
      <c r="I830" s="800">
        <f t="shared" si="3259"/>
        <v>2.6666666666666665E-2</v>
      </c>
      <c r="J830" s="800">
        <f t="shared" si="3259"/>
        <v>2.6666666666666665E-2</v>
      </c>
      <c r="K830" s="800">
        <f t="shared" si="3259"/>
        <v>2.6666666666666665E-2</v>
      </c>
      <c r="L830" s="800">
        <f t="shared" si="3259"/>
        <v>2.6666666666666665E-2</v>
      </c>
      <c r="M830" s="800">
        <f t="shared" si="3259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60">SUM(T230)</f>
        <v>2.6666666666666665E-2</v>
      </c>
      <c r="U830" s="800">
        <f t="shared" si="3260"/>
        <v>2.6666666666666665E-2</v>
      </c>
      <c r="V830" s="800">
        <f t="shared" si="3260"/>
        <v>2.6666666666666665E-2</v>
      </c>
      <c r="W830" s="800">
        <f t="shared" si="3260"/>
        <v>2.6666666666666665E-2</v>
      </c>
      <c r="X830" s="800">
        <f t="shared" si="3260"/>
        <v>2.6666666666666665E-2</v>
      </c>
      <c r="Y830" s="800">
        <f t="shared" si="3260"/>
        <v>2.6666666666666665E-2</v>
      </c>
      <c r="Z830" s="800">
        <f t="shared" si="3260"/>
        <v>2.6666666666666665E-2</v>
      </c>
      <c r="AA830" s="800">
        <f t="shared" si="3260"/>
        <v>2.6666666666666665E-2</v>
      </c>
      <c r="AB830" s="800">
        <f t="shared" si="3260"/>
        <v>2.6666666666666665E-2</v>
      </c>
      <c r="AC830" s="800">
        <f t="shared" si="3260"/>
        <v>2.6666666666666665E-2</v>
      </c>
      <c r="AD830" s="800">
        <f t="shared" si="3260"/>
        <v>2.6666666666666665E-2</v>
      </c>
      <c r="AE830" s="800">
        <f t="shared" si="3260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61">SUM(AL230)</f>
        <v>2.6666666666666665E-2</v>
      </c>
      <c r="AM830" s="800">
        <f t="shared" si="3261"/>
        <v>2.6666666666666665E-2</v>
      </c>
      <c r="AN830" s="800">
        <f t="shared" si="3261"/>
        <v>2.6666666666666665E-2</v>
      </c>
      <c r="AO830" s="800">
        <f t="shared" si="3261"/>
        <v>2.6666666666666665E-2</v>
      </c>
      <c r="AP830" s="800">
        <f t="shared" si="3261"/>
        <v>2.6666666666666665E-2</v>
      </c>
      <c r="AQ830" s="800">
        <f t="shared" si="3261"/>
        <v>2.6666666666666665E-2</v>
      </c>
      <c r="AR830" s="800">
        <f t="shared" si="3261"/>
        <v>2.6666666666666665E-2</v>
      </c>
      <c r="AS830" s="800">
        <f t="shared" si="3261"/>
        <v>2.6666666666666665E-2</v>
      </c>
      <c r="AT830" s="800">
        <f t="shared" si="3261"/>
        <v>2.6666666666666665E-2</v>
      </c>
      <c r="AU830" s="800">
        <f t="shared" si="3261"/>
        <v>2.6666666666666665E-2</v>
      </c>
      <c r="AV830" s="800">
        <f t="shared" si="3261"/>
        <v>2.6666666666666665E-2</v>
      </c>
      <c r="AW830" s="800">
        <f t="shared" si="3261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62">SUM(BD230)</f>
        <v>0.11</v>
      </c>
      <c r="BE830" s="800">
        <f t="shared" si="3262"/>
        <v>0.11</v>
      </c>
      <c r="BF830" s="800">
        <f t="shared" si="3262"/>
        <v>6.25E-2</v>
      </c>
      <c r="BG830" s="800">
        <f t="shared" si="3262"/>
        <v>6.25E-2</v>
      </c>
      <c r="BH830" s="800">
        <f t="shared" si="3262"/>
        <v>0.11</v>
      </c>
      <c r="BI830" s="800">
        <f t="shared" si="3262"/>
        <v>6.25E-2</v>
      </c>
      <c r="BJ830" s="800">
        <f t="shared" si="3262"/>
        <v>2.6666666666666665E-2</v>
      </c>
      <c r="BK830" s="800">
        <f t="shared" si="3262"/>
        <v>6.25E-2</v>
      </c>
      <c r="BL830" s="800">
        <f t="shared" si="3262"/>
        <v>6.25E-2</v>
      </c>
      <c r="BM830" s="800">
        <f t="shared" si="3262"/>
        <v>2.6666666666666665E-2</v>
      </c>
      <c r="BN830" s="800">
        <f t="shared" si="3262"/>
        <v>6.25E-2</v>
      </c>
      <c r="BO830" s="800">
        <f t="shared" si="3262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63">IF(DG830&lt;3,"",(SUM(B830:R830)-MIN(B830:R830)-MAX(B830:R830))/(DG830-2))</f>
        <v>2.6666666666666665E-2</v>
      </c>
      <c r="CA830" s="615">
        <f t="shared" ref="CA830:CA849" si="3264">IF(DH830&lt;3,"",(SUM(T830:AJ830)-MIN(T830:AJ830)-MAX(T830:AJ830))/(DH830-2))</f>
        <v>2.6666666666666665E-2</v>
      </c>
      <c r="CB830" s="615">
        <f t="shared" ref="CB830:CB849" si="3265">IF(DI830&lt;3,"",(SUM(AL830:BB830)-MIN(AL830:BB830)-MAX(AL830:BB830))/(DI830-2))</f>
        <v>2.6666666666666665E-2</v>
      </c>
      <c r="CC830" s="684">
        <f t="shared" ref="CC830:CC849" si="3266">IF(DJ830&lt;3,"",(SUM(BD830:BT830)-MIN(BD830:BT830)-MAX(BD830:BT830))/(DJ830-2))</f>
        <v>6.8416666666666653E-2</v>
      </c>
      <c r="CD830" s="1331">
        <f t="shared" ref="CD830:CO830" si="32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32">
        <f t="shared" si="3267"/>
        <v>2.6666666666666665E-2</v>
      </c>
      <c r="CF830" s="1332">
        <f t="shared" si="3267"/>
        <v>2.6666666666666665E-2</v>
      </c>
      <c r="CG830" s="1332">
        <f t="shared" si="3267"/>
        <v>2.6666666666666665E-2</v>
      </c>
      <c r="CH830" s="1332">
        <f t="shared" si="3267"/>
        <v>2.6666666666666665E-2</v>
      </c>
      <c r="CI830" s="1333">
        <f t="shared" si="3267"/>
        <v>2.6666666666666665E-2</v>
      </c>
      <c r="CJ830" s="1333">
        <f t="shared" si="3267"/>
        <v>2.6666666666666665E-2</v>
      </c>
      <c r="CK830" s="1332">
        <f t="shared" si="3267"/>
        <v>2.6666666666666665E-2</v>
      </c>
      <c r="CL830" s="1332">
        <f t="shared" si="3267"/>
        <v>2.6666666666666665E-2</v>
      </c>
      <c r="CM830" s="1332">
        <f t="shared" si="3267"/>
        <v>2.6666666666666665E-2</v>
      </c>
      <c r="CN830" s="1332">
        <f t="shared" si="3267"/>
        <v>2.6666666666666665E-2</v>
      </c>
      <c r="CO830" s="1331">
        <f t="shared" si="3267"/>
        <v>2.6666666666666665E-2</v>
      </c>
      <c r="CP830" s="529" t="str">
        <f t="shared" ref="CP830:CP849" si="326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6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7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7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7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7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7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7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7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7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7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7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8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8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8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83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84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85">COUNT(B830:R830)</f>
        <v>12</v>
      </c>
      <c r="DH830" s="98">
        <f t="shared" ref="DH830:DH849" si="3286">COUNT(T830:AJ830)</f>
        <v>12</v>
      </c>
      <c r="DI830" s="98">
        <f t="shared" ref="DI830:DI849" si="3287">COUNT(AL830:BB830)</f>
        <v>12</v>
      </c>
      <c r="DJ830" s="98">
        <f t="shared" ref="DJ830:DJ849" si="3288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289">SUM(B233)</f>
        <v>0</v>
      </c>
      <c r="C831" s="800">
        <f t="shared" si="3289"/>
        <v>0</v>
      </c>
      <c r="D831" s="800">
        <f t="shared" si="3289"/>
        <v>0</v>
      </c>
      <c r="E831" s="800">
        <f t="shared" si="3289"/>
        <v>0</v>
      </c>
      <c r="F831" s="800">
        <f t="shared" si="3289"/>
        <v>0</v>
      </c>
      <c r="G831" s="800">
        <f t="shared" si="3289"/>
        <v>0</v>
      </c>
      <c r="H831" s="800">
        <f t="shared" si="3289"/>
        <v>0</v>
      </c>
      <c r="I831" s="800">
        <f t="shared" si="3289"/>
        <v>0</v>
      </c>
      <c r="J831" s="800">
        <f t="shared" si="3289"/>
        <v>0</v>
      </c>
      <c r="K831" s="800">
        <f t="shared" si="3289"/>
        <v>0</v>
      </c>
      <c r="L831" s="800">
        <f t="shared" si="3289"/>
        <v>0</v>
      </c>
      <c r="M831" s="800">
        <f t="shared" si="3289"/>
        <v>0</v>
      </c>
      <c r="N831" s="800"/>
      <c r="O831" s="800"/>
      <c r="P831" s="800"/>
      <c r="Q831" s="800"/>
      <c r="R831" s="800"/>
      <c r="S831" s="799"/>
      <c r="T831" s="800">
        <f t="shared" ref="T831:AE831" si="3290">SUM(T233)</f>
        <v>0</v>
      </c>
      <c r="U831" s="800">
        <f t="shared" si="3290"/>
        <v>0</v>
      </c>
      <c r="V831" s="800">
        <f t="shared" si="3290"/>
        <v>0</v>
      </c>
      <c r="W831" s="800">
        <f t="shared" si="3290"/>
        <v>0</v>
      </c>
      <c r="X831" s="800">
        <f t="shared" si="3290"/>
        <v>0</v>
      </c>
      <c r="Y831" s="800">
        <f t="shared" si="3290"/>
        <v>0</v>
      </c>
      <c r="Z831" s="800">
        <f t="shared" si="3290"/>
        <v>0</v>
      </c>
      <c r="AA831" s="800">
        <f t="shared" si="3290"/>
        <v>0</v>
      </c>
      <c r="AB831" s="800">
        <f t="shared" si="3290"/>
        <v>0</v>
      </c>
      <c r="AC831" s="800">
        <f t="shared" si="3290"/>
        <v>0</v>
      </c>
      <c r="AD831" s="800">
        <f t="shared" si="3290"/>
        <v>0</v>
      </c>
      <c r="AE831" s="800">
        <f t="shared" si="3290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91">SUM(AL233)</f>
        <v>0</v>
      </c>
      <c r="AM831" s="800">
        <f t="shared" si="3291"/>
        <v>0</v>
      </c>
      <c r="AN831" s="800">
        <f t="shared" si="3291"/>
        <v>0</v>
      </c>
      <c r="AO831" s="800">
        <f t="shared" si="3291"/>
        <v>0</v>
      </c>
      <c r="AP831" s="800">
        <f t="shared" si="3291"/>
        <v>0</v>
      </c>
      <c r="AQ831" s="800">
        <f t="shared" si="3291"/>
        <v>0</v>
      </c>
      <c r="AR831" s="800">
        <f t="shared" si="3291"/>
        <v>0</v>
      </c>
      <c r="AS831" s="800">
        <f t="shared" si="3291"/>
        <v>0</v>
      </c>
      <c r="AT831" s="800">
        <f t="shared" si="3291"/>
        <v>0</v>
      </c>
      <c r="AU831" s="800">
        <f t="shared" si="3291"/>
        <v>0</v>
      </c>
      <c r="AV831" s="800">
        <f t="shared" si="3291"/>
        <v>0</v>
      </c>
      <c r="AW831" s="800">
        <f t="shared" si="3291"/>
        <v>0</v>
      </c>
      <c r="AX831" s="800"/>
      <c r="AY831" s="800"/>
      <c r="AZ831" s="800"/>
      <c r="BA831" s="800"/>
      <c r="BB831" s="800"/>
      <c r="BC831" s="799"/>
      <c r="BD831" s="800">
        <f t="shared" ref="BD831:BO831" si="3292">SUM(BD233)</f>
        <v>0</v>
      </c>
      <c r="BE831" s="800">
        <f t="shared" si="3292"/>
        <v>0</v>
      </c>
      <c r="BF831" s="800">
        <f t="shared" si="3292"/>
        <v>0</v>
      </c>
      <c r="BG831" s="800">
        <f t="shared" si="3292"/>
        <v>0</v>
      </c>
      <c r="BH831" s="800">
        <f t="shared" si="3292"/>
        <v>0</v>
      </c>
      <c r="BI831" s="800">
        <f t="shared" si="3292"/>
        <v>0</v>
      </c>
      <c r="BJ831" s="800">
        <f t="shared" si="3292"/>
        <v>0</v>
      </c>
      <c r="BK831" s="800">
        <f t="shared" si="3292"/>
        <v>0</v>
      </c>
      <c r="BL831" s="800">
        <f t="shared" si="3292"/>
        <v>0</v>
      </c>
      <c r="BM831" s="800">
        <f t="shared" si="3292"/>
        <v>0</v>
      </c>
      <c r="BN831" s="800">
        <f t="shared" si="3292"/>
        <v>0</v>
      </c>
      <c r="BO831" s="800">
        <f t="shared" si="3292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63"/>
        <v>0</v>
      </c>
      <c r="CA831" s="615">
        <f t="shared" si="3264"/>
        <v>0</v>
      </c>
      <c r="CB831" s="615">
        <f t="shared" si="3265"/>
        <v>0</v>
      </c>
      <c r="CC831" s="684">
        <f t="shared" si="3266"/>
        <v>0</v>
      </c>
      <c r="CD831" s="1331">
        <f t="shared" ref="CD831:CD849" si="329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9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94"/>
        <v>0</v>
      </c>
      <c r="CG831" s="1332">
        <f t="shared" si="3294"/>
        <v>0</v>
      </c>
      <c r="CH831" s="1332">
        <f t="shared" si="3294"/>
        <v>0</v>
      </c>
      <c r="CI831" s="1333">
        <f t="shared" si="3294"/>
        <v>0</v>
      </c>
      <c r="CJ831" s="1333">
        <f t="shared" si="3294"/>
        <v>0</v>
      </c>
      <c r="CK831" s="1332">
        <f t="shared" si="3294"/>
        <v>0</v>
      </c>
      <c r="CL831" s="1332">
        <f t="shared" si="3294"/>
        <v>0</v>
      </c>
      <c r="CM831" s="1332">
        <f t="shared" si="3294"/>
        <v>0</v>
      </c>
      <c r="CN831" s="1332">
        <f t="shared" si="3294"/>
        <v>0</v>
      </c>
      <c r="CO831" s="1331">
        <f t="shared" si="3294"/>
        <v>0</v>
      </c>
      <c r="CP831" s="529" t="str">
        <f t="shared" si="3268"/>
        <v/>
      </c>
      <c r="CQ831" s="530" t="str">
        <f t="shared" si="3269"/>
        <v/>
      </c>
      <c r="CR831" s="531" t="str">
        <f t="shared" si="3270"/>
        <v/>
      </c>
      <c r="CS831" s="531">
        <f t="shared" si="3271"/>
        <v>0</v>
      </c>
      <c r="CT831" s="531">
        <f t="shared" si="3272"/>
        <v>0</v>
      </c>
      <c r="CU831" s="531">
        <f t="shared" si="3273"/>
        <v>0</v>
      </c>
      <c r="CV831" s="531">
        <f t="shared" si="3274"/>
        <v>0</v>
      </c>
      <c r="CW831" s="532">
        <f t="shared" si="3275"/>
        <v>0</v>
      </c>
      <c r="CX831" s="532">
        <f t="shared" si="3276"/>
        <v>0</v>
      </c>
      <c r="CY831" s="532">
        <f t="shared" si="3277"/>
        <v>0</v>
      </c>
      <c r="CZ831" s="531">
        <f t="shared" si="3278"/>
        <v>0</v>
      </c>
      <c r="DA831" s="531">
        <f t="shared" si="3279"/>
        <v>0</v>
      </c>
      <c r="DB831" s="531">
        <f t="shared" si="3280"/>
        <v>0</v>
      </c>
      <c r="DC831" s="531">
        <f t="shared" si="3281"/>
        <v>0</v>
      </c>
      <c r="DD831" s="531">
        <f t="shared" si="3282"/>
        <v>0</v>
      </c>
      <c r="DE831" s="530" t="str">
        <f t="shared" si="3283"/>
        <v/>
      </c>
      <c r="DF831" s="529" t="str">
        <f t="shared" si="3284"/>
        <v/>
      </c>
      <c r="DG831" s="646">
        <f t="shared" si="3285"/>
        <v>12</v>
      </c>
      <c r="DH831" s="98">
        <f t="shared" si="3286"/>
        <v>12</v>
      </c>
      <c r="DI831" s="98">
        <f t="shared" si="3287"/>
        <v>12</v>
      </c>
      <c r="DJ831" s="98">
        <f t="shared" si="3288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295">SUM(B243)</f>
        <v>0.26615573630136985</v>
      </c>
      <c r="C832" s="800">
        <f t="shared" si="3295"/>
        <v>0.16560801369863012</v>
      </c>
      <c r="D832" s="800">
        <f t="shared" si="3295"/>
        <v>0.14786429794520545</v>
      </c>
      <c r="E832" s="800">
        <f t="shared" si="3295"/>
        <v>0.10139266144814088</v>
      </c>
      <c r="F832" s="800">
        <f t="shared" si="3295"/>
        <v>0.16222825831702542</v>
      </c>
      <c r="G832" s="800">
        <f t="shared" si="3295"/>
        <v>0.11829143835616437</v>
      </c>
      <c r="H832" s="800">
        <f t="shared" si="3295"/>
        <v>0</v>
      </c>
      <c r="I832" s="800">
        <f t="shared" si="3295"/>
        <v>0.30417798434442272</v>
      </c>
      <c r="J832" s="800">
        <f t="shared" si="3295"/>
        <v>0.17743715753424655</v>
      </c>
      <c r="K832" s="800">
        <f t="shared" si="3295"/>
        <v>0.13519021526418784</v>
      </c>
      <c r="L832" s="800">
        <f t="shared" si="3295"/>
        <v>0.1689877690802348</v>
      </c>
      <c r="M832" s="800">
        <f t="shared" si="3295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296">SUM(T243)</f>
        <v>0.11829143835616437</v>
      </c>
      <c r="U832" s="800">
        <f t="shared" si="3296"/>
        <v>9.46331506849315E-2</v>
      </c>
      <c r="V832" s="800">
        <f t="shared" si="3296"/>
        <v>0.10139266144814088</v>
      </c>
      <c r="W832" s="800">
        <f t="shared" si="3296"/>
        <v>0</v>
      </c>
      <c r="X832" s="800">
        <f t="shared" si="3296"/>
        <v>0.12904520547945203</v>
      </c>
      <c r="Y832" s="800">
        <f t="shared" si="3296"/>
        <v>0.14194972602739722</v>
      </c>
      <c r="Z832" s="800">
        <f t="shared" si="3296"/>
        <v>0.14194972602739722</v>
      </c>
      <c r="AA832" s="800">
        <f t="shared" si="3296"/>
        <v>0.189266301369863</v>
      </c>
      <c r="AB832" s="800">
        <f t="shared" si="3296"/>
        <v>2.3658287671232875E-2</v>
      </c>
      <c r="AC832" s="800">
        <f t="shared" si="3296"/>
        <v>0.28389945205479444</v>
      </c>
      <c r="AD832" s="800">
        <f t="shared" si="3296"/>
        <v>0.189266301369863</v>
      </c>
      <c r="AE832" s="800">
        <f t="shared" si="3296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297">SUM(AL243)</f>
        <v>2.0701001712328766E-2</v>
      </c>
      <c r="AM832" s="800">
        <f t="shared" si="3297"/>
        <v>8.8718578767123274E-2</v>
      </c>
      <c r="AN832" s="800">
        <f t="shared" si="3297"/>
        <v>7.8860958904109588E-2</v>
      </c>
      <c r="AO832" s="800">
        <f t="shared" si="3297"/>
        <v>0.10139266144814088</v>
      </c>
      <c r="AP832" s="800">
        <f t="shared" si="3297"/>
        <v>0.11829143835616435</v>
      </c>
      <c r="AQ832" s="800">
        <f t="shared" si="3297"/>
        <v>0</v>
      </c>
      <c r="AR832" s="800">
        <f t="shared" si="3297"/>
        <v>3.9430479452054794E-2</v>
      </c>
      <c r="AS832" s="800">
        <f t="shared" si="3297"/>
        <v>1.689877690802348E-2</v>
      </c>
      <c r="AT832" s="800">
        <f t="shared" si="3297"/>
        <v>6.759510763209392E-2</v>
      </c>
      <c r="AU832" s="800">
        <f t="shared" si="3297"/>
        <v>3.9430479452054794E-2</v>
      </c>
      <c r="AV832" s="800">
        <f t="shared" si="3297"/>
        <v>7.8860958904109588E-2</v>
      </c>
      <c r="AW832" s="800">
        <f t="shared" si="3297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298">SUM(BD243)</f>
        <v>0.14786429794520545</v>
      </c>
      <c r="BE832" s="800">
        <f t="shared" si="3298"/>
        <v>7.3932148972602724E-2</v>
      </c>
      <c r="BF832" s="800">
        <f t="shared" si="3298"/>
        <v>0.15772191780821915</v>
      </c>
      <c r="BG832" s="800">
        <f t="shared" si="3298"/>
        <v>5.9145719178082187E-2</v>
      </c>
      <c r="BH832" s="800">
        <f t="shared" si="3298"/>
        <v>0.15772191780821915</v>
      </c>
      <c r="BI832" s="800">
        <f t="shared" si="3298"/>
        <v>0.21029589041095886</v>
      </c>
      <c r="BJ832" s="800">
        <f t="shared" si="3298"/>
        <v>0.23658287671232869</v>
      </c>
      <c r="BK832" s="800">
        <f t="shared" si="3298"/>
        <v>0.24184027397260272</v>
      </c>
      <c r="BL832" s="800">
        <f t="shared" si="3298"/>
        <v>0.189266301369863</v>
      </c>
      <c r="BM832" s="800">
        <f t="shared" si="3298"/>
        <v>0.17743715753424655</v>
      </c>
      <c r="BN832" s="800">
        <f t="shared" si="3298"/>
        <v>0.23658287671232875</v>
      </c>
      <c r="BO832" s="800">
        <f t="shared" si="3298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0.14313264041095888</v>
      </c>
      <c r="BW832" s="800">
        <f>SUM(BW243)</f>
        <v>0.16324218493150683</v>
      </c>
      <c r="BX832" s="800">
        <f>SUM(BX243)</f>
        <v>0.15208899217221136</v>
      </c>
      <c r="BY832" s="800">
        <f>SUM(BY243)</f>
        <v>0.17086541095890409</v>
      </c>
      <c r="BZ832" s="615">
        <f t="shared" si="3263"/>
        <v>0.16205927054794517</v>
      </c>
      <c r="CA832" s="615">
        <f t="shared" si="3264"/>
        <v>0.14133522504892365</v>
      </c>
      <c r="CB832" s="615">
        <f t="shared" si="3265"/>
        <v>5.9948411081213293E-2</v>
      </c>
      <c r="CC832" s="684">
        <f t="shared" si="3266"/>
        <v>0.17293551113013697</v>
      </c>
      <c r="CD832" s="1331">
        <f t="shared" si="3293"/>
        <v>0</v>
      </c>
      <c r="CE832" s="1332">
        <f t="shared" si="3294"/>
        <v>1.689877690802348E-2</v>
      </c>
      <c r="CF832" s="1332">
        <f t="shared" si="3294"/>
        <v>2.0701001712328766E-2</v>
      </c>
      <c r="CG832" s="1332">
        <f t="shared" si="3294"/>
        <v>3.9430479452054794E-2</v>
      </c>
      <c r="CH832" s="1332">
        <f t="shared" si="3294"/>
        <v>3.9430479452054794E-2</v>
      </c>
      <c r="CI832" s="1333">
        <f t="shared" si="3294"/>
        <v>6.759510763209392E-2</v>
      </c>
      <c r="CJ832" s="1333">
        <f t="shared" si="3294"/>
        <v>6.759510763209392E-2</v>
      </c>
      <c r="CK832" s="1332">
        <f t="shared" si="3294"/>
        <v>7.8860958904109588E-2</v>
      </c>
      <c r="CL832" s="1332">
        <f t="shared" si="3294"/>
        <v>7.8860958904109588E-2</v>
      </c>
      <c r="CM832" s="1332">
        <f t="shared" si="3294"/>
        <v>8.8718578767123274E-2</v>
      </c>
      <c r="CN832" s="1332">
        <f t="shared" si="3294"/>
        <v>0.10139266144814088</v>
      </c>
      <c r="CO832" s="1331">
        <f t="shared" si="3294"/>
        <v>0.11829143835616435</v>
      </c>
      <c r="CP832" s="529" t="str">
        <f t="shared" si="3268"/>
        <v/>
      </c>
      <c r="CQ832" s="530" t="str">
        <f t="shared" si="3269"/>
        <v/>
      </c>
      <c r="CR832" s="531" t="str">
        <f t="shared" si="3270"/>
        <v/>
      </c>
      <c r="CS832" s="531">
        <f t="shared" si="3271"/>
        <v>5.9145719178082187E-2</v>
      </c>
      <c r="CT832" s="531">
        <f t="shared" si="3272"/>
        <v>7.3932148972602724E-2</v>
      </c>
      <c r="CU832" s="531">
        <f t="shared" si="3273"/>
        <v>0.14194972602739722</v>
      </c>
      <c r="CV832" s="531">
        <f t="shared" si="3274"/>
        <v>0.14786429794520545</v>
      </c>
      <c r="CW832" s="532">
        <f t="shared" si="3275"/>
        <v>0.15772191780821915</v>
      </c>
      <c r="CX832" s="532">
        <f t="shared" si="3276"/>
        <v>0.15772191780821915</v>
      </c>
      <c r="CY832" s="532">
        <f t="shared" si="3277"/>
        <v>0.17743715753424655</v>
      </c>
      <c r="CZ832" s="531">
        <f t="shared" si="3278"/>
        <v>0.189266301369863</v>
      </c>
      <c r="DA832" s="531">
        <f t="shared" si="3279"/>
        <v>0.21029589041095886</v>
      </c>
      <c r="DB832" s="531">
        <f t="shared" si="3280"/>
        <v>0.23658287671232869</v>
      </c>
      <c r="DC832" s="531">
        <f t="shared" si="3281"/>
        <v>0.23658287671232875</v>
      </c>
      <c r="DD832" s="531">
        <f t="shared" si="3282"/>
        <v>0.24184027397260272</v>
      </c>
      <c r="DE832" s="530" t="str">
        <f t="shared" si="3283"/>
        <v/>
      </c>
      <c r="DF832" s="529" t="str">
        <f t="shared" si="3284"/>
        <v/>
      </c>
      <c r="DG832" s="646">
        <f t="shared" si="3285"/>
        <v>12</v>
      </c>
      <c r="DH832" s="98">
        <f t="shared" si="3286"/>
        <v>12</v>
      </c>
      <c r="DI832" s="98">
        <f t="shared" si="3287"/>
        <v>12</v>
      </c>
      <c r="DJ832" s="98">
        <f t="shared" si="3288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299">SUM(B250)</f>
        <v>0</v>
      </c>
      <c r="C833" s="800">
        <f t="shared" si="3299"/>
        <v>0</v>
      </c>
      <c r="D833" s="800">
        <f t="shared" si="3299"/>
        <v>0</v>
      </c>
      <c r="E833" s="800">
        <f t="shared" si="3299"/>
        <v>0</v>
      </c>
      <c r="F833" s="800">
        <f t="shared" si="3299"/>
        <v>0</v>
      </c>
      <c r="G833" s="800">
        <f t="shared" si="3299"/>
        <v>0</v>
      </c>
      <c r="H833" s="800">
        <f t="shared" si="3299"/>
        <v>8.6763348381070984E-2</v>
      </c>
      <c r="I833" s="800">
        <f t="shared" si="3299"/>
        <v>0</v>
      </c>
      <c r="J833" s="800">
        <f t="shared" si="3299"/>
        <v>0</v>
      </c>
      <c r="K833" s="800">
        <f t="shared" si="3299"/>
        <v>0</v>
      </c>
      <c r="L833" s="800">
        <f t="shared" si="3299"/>
        <v>0</v>
      </c>
      <c r="M833" s="800">
        <f t="shared" si="3299"/>
        <v>0</v>
      </c>
      <c r="N833" s="800"/>
      <c r="O833" s="800"/>
      <c r="P833" s="800"/>
      <c r="Q833" s="800"/>
      <c r="R833" s="800"/>
      <c r="S833" s="799"/>
      <c r="T833" s="800">
        <f t="shared" ref="T833:AE833" si="3300">SUM(T250)</f>
        <v>0</v>
      </c>
      <c r="U833" s="800">
        <f t="shared" si="3300"/>
        <v>0</v>
      </c>
      <c r="V833" s="800">
        <f t="shared" si="3300"/>
        <v>0</v>
      </c>
      <c r="W833" s="800">
        <f t="shared" si="3300"/>
        <v>0</v>
      </c>
      <c r="X833" s="800">
        <f t="shared" si="3300"/>
        <v>0</v>
      </c>
      <c r="Y833" s="800">
        <f t="shared" si="3300"/>
        <v>0</v>
      </c>
      <c r="Z833" s="800">
        <f t="shared" si="3300"/>
        <v>2.3136892901618928E-2</v>
      </c>
      <c r="AA833" s="800">
        <f t="shared" si="3300"/>
        <v>0</v>
      </c>
      <c r="AB833" s="800">
        <f t="shared" si="3300"/>
        <v>4.6273785803237853E-3</v>
      </c>
      <c r="AC833" s="800">
        <f t="shared" si="3300"/>
        <v>0</v>
      </c>
      <c r="AD833" s="800">
        <f t="shared" si="3300"/>
        <v>0</v>
      </c>
      <c r="AE833" s="800">
        <f t="shared" si="3300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01">SUM(AL250)</f>
        <v>0</v>
      </c>
      <c r="AM833" s="800">
        <f t="shared" si="3301"/>
        <v>0</v>
      </c>
      <c r="AN833" s="800">
        <f t="shared" si="3301"/>
        <v>0</v>
      </c>
      <c r="AO833" s="800">
        <f t="shared" si="3301"/>
        <v>0</v>
      </c>
      <c r="AP833" s="800">
        <f t="shared" si="3301"/>
        <v>0.19049375155666254</v>
      </c>
      <c r="AQ833" s="800">
        <f t="shared" si="3301"/>
        <v>2.8921116127023663E-2</v>
      </c>
      <c r="AR833" s="800">
        <f t="shared" si="3301"/>
        <v>0</v>
      </c>
      <c r="AS833" s="800">
        <f t="shared" si="3301"/>
        <v>9.9158112435509704E-2</v>
      </c>
      <c r="AT833" s="800">
        <f t="shared" si="3301"/>
        <v>0</v>
      </c>
      <c r="AU833" s="800">
        <f t="shared" si="3301"/>
        <v>0</v>
      </c>
      <c r="AV833" s="800">
        <f t="shared" si="3301"/>
        <v>0</v>
      </c>
      <c r="AW833" s="800">
        <f t="shared" si="3301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02">SUM(BD250)</f>
        <v>0</v>
      </c>
      <c r="BE833" s="800">
        <f t="shared" si="3302"/>
        <v>0</v>
      </c>
      <c r="BF833" s="800">
        <f t="shared" si="3302"/>
        <v>0</v>
      </c>
      <c r="BG833" s="800">
        <f t="shared" si="3302"/>
        <v>0</v>
      </c>
      <c r="BH833" s="800">
        <f t="shared" si="3302"/>
        <v>0</v>
      </c>
      <c r="BI833" s="800">
        <f t="shared" si="3302"/>
        <v>5.141531755915317E-2</v>
      </c>
      <c r="BJ833" s="800">
        <f t="shared" si="3302"/>
        <v>0</v>
      </c>
      <c r="BK833" s="800">
        <f t="shared" si="3302"/>
        <v>0</v>
      </c>
      <c r="BL833" s="800">
        <f t="shared" si="3302"/>
        <v>0</v>
      </c>
      <c r="BM833" s="800">
        <f t="shared" si="3302"/>
        <v>0</v>
      </c>
      <c r="BN833" s="800">
        <f t="shared" si="3302"/>
        <v>0</v>
      </c>
      <c r="BO833" s="800">
        <f t="shared" si="3302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63"/>
        <v>0</v>
      </c>
      <c r="CA833" s="615">
        <f t="shared" si="3264"/>
        <v>4.6273785803237872E-4</v>
      </c>
      <c r="CB833" s="615">
        <f t="shared" si="3265"/>
        <v>1.2807922856253335E-2</v>
      </c>
      <c r="CC833" s="684">
        <f t="shared" si="3266"/>
        <v>0</v>
      </c>
      <c r="CD833" s="1331">
        <f t="shared" si="3293"/>
        <v>0</v>
      </c>
      <c r="CE833" s="1332">
        <f t="shared" si="3294"/>
        <v>0</v>
      </c>
      <c r="CF833" s="1332">
        <f t="shared" si="3294"/>
        <v>0</v>
      </c>
      <c r="CG833" s="1332">
        <f t="shared" si="3294"/>
        <v>0</v>
      </c>
      <c r="CH833" s="1332">
        <f t="shared" si="3294"/>
        <v>0</v>
      </c>
      <c r="CI833" s="1333">
        <f t="shared" si="3294"/>
        <v>0</v>
      </c>
      <c r="CJ833" s="1333">
        <f t="shared" si="3294"/>
        <v>0</v>
      </c>
      <c r="CK833" s="1332">
        <f t="shared" si="3294"/>
        <v>0</v>
      </c>
      <c r="CL833" s="1332">
        <f t="shared" si="3294"/>
        <v>0</v>
      </c>
      <c r="CM833" s="1332">
        <f t="shared" si="3294"/>
        <v>2.8921116127023663E-2</v>
      </c>
      <c r="CN833" s="1332">
        <f t="shared" si="3294"/>
        <v>9.9158112435509704E-2</v>
      </c>
      <c r="CO833" s="1331">
        <f t="shared" si="3294"/>
        <v>0.19049375155666254</v>
      </c>
      <c r="CP833" s="529" t="str">
        <f t="shared" si="3268"/>
        <v/>
      </c>
      <c r="CQ833" s="530" t="str">
        <f t="shared" si="3269"/>
        <v/>
      </c>
      <c r="CR833" s="531" t="str">
        <f t="shared" si="3270"/>
        <v/>
      </c>
      <c r="CS833" s="531">
        <f t="shared" si="3271"/>
        <v>0</v>
      </c>
      <c r="CT833" s="531">
        <f t="shared" si="3272"/>
        <v>0</v>
      </c>
      <c r="CU833" s="531">
        <f t="shared" si="3273"/>
        <v>0</v>
      </c>
      <c r="CV833" s="531">
        <f t="shared" si="3274"/>
        <v>0</v>
      </c>
      <c r="CW833" s="532">
        <f t="shared" si="3275"/>
        <v>0</v>
      </c>
      <c r="CX833" s="532">
        <f t="shared" si="3276"/>
        <v>0</v>
      </c>
      <c r="CY833" s="532">
        <f t="shared" si="3277"/>
        <v>0</v>
      </c>
      <c r="CZ833" s="531">
        <f t="shared" si="3278"/>
        <v>0</v>
      </c>
      <c r="DA833" s="531">
        <f t="shared" si="3279"/>
        <v>0</v>
      </c>
      <c r="DB833" s="531">
        <f t="shared" si="3280"/>
        <v>0</v>
      </c>
      <c r="DC833" s="531">
        <f t="shared" si="3281"/>
        <v>0</v>
      </c>
      <c r="DD833" s="531">
        <f t="shared" si="3282"/>
        <v>5.141531755915317E-2</v>
      </c>
      <c r="DE833" s="530" t="str">
        <f t="shared" si="3283"/>
        <v/>
      </c>
      <c r="DF833" s="529" t="str">
        <f t="shared" si="3284"/>
        <v/>
      </c>
      <c r="DG833" s="646">
        <f t="shared" si="3285"/>
        <v>12</v>
      </c>
      <c r="DH833" s="98">
        <f t="shared" si="3286"/>
        <v>12</v>
      </c>
      <c r="DI833" s="98">
        <f t="shared" si="3287"/>
        <v>12</v>
      </c>
      <c r="DJ833" s="98">
        <f t="shared" si="3288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03">SUM(B257)</f>
        <v>0</v>
      </c>
      <c r="C834" s="800">
        <f t="shared" si="3303"/>
        <v>0</v>
      </c>
      <c r="D834" s="800">
        <f t="shared" si="3303"/>
        <v>0</v>
      </c>
      <c r="E834" s="800">
        <f t="shared" si="3303"/>
        <v>0</v>
      </c>
      <c r="F834" s="800">
        <f t="shared" si="3303"/>
        <v>0</v>
      </c>
      <c r="G834" s="800">
        <f t="shared" si="3303"/>
        <v>0</v>
      </c>
      <c r="H834" s="800">
        <f t="shared" si="3303"/>
        <v>0</v>
      </c>
      <c r="I834" s="800">
        <f t="shared" si="3303"/>
        <v>0</v>
      </c>
      <c r="J834" s="800">
        <f t="shared" si="3303"/>
        <v>0</v>
      </c>
      <c r="K834" s="800">
        <f t="shared" si="3303"/>
        <v>0</v>
      </c>
      <c r="L834" s="800">
        <f t="shared" si="3303"/>
        <v>0</v>
      </c>
      <c r="M834" s="800">
        <f t="shared" si="3303"/>
        <v>0</v>
      </c>
      <c r="N834" s="800"/>
      <c r="O834" s="800"/>
      <c r="P834" s="800"/>
      <c r="Q834" s="800"/>
      <c r="R834" s="800"/>
      <c r="S834" s="799"/>
      <c r="T834" s="800">
        <f t="shared" ref="T834:AE834" si="3304">SUM(T257)</f>
        <v>0</v>
      </c>
      <c r="U834" s="800">
        <f t="shared" si="3304"/>
        <v>0</v>
      </c>
      <c r="V834" s="800">
        <f t="shared" si="3304"/>
        <v>0</v>
      </c>
      <c r="W834" s="800">
        <f t="shared" si="3304"/>
        <v>0</v>
      </c>
      <c r="X834" s="800">
        <f t="shared" si="3304"/>
        <v>0</v>
      </c>
      <c r="Y834" s="800">
        <f t="shared" si="3304"/>
        <v>0</v>
      </c>
      <c r="Z834" s="800">
        <f t="shared" si="3304"/>
        <v>0</v>
      </c>
      <c r="AA834" s="800">
        <f t="shared" si="3304"/>
        <v>0</v>
      </c>
      <c r="AB834" s="800">
        <f t="shared" si="3304"/>
        <v>0</v>
      </c>
      <c r="AC834" s="800">
        <f t="shared" si="3304"/>
        <v>0</v>
      </c>
      <c r="AD834" s="800">
        <f t="shared" si="3304"/>
        <v>0</v>
      </c>
      <c r="AE834" s="800">
        <f t="shared" si="3304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05">SUM(AL257)</f>
        <v>0</v>
      </c>
      <c r="AM834" s="800">
        <f t="shared" si="3305"/>
        <v>0</v>
      </c>
      <c r="AN834" s="800">
        <f t="shared" si="3305"/>
        <v>0</v>
      </c>
      <c r="AO834" s="800">
        <f t="shared" si="3305"/>
        <v>0</v>
      </c>
      <c r="AP834" s="800">
        <f t="shared" si="3305"/>
        <v>0</v>
      </c>
      <c r="AQ834" s="800">
        <f t="shared" si="3305"/>
        <v>0</v>
      </c>
      <c r="AR834" s="800">
        <f t="shared" si="3305"/>
        <v>0</v>
      </c>
      <c r="AS834" s="800">
        <f t="shared" si="3305"/>
        <v>0</v>
      </c>
      <c r="AT834" s="800">
        <f t="shared" si="3305"/>
        <v>0</v>
      </c>
      <c r="AU834" s="800">
        <f t="shared" si="3305"/>
        <v>0</v>
      </c>
      <c r="AV834" s="800">
        <f t="shared" si="3305"/>
        <v>0</v>
      </c>
      <c r="AW834" s="800">
        <f t="shared" si="3305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06">SUM(BD257)</f>
        <v>0</v>
      </c>
      <c r="BE834" s="800">
        <f t="shared" si="3306"/>
        <v>0</v>
      </c>
      <c r="BF834" s="800">
        <f t="shared" si="3306"/>
        <v>0</v>
      </c>
      <c r="BG834" s="800">
        <f t="shared" si="3306"/>
        <v>0</v>
      </c>
      <c r="BH834" s="800">
        <f t="shared" si="3306"/>
        <v>0</v>
      </c>
      <c r="BI834" s="800">
        <f t="shared" si="3306"/>
        <v>0</v>
      </c>
      <c r="BJ834" s="800">
        <f t="shared" si="3306"/>
        <v>0</v>
      </c>
      <c r="BK834" s="800">
        <f t="shared" si="3306"/>
        <v>0</v>
      </c>
      <c r="BL834" s="800">
        <f t="shared" si="3306"/>
        <v>0</v>
      </c>
      <c r="BM834" s="800">
        <f t="shared" si="3306"/>
        <v>0</v>
      </c>
      <c r="BN834" s="800">
        <f t="shared" si="3306"/>
        <v>0</v>
      </c>
      <c r="BO834" s="800">
        <f t="shared" si="3306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63"/>
        <v>0</v>
      </c>
      <c r="CA834" s="615">
        <f t="shared" si="3264"/>
        <v>0</v>
      </c>
      <c r="CB834" s="615">
        <f t="shared" si="3265"/>
        <v>0</v>
      </c>
      <c r="CC834" s="684">
        <f t="shared" si="3266"/>
        <v>0</v>
      </c>
      <c r="CD834" s="1331">
        <f t="shared" si="3293"/>
        <v>0</v>
      </c>
      <c r="CE834" s="1332">
        <f t="shared" si="3294"/>
        <v>0</v>
      </c>
      <c r="CF834" s="1332">
        <f t="shared" si="3294"/>
        <v>0</v>
      </c>
      <c r="CG834" s="1332">
        <f t="shared" si="3294"/>
        <v>0</v>
      </c>
      <c r="CH834" s="1332">
        <f t="shared" si="3294"/>
        <v>0</v>
      </c>
      <c r="CI834" s="1333">
        <f t="shared" si="3294"/>
        <v>0</v>
      </c>
      <c r="CJ834" s="1333">
        <f t="shared" si="3294"/>
        <v>0</v>
      </c>
      <c r="CK834" s="1332">
        <f t="shared" si="3294"/>
        <v>0</v>
      </c>
      <c r="CL834" s="1332">
        <f t="shared" si="3294"/>
        <v>0</v>
      </c>
      <c r="CM834" s="1332">
        <f t="shared" si="3294"/>
        <v>0</v>
      </c>
      <c r="CN834" s="1332">
        <f t="shared" si="3294"/>
        <v>0</v>
      </c>
      <c r="CO834" s="1331">
        <f t="shared" si="3294"/>
        <v>0</v>
      </c>
      <c r="CP834" s="529" t="str">
        <f t="shared" si="3268"/>
        <v/>
      </c>
      <c r="CQ834" s="530" t="str">
        <f t="shared" si="3269"/>
        <v/>
      </c>
      <c r="CR834" s="531" t="str">
        <f t="shared" si="3270"/>
        <v/>
      </c>
      <c r="CS834" s="531">
        <f t="shared" si="3271"/>
        <v>0</v>
      </c>
      <c r="CT834" s="531">
        <f t="shared" si="3272"/>
        <v>0</v>
      </c>
      <c r="CU834" s="531">
        <f t="shared" si="3273"/>
        <v>0</v>
      </c>
      <c r="CV834" s="531">
        <f t="shared" si="3274"/>
        <v>0</v>
      </c>
      <c r="CW834" s="532">
        <f t="shared" si="3275"/>
        <v>0</v>
      </c>
      <c r="CX834" s="532">
        <f t="shared" si="3276"/>
        <v>0</v>
      </c>
      <c r="CY834" s="532">
        <f t="shared" si="3277"/>
        <v>0</v>
      </c>
      <c r="CZ834" s="531">
        <f t="shared" si="3278"/>
        <v>0</v>
      </c>
      <c r="DA834" s="531">
        <f t="shared" si="3279"/>
        <v>0</v>
      </c>
      <c r="DB834" s="531">
        <f t="shared" si="3280"/>
        <v>0</v>
      </c>
      <c r="DC834" s="531">
        <f t="shared" si="3281"/>
        <v>0</v>
      </c>
      <c r="DD834" s="531">
        <f t="shared" si="3282"/>
        <v>0</v>
      </c>
      <c r="DE834" s="530" t="str">
        <f t="shared" si="3283"/>
        <v/>
      </c>
      <c r="DF834" s="529" t="str">
        <f t="shared" si="3284"/>
        <v/>
      </c>
      <c r="DG834" s="646">
        <f t="shared" si="3285"/>
        <v>12</v>
      </c>
      <c r="DH834" s="98">
        <f t="shared" si="3286"/>
        <v>12</v>
      </c>
      <c r="DI834" s="98">
        <f t="shared" si="3287"/>
        <v>12</v>
      </c>
      <c r="DJ834" s="98">
        <f t="shared" si="3288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07">SUM(B264)</f>
        <v>0</v>
      </c>
      <c r="C835" s="800">
        <f t="shared" si="3307"/>
        <v>0</v>
      </c>
      <c r="D835" s="800">
        <f t="shared" si="3307"/>
        <v>0</v>
      </c>
      <c r="E835" s="800">
        <f t="shared" si="3307"/>
        <v>0</v>
      </c>
      <c r="F835" s="800">
        <f t="shared" si="3307"/>
        <v>0</v>
      </c>
      <c r="G835" s="800">
        <f t="shared" si="3307"/>
        <v>0</v>
      </c>
      <c r="H835" s="800">
        <f t="shared" si="3307"/>
        <v>0</v>
      </c>
      <c r="I835" s="800">
        <f t="shared" si="3307"/>
        <v>0</v>
      </c>
      <c r="J835" s="800">
        <f t="shared" si="3307"/>
        <v>0</v>
      </c>
      <c r="K835" s="800">
        <f t="shared" si="3307"/>
        <v>0</v>
      </c>
      <c r="L835" s="800">
        <f t="shared" si="3307"/>
        <v>0</v>
      </c>
      <c r="M835" s="800">
        <f t="shared" si="3307"/>
        <v>0</v>
      </c>
      <c r="N835" s="800"/>
      <c r="O835" s="800"/>
      <c r="P835" s="800"/>
      <c r="Q835" s="800"/>
      <c r="R835" s="800"/>
      <c r="S835" s="799"/>
      <c r="T835" s="800">
        <f t="shared" ref="T835:AE835" si="3308">SUM(T264)</f>
        <v>0</v>
      </c>
      <c r="U835" s="800">
        <f t="shared" si="3308"/>
        <v>0</v>
      </c>
      <c r="V835" s="800">
        <f t="shared" si="3308"/>
        <v>0</v>
      </c>
      <c r="W835" s="800">
        <f t="shared" si="3308"/>
        <v>0</v>
      </c>
      <c r="X835" s="800">
        <f t="shared" si="3308"/>
        <v>0</v>
      </c>
      <c r="Y835" s="800">
        <f t="shared" si="3308"/>
        <v>0</v>
      </c>
      <c r="Z835" s="800">
        <f t="shared" si="3308"/>
        <v>0</v>
      </c>
      <c r="AA835" s="800">
        <f t="shared" si="3308"/>
        <v>0</v>
      </c>
      <c r="AB835" s="800">
        <f t="shared" si="3308"/>
        <v>0</v>
      </c>
      <c r="AC835" s="800">
        <f t="shared" si="3308"/>
        <v>0</v>
      </c>
      <c r="AD835" s="800">
        <f t="shared" si="3308"/>
        <v>0</v>
      </c>
      <c r="AE835" s="800">
        <f t="shared" si="3308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09">SUM(AL264)</f>
        <v>0</v>
      </c>
      <c r="AM835" s="800">
        <f t="shared" si="3309"/>
        <v>0</v>
      </c>
      <c r="AN835" s="800">
        <f t="shared" si="3309"/>
        <v>0</v>
      </c>
      <c r="AO835" s="800">
        <f t="shared" si="3309"/>
        <v>0</v>
      </c>
      <c r="AP835" s="800">
        <f t="shared" si="3309"/>
        <v>0</v>
      </c>
      <c r="AQ835" s="800">
        <f t="shared" si="3309"/>
        <v>0</v>
      </c>
      <c r="AR835" s="800">
        <f t="shared" si="3309"/>
        <v>0</v>
      </c>
      <c r="AS835" s="800">
        <f t="shared" si="3309"/>
        <v>0</v>
      </c>
      <c r="AT835" s="800">
        <f t="shared" si="3309"/>
        <v>0</v>
      </c>
      <c r="AU835" s="800">
        <f t="shared" si="3309"/>
        <v>0</v>
      </c>
      <c r="AV835" s="800">
        <f t="shared" si="3309"/>
        <v>0</v>
      </c>
      <c r="AW835" s="800">
        <f t="shared" si="3309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10">SUM(BD264)</f>
        <v>0</v>
      </c>
      <c r="BE835" s="800">
        <f t="shared" si="3310"/>
        <v>0</v>
      </c>
      <c r="BF835" s="800">
        <f t="shared" si="3310"/>
        <v>0</v>
      </c>
      <c r="BG835" s="800">
        <f t="shared" si="3310"/>
        <v>0</v>
      </c>
      <c r="BH835" s="800">
        <f t="shared" si="3310"/>
        <v>0</v>
      </c>
      <c r="BI835" s="800">
        <f t="shared" si="3310"/>
        <v>0</v>
      </c>
      <c r="BJ835" s="800">
        <f t="shared" si="3310"/>
        <v>0</v>
      </c>
      <c r="BK835" s="800">
        <f t="shared" si="3310"/>
        <v>0</v>
      </c>
      <c r="BL835" s="800">
        <f t="shared" si="3310"/>
        <v>0</v>
      </c>
      <c r="BM835" s="800">
        <f t="shared" si="3310"/>
        <v>0</v>
      </c>
      <c r="BN835" s="800">
        <f t="shared" si="3310"/>
        <v>0</v>
      </c>
      <c r="BO835" s="800">
        <f t="shared" si="3310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63"/>
        <v>0</v>
      </c>
      <c r="CA835" s="615">
        <f t="shared" si="3264"/>
        <v>0</v>
      </c>
      <c r="CB835" s="615">
        <f t="shared" si="3265"/>
        <v>0</v>
      </c>
      <c r="CC835" s="684">
        <f t="shared" si="3266"/>
        <v>0</v>
      </c>
      <c r="CD835" s="1331">
        <f t="shared" si="3293"/>
        <v>0</v>
      </c>
      <c r="CE835" s="1332">
        <f t="shared" si="3294"/>
        <v>0</v>
      </c>
      <c r="CF835" s="1332">
        <f t="shared" si="3294"/>
        <v>0</v>
      </c>
      <c r="CG835" s="1332">
        <f t="shared" si="3294"/>
        <v>0</v>
      </c>
      <c r="CH835" s="1332">
        <f t="shared" si="3294"/>
        <v>0</v>
      </c>
      <c r="CI835" s="1333">
        <f t="shared" si="3294"/>
        <v>0</v>
      </c>
      <c r="CJ835" s="1333">
        <f t="shared" si="3294"/>
        <v>0</v>
      </c>
      <c r="CK835" s="1332">
        <f t="shared" si="3294"/>
        <v>0</v>
      </c>
      <c r="CL835" s="1332">
        <f t="shared" si="3294"/>
        <v>0</v>
      </c>
      <c r="CM835" s="1332">
        <f t="shared" si="3294"/>
        <v>0</v>
      </c>
      <c r="CN835" s="1332">
        <f t="shared" si="3294"/>
        <v>0</v>
      </c>
      <c r="CO835" s="1331">
        <f t="shared" si="3294"/>
        <v>0</v>
      </c>
      <c r="CP835" s="529" t="str">
        <f t="shared" si="3268"/>
        <v/>
      </c>
      <c r="CQ835" s="530" t="str">
        <f t="shared" si="3269"/>
        <v/>
      </c>
      <c r="CR835" s="531" t="str">
        <f t="shared" si="3270"/>
        <v/>
      </c>
      <c r="CS835" s="531">
        <f t="shared" si="3271"/>
        <v>0</v>
      </c>
      <c r="CT835" s="531">
        <f t="shared" si="3272"/>
        <v>0</v>
      </c>
      <c r="CU835" s="531">
        <f t="shared" si="3273"/>
        <v>0</v>
      </c>
      <c r="CV835" s="531">
        <f t="shared" si="3274"/>
        <v>0</v>
      </c>
      <c r="CW835" s="532">
        <f t="shared" si="3275"/>
        <v>0</v>
      </c>
      <c r="CX835" s="532">
        <f t="shared" si="3276"/>
        <v>0</v>
      </c>
      <c r="CY835" s="532">
        <f t="shared" si="3277"/>
        <v>0</v>
      </c>
      <c r="CZ835" s="531">
        <f t="shared" si="3278"/>
        <v>0</v>
      </c>
      <c r="DA835" s="531">
        <f t="shared" si="3279"/>
        <v>0</v>
      </c>
      <c r="DB835" s="531">
        <f t="shared" si="3280"/>
        <v>0</v>
      </c>
      <c r="DC835" s="531">
        <f t="shared" si="3281"/>
        <v>0</v>
      </c>
      <c r="DD835" s="531">
        <f t="shared" si="3282"/>
        <v>0</v>
      </c>
      <c r="DE835" s="530" t="str">
        <f t="shared" si="3283"/>
        <v/>
      </c>
      <c r="DF835" s="529" t="str">
        <f t="shared" si="3284"/>
        <v/>
      </c>
      <c r="DG835" s="646">
        <f t="shared" si="3285"/>
        <v>12</v>
      </c>
      <c r="DH835" s="98">
        <f t="shared" si="3286"/>
        <v>12</v>
      </c>
      <c r="DI835" s="98">
        <f t="shared" si="3287"/>
        <v>12</v>
      </c>
      <c r="DJ835" s="98">
        <f t="shared" si="3288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11">SUM(B271)</f>
        <v>0</v>
      </c>
      <c r="C836" s="800">
        <f t="shared" si="3311"/>
        <v>0</v>
      </c>
      <c r="D836" s="800">
        <f t="shared" si="3311"/>
        <v>0</v>
      </c>
      <c r="E836" s="800">
        <f t="shared" si="3311"/>
        <v>0</v>
      </c>
      <c r="F836" s="800">
        <f t="shared" si="3311"/>
        <v>0</v>
      </c>
      <c r="G836" s="800">
        <f t="shared" si="3311"/>
        <v>0</v>
      </c>
      <c r="H836" s="800">
        <f t="shared" si="3311"/>
        <v>0</v>
      </c>
      <c r="I836" s="800">
        <f t="shared" si="3311"/>
        <v>0</v>
      </c>
      <c r="J836" s="800">
        <f t="shared" si="3311"/>
        <v>0</v>
      </c>
      <c r="K836" s="800">
        <f t="shared" si="3311"/>
        <v>0</v>
      </c>
      <c r="L836" s="800">
        <f t="shared" si="3311"/>
        <v>6.3312222024550779E-3</v>
      </c>
      <c r="M836" s="800">
        <f t="shared" si="3311"/>
        <v>0</v>
      </c>
      <c r="N836" s="800"/>
      <c r="O836" s="800"/>
      <c r="P836" s="800"/>
      <c r="Q836" s="800"/>
      <c r="R836" s="800"/>
      <c r="S836" s="799"/>
      <c r="T836" s="800">
        <f t="shared" ref="T836:AE836" si="3312">SUM(T271)</f>
        <v>0</v>
      </c>
      <c r="U836" s="800">
        <f t="shared" si="3312"/>
        <v>0</v>
      </c>
      <c r="V836" s="800">
        <f t="shared" si="3312"/>
        <v>0</v>
      </c>
      <c r="W836" s="800">
        <f t="shared" si="3312"/>
        <v>0</v>
      </c>
      <c r="X836" s="800">
        <f t="shared" si="3312"/>
        <v>0</v>
      </c>
      <c r="Y836" s="800">
        <f t="shared" si="3312"/>
        <v>0</v>
      </c>
      <c r="Z836" s="800">
        <f t="shared" si="3312"/>
        <v>0</v>
      </c>
      <c r="AA836" s="800">
        <f t="shared" si="3312"/>
        <v>0</v>
      </c>
      <c r="AB836" s="800">
        <f t="shared" si="3312"/>
        <v>0</v>
      </c>
      <c r="AC836" s="800">
        <f t="shared" si="3312"/>
        <v>0</v>
      </c>
      <c r="AD836" s="800">
        <f t="shared" si="3312"/>
        <v>0</v>
      </c>
      <c r="AE836" s="800">
        <f t="shared" si="3312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13">SUM(AL271)</f>
        <v>0</v>
      </c>
      <c r="AM836" s="800">
        <f t="shared" si="3313"/>
        <v>0</v>
      </c>
      <c r="AN836" s="800">
        <f t="shared" si="3313"/>
        <v>1.8466064757160647E-2</v>
      </c>
      <c r="AO836" s="800">
        <f t="shared" si="3313"/>
        <v>0</v>
      </c>
      <c r="AP836" s="800">
        <f t="shared" si="3313"/>
        <v>0</v>
      </c>
      <c r="AQ836" s="800">
        <f t="shared" si="3313"/>
        <v>0</v>
      </c>
      <c r="AR836" s="800">
        <f t="shared" si="3313"/>
        <v>0</v>
      </c>
      <c r="AS836" s="800">
        <f t="shared" si="3313"/>
        <v>0</v>
      </c>
      <c r="AT836" s="800">
        <f t="shared" si="3313"/>
        <v>0</v>
      </c>
      <c r="AU836" s="800">
        <f t="shared" si="3313"/>
        <v>0</v>
      </c>
      <c r="AV836" s="800">
        <f t="shared" si="3313"/>
        <v>0</v>
      </c>
      <c r="AW836" s="800">
        <f t="shared" si="3313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14">SUM(BD271)</f>
        <v>0</v>
      </c>
      <c r="BE836" s="800">
        <f t="shared" si="3314"/>
        <v>0</v>
      </c>
      <c r="BF836" s="800">
        <f t="shared" si="3314"/>
        <v>0</v>
      </c>
      <c r="BG836" s="800">
        <f t="shared" si="3314"/>
        <v>0</v>
      </c>
      <c r="BH836" s="800">
        <f t="shared" si="3314"/>
        <v>0</v>
      </c>
      <c r="BI836" s="800">
        <f t="shared" si="3314"/>
        <v>0</v>
      </c>
      <c r="BJ836" s="800">
        <f t="shared" si="3314"/>
        <v>0</v>
      </c>
      <c r="BK836" s="800">
        <f t="shared" si="3314"/>
        <v>0</v>
      </c>
      <c r="BL836" s="800">
        <f t="shared" si="3314"/>
        <v>0</v>
      </c>
      <c r="BM836" s="800">
        <f t="shared" si="3314"/>
        <v>0</v>
      </c>
      <c r="BN836" s="800">
        <f t="shared" si="3314"/>
        <v>0</v>
      </c>
      <c r="BO836" s="800">
        <f t="shared" si="3314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63"/>
        <v>0</v>
      </c>
      <c r="CA836" s="615">
        <f t="shared" si="3264"/>
        <v>0</v>
      </c>
      <c r="CB836" s="615">
        <f t="shared" si="3265"/>
        <v>0</v>
      </c>
      <c r="CC836" s="684">
        <f t="shared" si="3266"/>
        <v>0</v>
      </c>
      <c r="CD836" s="1331">
        <f t="shared" si="3293"/>
        <v>0</v>
      </c>
      <c r="CE836" s="1332">
        <f t="shared" si="3294"/>
        <v>0</v>
      </c>
      <c r="CF836" s="1332">
        <f t="shared" si="3294"/>
        <v>0</v>
      </c>
      <c r="CG836" s="1332">
        <f t="shared" si="3294"/>
        <v>0</v>
      </c>
      <c r="CH836" s="1332">
        <f t="shared" si="3294"/>
        <v>0</v>
      </c>
      <c r="CI836" s="1333">
        <f t="shared" si="3294"/>
        <v>0</v>
      </c>
      <c r="CJ836" s="1333">
        <f t="shared" si="3294"/>
        <v>0</v>
      </c>
      <c r="CK836" s="1332">
        <f t="shared" si="3294"/>
        <v>0</v>
      </c>
      <c r="CL836" s="1332">
        <f t="shared" si="3294"/>
        <v>0</v>
      </c>
      <c r="CM836" s="1332">
        <f t="shared" si="3294"/>
        <v>0</v>
      </c>
      <c r="CN836" s="1332">
        <f t="shared" si="3294"/>
        <v>0</v>
      </c>
      <c r="CO836" s="1331">
        <f t="shared" si="3294"/>
        <v>1.8466064757160647E-2</v>
      </c>
      <c r="CP836" s="529" t="str">
        <f t="shared" si="3268"/>
        <v/>
      </c>
      <c r="CQ836" s="530" t="str">
        <f t="shared" si="3269"/>
        <v/>
      </c>
      <c r="CR836" s="531" t="str">
        <f t="shared" si="3270"/>
        <v/>
      </c>
      <c r="CS836" s="531">
        <f t="shared" si="3271"/>
        <v>0</v>
      </c>
      <c r="CT836" s="531">
        <f t="shared" si="3272"/>
        <v>0</v>
      </c>
      <c r="CU836" s="531">
        <f t="shared" si="3273"/>
        <v>0</v>
      </c>
      <c r="CV836" s="531">
        <f t="shared" si="3274"/>
        <v>0</v>
      </c>
      <c r="CW836" s="532">
        <f t="shared" si="3275"/>
        <v>0</v>
      </c>
      <c r="CX836" s="532">
        <f t="shared" si="3276"/>
        <v>0</v>
      </c>
      <c r="CY836" s="532">
        <f t="shared" si="3277"/>
        <v>0</v>
      </c>
      <c r="CZ836" s="531">
        <f t="shared" si="3278"/>
        <v>0</v>
      </c>
      <c r="DA836" s="531">
        <f t="shared" si="3279"/>
        <v>0</v>
      </c>
      <c r="DB836" s="531">
        <f t="shared" si="3280"/>
        <v>0</v>
      </c>
      <c r="DC836" s="531">
        <f t="shared" si="3281"/>
        <v>0</v>
      </c>
      <c r="DD836" s="531">
        <f t="shared" si="3282"/>
        <v>0</v>
      </c>
      <c r="DE836" s="530" t="str">
        <f t="shared" si="3283"/>
        <v/>
      </c>
      <c r="DF836" s="529" t="str">
        <f t="shared" si="3284"/>
        <v/>
      </c>
      <c r="DG836" s="646">
        <f t="shared" si="3285"/>
        <v>12</v>
      </c>
      <c r="DH836" s="98">
        <f t="shared" si="3286"/>
        <v>12</v>
      </c>
      <c r="DI836" s="98">
        <f t="shared" si="3287"/>
        <v>12</v>
      </c>
      <c r="DJ836" s="98">
        <f t="shared" si="3288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15">SUM(B278)</f>
        <v>2.761762920298879E-2</v>
      </c>
      <c r="C837" s="800">
        <f t="shared" si="3315"/>
        <v>0</v>
      </c>
      <c r="D837" s="800">
        <f t="shared" si="3315"/>
        <v>0</v>
      </c>
      <c r="E837" s="800">
        <f t="shared" si="3315"/>
        <v>2.9669224515210819E-2</v>
      </c>
      <c r="F837" s="800">
        <f t="shared" si="3315"/>
        <v>6.3126009606831535E-3</v>
      </c>
      <c r="G837" s="800">
        <f t="shared" si="3315"/>
        <v>2.2094103362391031E-2</v>
      </c>
      <c r="H837" s="800">
        <f t="shared" si="3315"/>
        <v>2.761762920298879E-2</v>
      </c>
      <c r="I837" s="800">
        <f t="shared" si="3315"/>
        <v>6.3126009606831526E-2</v>
      </c>
      <c r="J837" s="800">
        <f t="shared" si="3315"/>
        <v>2.761762920298879E-2</v>
      </c>
      <c r="K837" s="800">
        <f t="shared" si="3315"/>
        <v>0</v>
      </c>
      <c r="L837" s="800">
        <f t="shared" si="3315"/>
        <v>3.1563004803415763E-2</v>
      </c>
      <c r="M837" s="800">
        <f t="shared" si="3315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16">SUM(T278)</f>
        <v>3.3141155043586557E-2</v>
      </c>
      <c r="U837" s="800">
        <f t="shared" si="3316"/>
        <v>1.7675282689912829E-2</v>
      </c>
      <c r="V837" s="800">
        <f t="shared" si="3316"/>
        <v>1.5781502401707882E-2</v>
      </c>
      <c r="W837" s="800">
        <f t="shared" si="3316"/>
        <v>1.1047051681195515E-2</v>
      </c>
      <c r="X837" s="800">
        <f t="shared" si="3316"/>
        <v>1.0042774255632287E-2</v>
      </c>
      <c r="Y837" s="800">
        <f t="shared" si="3316"/>
        <v>6.6282310087173113E-2</v>
      </c>
      <c r="Z837" s="800">
        <f t="shared" si="3316"/>
        <v>1.1047051681195515E-2</v>
      </c>
      <c r="AA837" s="800">
        <f t="shared" si="3316"/>
        <v>2.2094103362391031E-2</v>
      </c>
      <c r="AB837" s="800">
        <f t="shared" si="3316"/>
        <v>4.4188206724782072E-3</v>
      </c>
      <c r="AC837" s="800">
        <f t="shared" si="3316"/>
        <v>4.4188206724782072E-3</v>
      </c>
      <c r="AD837" s="800">
        <f t="shared" si="3316"/>
        <v>4.4188206724782061E-2</v>
      </c>
      <c r="AE837" s="800">
        <f t="shared" si="3316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17">SUM(AL278)</f>
        <v>8.2852887608966374E-3</v>
      </c>
      <c r="AM837" s="800">
        <f t="shared" si="3317"/>
        <v>1.1047051681195519E-2</v>
      </c>
      <c r="AN837" s="800">
        <f t="shared" si="3317"/>
        <v>7.3647011207970117E-3</v>
      </c>
      <c r="AO837" s="800">
        <f t="shared" si="3317"/>
        <v>6.3126009606831535E-3</v>
      </c>
      <c r="AP837" s="800">
        <f t="shared" si="3317"/>
        <v>1.1047051681195515E-2</v>
      </c>
      <c r="AQ837" s="800">
        <f t="shared" si="3317"/>
        <v>0</v>
      </c>
      <c r="AR837" s="800">
        <f t="shared" si="3317"/>
        <v>1.8411752801992528E-2</v>
      </c>
      <c r="AS837" s="800">
        <f t="shared" si="3317"/>
        <v>6.3126009606831535E-3</v>
      </c>
      <c r="AT837" s="800">
        <f t="shared" si="3317"/>
        <v>6.3126009606831535E-3</v>
      </c>
      <c r="AU837" s="800">
        <f t="shared" si="3317"/>
        <v>3.6823505603985058E-3</v>
      </c>
      <c r="AV837" s="800">
        <f t="shared" si="3317"/>
        <v>1.4729402241594023E-2</v>
      </c>
      <c r="AW837" s="800">
        <f t="shared" si="3317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18">SUM(BD278)</f>
        <v>5.5235258405977594E-3</v>
      </c>
      <c r="BE837" s="800">
        <f t="shared" si="3318"/>
        <v>8.2852887608966374E-3</v>
      </c>
      <c r="BF837" s="800">
        <f t="shared" si="3318"/>
        <v>4.9098007471980089E-3</v>
      </c>
      <c r="BG837" s="800">
        <f t="shared" si="3318"/>
        <v>8.2852887608966374E-3</v>
      </c>
      <c r="BH837" s="800">
        <f t="shared" si="3318"/>
        <v>4.9098007471980072E-2</v>
      </c>
      <c r="BI837" s="800">
        <f t="shared" si="3318"/>
        <v>0.19639202988792029</v>
      </c>
      <c r="BJ837" s="800">
        <f t="shared" si="3318"/>
        <v>7.3647011207970112E-2</v>
      </c>
      <c r="BK837" s="800">
        <f t="shared" si="3318"/>
        <v>1.4729402241594023E-2</v>
      </c>
      <c r="BL837" s="800">
        <f t="shared" si="3318"/>
        <v>6.6282310087173099E-3</v>
      </c>
      <c r="BM837" s="800">
        <f t="shared" si="3318"/>
        <v>0</v>
      </c>
      <c r="BN837" s="800">
        <f t="shared" si="3318"/>
        <v>1.6570577521793275E-2</v>
      </c>
      <c r="BO837" s="800">
        <f t="shared" si="3318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2.761762920298879E-2</v>
      </c>
      <c r="BW837" s="800">
        <f>SUM(BW278)</f>
        <v>3.2699272976338734E-2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63"/>
        <v>2.0010945045365592E-2</v>
      </c>
      <c r="CA837" s="615">
        <f t="shared" si="3264"/>
        <v>2.0625945411686691E-2</v>
      </c>
      <c r="CB837" s="615">
        <f t="shared" si="3265"/>
        <v>9.35054017301192E-3</v>
      </c>
      <c r="CC837" s="684">
        <f t="shared" si="3266"/>
        <v>1.9209595423412204E-2</v>
      </c>
      <c r="CD837" s="1331">
        <f t="shared" si="3293"/>
        <v>0</v>
      </c>
      <c r="CE837" s="1332">
        <f t="shared" si="3294"/>
        <v>3.6823505603985058E-3</v>
      </c>
      <c r="CF837" s="1332">
        <f t="shared" si="3294"/>
        <v>6.3126009606831535E-3</v>
      </c>
      <c r="CG837" s="1332">
        <f t="shared" si="3294"/>
        <v>6.3126009606831535E-3</v>
      </c>
      <c r="CH837" s="1332">
        <f t="shared" si="3294"/>
        <v>6.3126009606831535E-3</v>
      </c>
      <c r="CI837" s="1333">
        <f t="shared" si="3294"/>
        <v>7.3647011207970117E-3</v>
      </c>
      <c r="CJ837" s="1333">
        <f t="shared" si="3294"/>
        <v>8.2852887608966374E-3</v>
      </c>
      <c r="CK837" s="1332">
        <f t="shared" si="3294"/>
        <v>1.1047051681195515E-2</v>
      </c>
      <c r="CL837" s="1332">
        <f t="shared" si="3294"/>
        <v>1.1047051681195519E-2</v>
      </c>
      <c r="CM837" s="1332">
        <f t="shared" si="3294"/>
        <v>1.4729402241594023E-2</v>
      </c>
      <c r="CN837" s="1332">
        <f t="shared" si="3294"/>
        <v>1.8411752801992528E-2</v>
      </c>
      <c r="CO837" s="1331">
        <f t="shared" si="3294"/>
        <v>1.8937802882049458E-2</v>
      </c>
      <c r="CP837" s="529" t="str">
        <f t="shared" si="3268"/>
        <v/>
      </c>
      <c r="CQ837" s="530" t="str">
        <f t="shared" si="3269"/>
        <v/>
      </c>
      <c r="CR837" s="531" t="str">
        <f t="shared" si="3270"/>
        <v/>
      </c>
      <c r="CS837" s="531">
        <f t="shared" si="3271"/>
        <v>0</v>
      </c>
      <c r="CT837" s="531">
        <f t="shared" si="3272"/>
        <v>4.4188206724782072E-3</v>
      </c>
      <c r="CU837" s="531">
        <f t="shared" si="3273"/>
        <v>4.9098007471980089E-3</v>
      </c>
      <c r="CV837" s="531">
        <f t="shared" si="3274"/>
        <v>5.5235258405977594E-3</v>
      </c>
      <c r="CW837" s="532">
        <f t="shared" si="3275"/>
        <v>6.6282310087173099E-3</v>
      </c>
      <c r="CX837" s="532">
        <f t="shared" si="3276"/>
        <v>8.2852887608966374E-3</v>
      </c>
      <c r="CY837" s="532">
        <f t="shared" si="3277"/>
        <v>8.2852887608966374E-3</v>
      </c>
      <c r="CZ837" s="531">
        <f t="shared" si="3278"/>
        <v>1.4729402241594023E-2</v>
      </c>
      <c r="DA837" s="531">
        <f t="shared" si="3279"/>
        <v>1.6570577521793275E-2</v>
      </c>
      <c r="DB837" s="531">
        <f t="shared" si="3280"/>
        <v>4.9098007471980072E-2</v>
      </c>
      <c r="DC837" s="531">
        <f t="shared" si="3281"/>
        <v>7.3647011207970112E-2</v>
      </c>
      <c r="DD837" s="531">
        <f t="shared" si="3282"/>
        <v>0.19639202988792029</v>
      </c>
      <c r="DE837" s="530" t="str">
        <f t="shared" si="3283"/>
        <v/>
      </c>
      <c r="DF837" s="529" t="str">
        <f t="shared" si="3284"/>
        <v/>
      </c>
      <c r="DG837" s="646">
        <f t="shared" si="3285"/>
        <v>12</v>
      </c>
      <c r="DH837" s="98">
        <f t="shared" si="3286"/>
        <v>12</v>
      </c>
      <c r="DI837" s="98">
        <f t="shared" si="3287"/>
        <v>12</v>
      </c>
      <c r="DJ837" s="98">
        <f t="shared" si="3288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19">SUM(B285)</f>
        <v>0</v>
      </c>
      <c r="C838" s="800">
        <f t="shared" si="3319"/>
        <v>0</v>
      </c>
      <c r="D838" s="800">
        <f t="shared" si="3319"/>
        <v>0</v>
      </c>
      <c r="E838" s="800">
        <f t="shared" si="3319"/>
        <v>0</v>
      </c>
      <c r="F838" s="800">
        <f t="shared" si="3319"/>
        <v>0</v>
      </c>
      <c r="G838" s="800">
        <f t="shared" si="3319"/>
        <v>0</v>
      </c>
      <c r="H838" s="800">
        <f t="shared" si="3319"/>
        <v>0</v>
      </c>
      <c r="I838" s="800">
        <f t="shared" si="3319"/>
        <v>0</v>
      </c>
      <c r="J838" s="800">
        <f t="shared" si="3319"/>
        <v>0</v>
      </c>
      <c r="K838" s="800">
        <f t="shared" si="3319"/>
        <v>0</v>
      </c>
      <c r="L838" s="800">
        <f t="shared" si="3319"/>
        <v>0</v>
      </c>
      <c r="M838" s="800">
        <f t="shared" si="3319"/>
        <v>0</v>
      </c>
      <c r="N838" s="800"/>
      <c r="O838" s="800"/>
      <c r="P838" s="800"/>
      <c r="Q838" s="800"/>
      <c r="R838" s="800"/>
      <c r="S838" s="799"/>
      <c r="T838" s="800">
        <f t="shared" ref="T838:AE838" si="3320">SUM(T285)</f>
        <v>0</v>
      </c>
      <c r="U838" s="800">
        <f t="shared" si="3320"/>
        <v>0</v>
      </c>
      <c r="V838" s="800">
        <f t="shared" si="3320"/>
        <v>0</v>
      </c>
      <c r="W838" s="800">
        <f t="shared" si="3320"/>
        <v>0</v>
      </c>
      <c r="X838" s="800">
        <f t="shared" si="3320"/>
        <v>0</v>
      </c>
      <c r="Y838" s="800">
        <f t="shared" si="3320"/>
        <v>0</v>
      </c>
      <c r="Z838" s="800">
        <f t="shared" si="3320"/>
        <v>0</v>
      </c>
      <c r="AA838" s="800">
        <f t="shared" si="3320"/>
        <v>0</v>
      </c>
      <c r="AB838" s="800">
        <f t="shared" si="3320"/>
        <v>0</v>
      </c>
      <c r="AC838" s="800">
        <f t="shared" si="3320"/>
        <v>0</v>
      </c>
      <c r="AD838" s="800">
        <f t="shared" si="3320"/>
        <v>0</v>
      </c>
      <c r="AE838" s="800">
        <f t="shared" si="3320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21">SUM(AL285)</f>
        <v>0</v>
      </c>
      <c r="AM838" s="800">
        <f t="shared" si="3321"/>
        <v>0</v>
      </c>
      <c r="AN838" s="800">
        <f t="shared" si="3321"/>
        <v>0</v>
      </c>
      <c r="AO838" s="800">
        <f t="shared" si="3321"/>
        <v>0</v>
      </c>
      <c r="AP838" s="800">
        <f t="shared" si="3321"/>
        <v>0</v>
      </c>
      <c r="AQ838" s="800">
        <f t="shared" si="3321"/>
        <v>0</v>
      </c>
      <c r="AR838" s="800">
        <f t="shared" si="3321"/>
        <v>0</v>
      </c>
      <c r="AS838" s="800">
        <f t="shared" si="3321"/>
        <v>0</v>
      </c>
      <c r="AT838" s="800">
        <f t="shared" si="3321"/>
        <v>0</v>
      </c>
      <c r="AU838" s="800">
        <f t="shared" si="3321"/>
        <v>0</v>
      </c>
      <c r="AV838" s="800">
        <f t="shared" si="3321"/>
        <v>0</v>
      </c>
      <c r="AW838" s="800">
        <f t="shared" si="3321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22">SUM(BD285)</f>
        <v>0</v>
      </c>
      <c r="BE838" s="800">
        <f t="shared" si="3322"/>
        <v>0</v>
      </c>
      <c r="BF838" s="800">
        <f t="shared" si="3322"/>
        <v>0</v>
      </c>
      <c r="BG838" s="800">
        <f t="shared" si="3322"/>
        <v>0</v>
      </c>
      <c r="BH838" s="800">
        <f t="shared" si="3322"/>
        <v>0</v>
      </c>
      <c r="BI838" s="800">
        <f t="shared" si="3322"/>
        <v>0</v>
      </c>
      <c r="BJ838" s="800">
        <f t="shared" si="3322"/>
        <v>0</v>
      </c>
      <c r="BK838" s="800">
        <f t="shared" si="3322"/>
        <v>0</v>
      </c>
      <c r="BL838" s="800">
        <f t="shared" si="3322"/>
        <v>0</v>
      </c>
      <c r="BM838" s="800">
        <f t="shared" si="3322"/>
        <v>0</v>
      </c>
      <c r="BN838" s="800">
        <f t="shared" si="3322"/>
        <v>0</v>
      </c>
      <c r="BO838" s="800">
        <f t="shared" si="3322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63"/>
        <v>0</v>
      </c>
      <c r="CA838" s="615">
        <f t="shared" si="3264"/>
        <v>0</v>
      </c>
      <c r="CB838" s="615">
        <f t="shared" si="3265"/>
        <v>0</v>
      </c>
      <c r="CC838" s="684">
        <f t="shared" si="3266"/>
        <v>0</v>
      </c>
      <c r="CD838" s="1331">
        <f t="shared" si="3293"/>
        <v>0</v>
      </c>
      <c r="CE838" s="1332">
        <f t="shared" si="3294"/>
        <v>0</v>
      </c>
      <c r="CF838" s="1332">
        <f t="shared" si="3294"/>
        <v>0</v>
      </c>
      <c r="CG838" s="1332">
        <f t="shared" si="3294"/>
        <v>0</v>
      </c>
      <c r="CH838" s="1332">
        <f t="shared" si="3294"/>
        <v>0</v>
      </c>
      <c r="CI838" s="1333">
        <f t="shared" si="3294"/>
        <v>0</v>
      </c>
      <c r="CJ838" s="1333">
        <f t="shared" si="3294"/>
        <v>0</v>
      </c>
      <c r="CK838" s="1332">
        <f t="shared" si="3294"/>
        <v>0</v>
      </c>
      <c r="CL838" s="1332">
        <f t="shared" si="3294"/>
        <v>0</v>
      </c>
      <c r="CM838" s="1332">
        <f t="shared" si="3294"/>
        <v>0</v>
      </c>
      <c r="CN838" s="1332">
        <f t="shared" si="3294"/>
        <v>0</v>
      </c>
      <c r="CO838" s="1331">
        <f t="shared" si="3294"/>
        <v>0</v>
      </c>
      <c r="CP838" s="529" t="str">
        <f t="shared" si="3268"/>
        <v/>
      </c>
      <c r="CQ838" s="530" t="str">
        <f t="shared" si="3269"/>
        <v/>
      </c>
      <c r="CR838" s="531" t="str">
        <f t="shared" si="3270"/>
        <v/>
      </c>
      <c r="CS838" s="531">
        <f t="shared" si="3271"/>
        <v>0</v>
      </c>
      <c r="CT838" s="531">
        <f t="shared" si="3272"/>
        <v>0</v>
      </c>
      <c r="CU838" s="531">
        <f t="shared" si="3273"/>
        <v>0</v>
      </c>
      <c r="CV838" s="531">
        <f t="shared" si="3274"/>
        <v>0</v>
      </c>
      <c r="CW838" s="532">
        <f t="shared" si="3275"/>
        <v>0</v>
      </c>
      <c r="CX838" s="532">
        <f t="shared" si="3276"/>
        <v>0</v>
      </c>
      <c r="CY838" s="532">
        <f t="shared" si="3277"/>
        <v>0</v>
      </c>
      <c r="CZ838" s="531">
        <f t="shared" si="3278"/>
        <v>0</v>
      </c>
      <c r="DA838" s="531">
        <f t="shared" si="3279"/>
        <v>0</v>
      </c>
      <c r="DB838" s="531">
        <f t="shared" si="3280"/>
        <v>0</v>
      </c>
      <c r="DC838" s="531">
        <f t="shared" si="3281"/>
        <v>0</v>
      </c>
      <c r="DD838" s="531">
        <f t="shared" si="3282"/>
        <v>0</v>
      </c>
      <c r="DE838" s="530" t="str">
        <f t="shared" si="3283"/>
        <v/>
      </c>
      <c r="DF838" s="529" t="str">
        <f t="shared" si="3284"/>
        <v/>
      </c>
      <c r="DG838" s="646">
        <f t="shared" si="3285"/>
        <v>12</v>
      </c>
      <c r="DH838" s="98">
        <f t="shared" si="3286"/>
        <v>12</v>
      </c>
      <c r="DI838" s="98">
        <f t="shared" si="3287"/>
        <v>12</v>
      </c>
      <c r="DJ838" s="98">
        <f t="shared" si="3288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23">SUM(B292)</f>
        <v>0</v>
      </c>
      <c r="C839" s="800">
        <f t="shared" si="3323"/>
        <v>0</v>
      </c>
      <c r="D839" s="800">
        <f t="shared" si="3323"/>
        <v>0</v>
      </c>
      <c r="E839" s="800">
        <f t="shared" si="3323"/>
        <v>0</v>
      </c>
      <c r="F839" s="800">
        <f t="shared" si="3323"/>
        <v>0</v>
      </c>
      <c r="G839" s="800">
        <f t="shared" si="3323"/>
        <v>0</v>
      </c>
      <c r="H839" s="800">
        <f t="shared" si="3323"/>
        <v>0</v>
      </c>
      <c r="I839" s="800">
        <f t="shared" si="3323"/>
        <v>0</v>
      </c>
      <c r="J839" s="800">
        <f t="shared" si="3323"/>
        <v>0</v>
      </c>
      <c r="K839" s="800">
        <f t="shared" si="3323"/>
        <v>0</v>
      </c>
      <c r="L839" s="800">
        <f t="shared" si="3323"/>
        <v>0</v>
      </c>
      <c r="M839" s="800">
        <f t="shared" si="3323"/>
        <v>0</v>
      </c>
      <c r="N839" s="800"/>
      <c r="O839" s="800"/>
      <c r="P839" s="800"/>
      <c r="Q839" s="800"/>
      <c r="R839" s="800"/>
      <c r="S839" s="799"/>
      <c r="T839" s="800">
        <f t="shared" ref="T839:AE839" si="3324">SUM(T292)</f>
        <v>0</v>
      </c>
      <c r="U839" s="800">
        <f t="shared" si="3324"/>
        <v>0</v>
      </c>
      <c r="V839" s="800">
        <f t="shared" si="3324"/>
        <v>0</v>
      </c>
      <c r="W839" s="800">
        <f t="shared" si="3324"/>
        <v>0</v>
      </c>
      <c r="X839" s="800">
        <f t="shared" si="3324"/>
        <v>0</v>
      </c>
      <c r="Y839" s="800">
        <f t="shared" si="3324"/>
        <v>0</v>
      </c>
      <c r="Z839" s="800">
        <f t="shared" si="3324"/>
        <v>0</v>
      </c>
      <c r="AA839" s="800">
        <f t="shared" si="3324"/>
        <v>0</v>
      </c>
      <c r="AB839" s="800">
        <f t="shared" si="3324"/>
        <v>0</v>
      </c>
      <c r="AC839" s="800">
        <f t="shared" si="3324"/>
        <v>0</v>
      </c>
      <c r="AD839" s="800">
        <f t="shared" si="3324"/>
        <v>0</v>
      </c>
      <c r="AE839" s="800">
        <f t="shared" si="3324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25">SUM(AL292)</f>
        <v>0</v>
      </c>
      <c r="AM839" s="800">
        <f t="shared" si="3325"/>
        <v>0</v>
      </c>
      <c r="AN839" s="800">
        <f t="shared" si="3325"/>
        <v>0</v>
      </c>
      <c r="AO839" s="800">
        <f t="shared" si="3325"/>
        <v>0</v>
      </c>
      <c r="AP839" s="800">
        <f t="shared" si="3325"/>
        <v>0</v>
      </c>
      <c r="AQ839" s="800">
        <f t="shared" si="3325"/>
        <v>0</v>
      </c>
      <c r="AR839" s="800">
        <f t="shared" si="3325"/>
        <v>0</v>
      </c>
      <c r="AS839" s="800">
        <f t="shared" si="3325"/>
        <v>0</v>
      </c>
      <c r="AT839" s="800">
        <f t="shared" si="3325"/>
        <v>0</v>
      </c>
      <c r="AU839" s="800">
        <f t="shared" si="3325"/>
        <v>0</v>
      </c>
      <c r="AV839" s="800">
        <f t="shared" si="3325"/>
        <v>0</v>
      </c>
      <c r="AW839" s="800">
        <f t="shared" si="3325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26">SUM(BD292)</f>
        <v>0</v>
      </c>
      <c r="BE839" s="800">
        <f t="shared" si="3326"/>
        <v>0</v>
      </c>
      <c r="BF839" s="800">
        <f t="shared" si="3326"/>
        <v>0</v>
      </c>
      <c r="BG839" s="800">
        <f t="shared" si="3326"/>
        <v>0</v>
      </c>
      <c r="BH839" s="800">
        <f t="shared" si="3326"/>
        <v>0</v>
      </c>
      <c r="BI839" s="800">
        <f t="shared" si="3326"/>
        <v>0</v>
      </c>
      <c r="BJ839" s="800">
        <f t="shared" si="3326"/>
        <v>0</v>
      </c>
      <c r="BK839" s="800">
        <f t="shared" si="3326"/>
        <v>0</v>
      </c>
      <c r="BL839" s="800">
        <f t="shared" si="3326"/>
        <v>0</v>
      </c>
      <c r="BM839" s="800">
        <f t="shared" si="3326"/>
        <v>0</v>
      </c>
      <c r="BN839" s="800">
        <f t="shared" si="3326"/>
        <v>0</v>
      </c>
      <c r="BO839" s="800">
        <f t="shared" si="3326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63"/>
        <v>0</v>
      </c>
      <c r="CA839" s="615">
        <f t="shared" si="3264"/>
        <v>0</v>
      </c>
      <c r="CB839" s="615">
        <f t="shared" si="3265"/>
        <v>0</v>
      </c>
      <c r="CC839" s="684">
        <f t="shared" si="3266"/>
        <v>0</v>
      </c>
      <c r="CD839" s="1331">
        <f t="shared" si="3293"/>
        <v>0</v>
      </c>
      <c r="CE839" s="1332">
        <f t="shared" si="3294"/>
        <v>0</v>
      </c>
      <c r="CF839" s="1332">
        <f t="shared" si="3294"/>
        <v>0</v>
      </c>
      <c r="CG839" s="1332">
        <f t="shared" si="3294"/>
        <v>0</v>
      </c>
      <c r="CH839" s="1332">
        <f t="shared" si="3294"/>
        <v>0</v>
      </c>
      <c r="CI839" s="1333">
        <f t="shared" si="3294"/>
        <v>0</v>
      </c>
      <c r="CJ839" s="1333">
        <f t="shared" si="3294"/>
        <v>0</v>
      </c>
      <c r="CK839" s="1332">
        <f t="shared" si="3294"/>
        <v>0</v>
      </c>
      <c r="CL839" s="1332">
        <f t="shared" si="3294"/>
        <v>0</v>
      </c>
      <c r="CM839" s="1332">
        <f t="shared" si="3294"/>
        <v>0</v>
      </c>
      <c r="CN839" s="1332">
        <f t="shared" si="3294"/>
        <v>0</v>
      </c>
      <c r="CO839" s="1331">
        <f t="shared" si="3294"/>
        <v>0</v>
      </c>
      <c r="CP839" s="529" t="str">
        <f t="shared" si="3268"/>
        <v/>
      </c>
      <c r="CQ839" s="530" t="str">
        <f t="shared" si="3269"/>
        <v/>
      </c>
      <c r="CR839" s="531" t="str">
        <f t="shared" si="3270"/>
        <v/>
      </c>
      <c r="CS839" s="531">
        <f t="shared" si="3271"/>
        <v>0</v>
      </c>
      <c r="CT839" s="531">
        <f t="shared" si="3272"/>
        <v>0</v>
      </c>
      <c r="CU839" s="531">
        <f t="shared" si="3273"/>
        <v>0</v>
      </c>
      <c r="CV839" s="531">
        <f t="shared" si="3274"/>
        <v>0</v>
      </c>
      <c r="CW839" s="532">
        <f t="shared" si="3275"/>
        <v>0</v>
      </c>
      <c r="CX839" s="532">
        <f t="shared" si="3276"/>
        <v>0</v>
      </c>
      <c r="CY839" s="532">
        <f t="shared" si="3277"/>
        <v>0</v>
      </c>
      <c r="CZ839" s="531">
        <f t="shared" si="3278"/>
        <v>0</v>
      </c>
      <c r="DA839" s="531">
        <f t="shared" si="3279"/>
        <v>0</v>
      </c>
      <c r="DB839" s="531">
        <f t="shared" si="3280"/>
        <v>0</v>
      </c>
      <c r="DC839" s="531">
        <f t="shared" si="3281"/>
        <v>0</v>
      </c>
      <c r="DD839" s="531">
        <f t="shared" si="3282"/>
        <v>0</v>
      </c>
      <c r="DE839" s="530" t="str">
        <f t="shared" si="3283"/>
        <v/>
      </c>
      <c r="DF839" s="529" t="str">
        <f t="shared" si="3284"/>
        <v/>
      </c>
      <c r="DG839" s="646">
        <f t="shared" si="3285"/>
        <v>12</v>
      </c>
      <c r="DH839" s="98">
        <f t="shared" si="3286"/>
        <v>12</v>
      </c>
      <c r="DI839" s="98">
        <f t="shared" si="3287"/>
        <v>12</v>
      </c>
      <c r="DJ839" s="98">
        <f t="shared" si="3288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27">SUM(B299)</f>
        <v>0</v>
      </c>
      <c r="C840" s="800">
        <f t="shared" si="3327"/>
        <v>0</v>
      </c>
      <c r="D840" s="800">
        <f t="shared" si="3327"/>
        <v>0</v>
      </c>
      <c r="E840" s="800">
        <f t="shared" si="3327"/>
        <v>0</v>
      </c>
      <c r="F840" s="800">
        <f t="shared" si="3327"/>
        <v>0</v>
      </c>
      <c r="G840" s="800">
        <f t="shared" si="3327"/>
        <v>0</v>
      </c>
      <c r="H840" s="800">
        <f t="shared" si="3327"/>
        <v>0</v>
      </c>
      <c r="I840" s="800">
        <f t="shared" si="3327"/>
        <v>0</v>
      </c>
      <c r="J840" s="800">
        <f t="shared" si="3327"/>
        <v>0</v>
      </c>
      <c r="K840" s="800">
        <f t="shared" si="3327"/>
        <v>0</v>
      </c>
      <c r="L840" s="800">
        <f t="shared" si="3327"/>
        <v>0</v>
      </c>
      <c r="M840" s="800">
        <f t="shared" si="3327"/>
        <v>0</v>
      </c>
      <c r="N840" s="800"/>
      <c r="O840" s="800"/>
      <c r="P840" s="800"/>
      <c r="Q840" s="800"/>
      <c r="R840" s="800"/>
      <c r="S840" s="799"/>
      <c r="T840" s="800">
        <f t="shared" ref="T840:AE840" si="3328">SUM(T299)</f>
        <v>0</v>
      </c>
      <c r="U840" s="800">
        <f t="shared" si="3328"/>
        <v>0</v>
      </c>
      <c r="V840" s="800">
        <f t="shared" si="3328"/>
        <v>0</v>
      </c>
      <c r="W840" s="800">
        <f t="shared" si="3328"/>
        <v>0</v>
      </c>
      <c r="X840" s="800">
        <f t="shared" si="3328"/>
        <v>0</v>
      </c>
      <c r="Y840" s="800">
        <f t="shared" si="3328"/>
        <v>0</v>
      </c>
      <c r="Z840" s="800">
        <f t="shared" si="3328"/>
        <v>0</v>
      </c>
      <c r="AA840" s="800">
        <f t="shared" si="3328"/>
        <v>0</v>
      </c>
      <c r="AB840" s="800">
        <f t="shared" si="3328"/>
        <v>0</v>
      </c>
      <c r="AC840" s="800">
        <f t="shared" si="3328"/>
        <v>0</v>
      </c>
      <c r="AD840" s="800">
        <f t="shared" si="3328"/>
        <v>0</v>
      </c>
      <c r="AE840" s="800">
        <f t="shared" si="3328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29">SUM(AL299)</f>
        <v>0</v>
      </c>
      <c r="AM840" s="800">
        <f t="shared" si="3329"/>
        <v>0</v>
      </c>
      <c r="AN840" s="800">
        <f t="shared" si="3329"/>
        <v>0</v>
      </c>
      <c r="AO840" s="800">
        <f t="shared" si="3329"/>
        <v>0</v>
      </c>
      <c r="AP840" s="800">
        <f t="shared" si="3329"/>
        <v>0</v>
      </c>
      <c r="AQ840" s="800">
        <f t="shared" si="3329"/>
        <v>0</v>
      </c>
      <c r="AR840" s="800">
        <f t="shared" si="3329"/>
        <v>0</v>
      </c>
      <c r="AS840" s="800">
        <f t="shared" si="3329"/>
        <v>0</v>
      </c>
      <c r="AT840" s="800">
        <f t="shared" si="3329"/>
        <v>0</v>
      </c>
      <c r="AU840" s="800">
        <f t="shared" si="3329"/>
        <v>0</v>
      </c>
      <c r="AV840" s="800">
        <f t="shared" si="3329"/>
        <v>0</v>
      </c>
      <c r="AW840" s="800">
        <f t="shared" si="3329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30">SUM(BD299)</f>
        <v>0</v>
      </c>
      <c r="BE840" s="800">
        <f t="shared" si="3330"/>
        <v>0</v>
      </c>
      <c r="BF840" s="800">
        <f t="shared" si="3330"/>
        <v>0</v>
      </c>
      <c r="BG840" s="800">
        <f t="shared" si="3330"/>
        <v>0</v>
      </c>
      <c r="BH840" s="800">
        <f t="shared" si="3330"/>
        <v>0</v>
      </c>
      <c r="BI840" s="800">
        <f t="shared" si="3330"/>
        <v>0</v>
      </c>
      <c r="BJ840" s="800">
        <f t="shared" si="3330"/>
        <v>0</v>
      </c>
      <c r="BK840" s="800">
        <f t="shared" si="3330"/>
        <v>0</v>
      </c>
      <c r="BL840" s="800">
        <f t="shared" si="3330"/>
        <v>0</v>
      </c>
      <c r="BM840" s="800">
        <f t="shared" si="3330"/>
        <v>0</v>
      </c>
      <c r="BN840" s="800">
        <f t="shared" si="3330"/>
        <v>0</v>
      </c>
      <c r="BO840" s="800">
        <f t="shared" si="3330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63"/>
        <v>0</v>
      </c>
      <c r="CA840" s="615">
        <f t="shared" si="3264"/>
        <v>0</v>
      </c>
      <c r="CB840" s="615">
        <f t="shared" si="3265"/>
        <v>0</v>
      </c>
      <c r="CC840" s="684">
        <f t="shared" si="3266"/>
        <v>0</v>
      </c>
      <c r="CD840" s="1331">
        <f t="shared" si="3293"/>
        <v>0</v>
      </c>
      <c r="CE840" s="1332">
        <f t="shared" si="3294"/>
        <v>0</v>
      </c>
      <c r="CF840" s="1332">
        <f t="shared" si="3294"/>
        <v>0</v>
      </c>
      <c r="CG840" s="1332">
        <f t="shared" si="3294"/>
        <v>0</v>
      </c>
      <c r="CH840" s="1332">
        <f t="shared" si="3294"/>
        <v>0</v>
      </c>
      <c r="CI840" s="1333">
        <f t="shared" si="3294"/>
        <v>0</v>
      </c>
      <c r="CJ840" s="1333">
        <f t="shared" si="3294"/>
        <v>0</v>
      </c>
      <c r="CK840" s="1332">
        <f t="shared" si="3294"/>
        <v>0</v>
      </c>
      <c r="CL840" s="1332">
        <f t="shared" si="3294"/>
        <v>0</v>
      </c>
      <c r="CM840" s="1332">
        <f t="shared" si="3294"/>
        <v>0</v>
      </c>
      <c r="CN840" s="1332">
        <f t="shared" si="3294"/>
        <v>0</v>
      </c>
      <c r="CO840" s="1331">
        <f t="shared" si="3294"/>
        <v>0</v>
      </c>
      <c r="CP840" s="529" t="str">
        <f t="shared" si="3268"/>
        <v/>
      </c>
      <c r="CQ840" s="530" t="str">
        <f t="shared" si="3269"/>
        <v/>
      </c>
      <c r="CR840" s="531" t="str">
        <f t="shared" si="3270"/>
        <v/>
      </c>
      <c r="CS840" s="531">
        <f t="shared" si="3271"/>
        <v>0</v>
      </c>
      <c r="CT840" s="531">
        <f t="shared" si="3272"/>
        <v>0</v>
      </c>
      <c r="CU840" s="531">
        <f t="shared" si="3273"/>
        <v>0</v>
      </c>
      <c r="CV840" s="531">
        <f t="shared" si="3274"/>
        <v>0</v>
      </c>
      <c r="CW840" s="532">
        <f t="shared" si="3275"/>
        <v>0</v>
      </c>
      <c r="CX840" s="532">
        <f t="shared" si="3276"/>
        <v>0</v>
      </c>
      <c r="CY840" s="532">
        <f t="shared" si="3277"/>
        <v>0</v>
      </c>
      <c r="CZ840" s="531">
        <f t="shared" si="3278"/>
        <v>0</v>
      </c>
      <c r="DA840" s="531">
        <f t="shared" si="3279"/>
        <v>0</v>
      </c>
      <c r="DB840" s="531">
        <f t="shared" si="3280"/>
        <v>0</v>
      </c>
      <c r="DC840" s="531">
        <f t="shared" si="3281"/>
        <v>0</v>
      </c>
      <c r="DD840" s="531">
        <f t="shared" si="3282"/>
        <v>0</v>
      </c>
      <c r="DE840" s="530" t="str">
        <f t="shared" si="3283"/>
        <v/>
      </c>
      <c r="DF840" s="529" t="str">
        <f t="shared" si="3284"/>
        <v/>
      </c>
      <c r="DG840" s="646">
        <f t="shared" si="3285"/>
        <v>12</v>
      </c>
      <c r="DH840" s="98">
        <f t="shared" si="3286"/>
        <v>12</v>
      </c>
      <c r="DI840" s="98">
        <f t="shared" si="3287"/>
        <v>12</v>
      </c>
      <c r="DJ840" s="98">
        <f t="shared" si="3288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31">SUM(B309)</f>
        <v>0</v>
      </c>
      <c r="C841" s="800">
        <f t="shared" si="3331"/>
        <v>1.2464593711083438E-2</v>
      </c>
      <c r="D841" s="800">
        <f t="shared" si="3331"/>
        <v>0</v>
      </c>
      <c r="E841" s="800">
        <f t="shared" si="3331"/>
        <v>0</v>
      </c>
      <c r="F841" s="800">
        <f t="shared" si="3331"/>
        <v>0</v>
      </c>
      <c r="G841" s="800">
        <f t="shared" si="3331"/>
        <v>0</v>
      </c>
      <c r="H841" s="800">
        <f t="shared" si="3331"/>
        <v>0</v>
      </c>
      <c r="I841" s="800">
        <f t="shared" si="3331"/>
        <v>0</v>
      </c>
      <c r="J841" s="800">
        <f t="shared" si="3331"/>
        <v>0</v>
      </c>
      <c r="K841" s="800">
        <f t="shared" si="3331"/>
        <v>0</v>
      </c>
      <c r="L841" s="800">
        <f t="shared" si="3331"/>
        <v>0</v>
      </c>
      <c r="M841" s="800">
        <f t="shared" si="3331"/>
        <v>0</v>
      </c>
      <c r="N841" s="800"/>
      <c r="O841" s="800"/>
      <c r="P841" s="800"/>
      <c r="Q841" s="800"/>
      <c r="R841" s="800"/>
      <c r="S841" s="799"/>
      <c r="T841" s="800">
        <f t="shared" ref="T841:AE841" si="3332">SUM(T309)</f>
        <v>0</v>
      </c>
      <c r="U841" s="800">
        <f t="shared" si="3332"/>
        <v>0</v>
      </c>
      <c r="V841" s="800">
        <f t="shared" si="3332"/>
        <v>0</v>
      </c>
      <c r="W841" s="800">
        <f t="shared" si="3332"/>
        <v>0</v>
      </c>
      <c r="X841" s="800">
        <f t="shared" si="3332"/>
        <v>0</v>
      </c>
      <c r="Y841" s="800">
        <f t="shared" si="3332"/>
        <v>0</v>
      </c>
      <c r="Z841" s="800">
        <f t="shared" si="3332"/>
        <v>0</v>
      </c>
      <c r="AA841" s="800">
        <f t="shared" si="3332"/>
        <v>0</v>
      </c>
      <c r="AB841" s="800">
        <f t="shared" si="3332"/>
        <v>0</v>
      </c>
      <c r="AC841" s="800">
        <f t="shared" si="3332"/>
        <v>0</v>
      </c>
      <c r="AD841" s="800">
        <f t="shared" si="3332"/>
        <v>0</v>
      </c>
      <c r="AE841" s="800">
        <f t="shared" si="3332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33">SUM(AL309)</f>
        <v>0</v>
      </c>
      <c r="AM841" s="800">
        <f t="shared" si="3333"/>
        <v>0</v>
      </c>
      <c r="AN841" s="800">
        <f t="shared" si="3333"/>
        <v>5.4844212328767121E-2</v>
      </c>
      <c r="AO841" s="800">
        <f t="shared" si="3333"/>
        <v>0</v>
      </c>
      <c r="AP841" s="800">
        <f t="shared" si="3333"/>
        <v>0</v>
      </c>
      <c r="AQ841" s="800">
        <f t="shared" si="3333"/>
        <v>0</v>
      </c>
      <c r="AR841" s="800">
        <f t="shared" si="3333"/>
        <v>0</v>
      </c>
      <c r="AS841" s="800">
        <f t="shared" si="3333"/>
        <v>0</v>
      </c>
      <c r="AT841" s="800">
        <f t="shared" si="3333"/>
        <v>0</v>
      </c>
      <c r="AU841" s="800">
        <f t="shared" si="3333"/>
        <v>0</v>
      </c>
      <c r="AV841" s="800">
        <f t="shared" si="3333"/>
        <v>0</v>
      </c>
      <c r="AW841" s="800">
        <f t="shared" si="3333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34">SUM(BD309)</f>
        <v>0</v>
      </c>
      <c r="BE841" s="800">
        <f t="shared" si="3334"/>
        <v>0</v>
      </c>
      <c r="BF841" s="800">
        <f t="shared" si="3334"/>
        <v>0</v>
      </c>
      <c r="BG841" s="800">
        <f t="shared" si="3334"/>
        <v>0</v>
      </c>
      <c r="BH841" s="800">
        <f t="shared" si="3334"/>
        <v>0</v>
      </c>
      <c r="BI841" s="800">
        <f t="shared" si="3334"/>
        <v>0</v>
      </c>
      <c r="BJ841" s="800">
        <f t="shared" si="3334"/>
        <v>0</v>
      </c>
      <c r="BK841" s="800">
        <f t="shared" si="3334"/>
        <v>0</v>
      </c>
      <c r="BL841" s="800">
        <f t="shared" si="3334"/>
        <v>0</v>
      </c>
      <c r="BM841" s="800">
        <f t="shared" si="3334"/>
        <v>0</v>
      </c>
      <c r="BN841" s="800">
        <f t="shared" si="3334"/>
        <v>0</v>
      </c>
      <c r="BO841" s="800">
        <f t="shared" si="3334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63"/>
        <v>0</v>
      </c>
      <c r="CA841" s="615">
        <f t="shared" si="3264"/>
        <v>0</v>
      </c>
      <c r="CB841" s="615">
        <f t="shared" si="3265"/>
        <v>0</v>
      </c>
      <c r="CC841" s="684">
        <f t="shared" si="3266"/>
        <v>0</v>
      </c>
      <c r="CD841" s="1331">
        <f t="shared" si="3293"/>
        <v>0</v>
      </c>
      <c r="CE841" s="1332">
        <f t="shared" si="3294"/>
        <v>0</v>
      </c>
      <c r="CF841" s="1332">
        <f t="shared" si="3294"/>
        <v>0</v>
      </c>
      <c r="CG841" s="1332">
        <f t="shared" si="3294"/>
        <v>0</v>
      </c>
      <c r="CH841" s="1332">
        <f t="shared" si="3294"/>
        <v>0</v>
      </c>
      <c r="CI841" s="1333">
        <f t="shared" si="3294"/>
        <v>0</v>
      </c>
      <c r="CJ841" s="1333">
        <f t="shared" si="3294"/>
        <v>0</v>
      </c>
      <c r="CK841" s="1332">
        <f t="shared" si="3294"/>
        <v>0</v>
      </c>
      <c r="CL841" s="1332">
        <f t="shared" si="3294"/>
        <v>0</v>
      </c>
      <c r="CM841" s="1332">
        <f t="shared" si="3294"/>
        <v>0</v>
      </c>
      <c r="CN841" s="1332">
        <f t="shared" si="3294"/>
        <v>0</v>
      </c>
      <c r="CO841" s="1331">
        <f t="shared" si="3294"/>
        <v>5.4844212328767121E-2</v>
      </c>
      <c r="CP841" s="529" t="str">
        <f t="shared" si="3268"/>
        <v/>
      </c>
      <c r="CQ841" s="530" t="str">
        <f t="shared" si="3269"/>
        <v/>
      </c>
      <c r="CR841" s="531" t="str">
        <f t="shared" si="3270"/>
        <v/>
      </c>
      <c r="CS841" s="531">
        <f t="shared" si="3271"/>
        <v>0</v>
      </c>
      <c r="CT841" s="531">
        <f t="shared" si="3272"/>
        <v>0</v>
      </c>
      <c r="CU841" s="531">
        <f t="shared" si="3273"/>
        <v>0</v>
      </c>
      <c r="CV841" s="531">
        <f t="shared" si="3274"/>
        <v>0</v>
      </c>
      <c r="CW841" s="532">
        <f t="shared" si="3275"/>
        <v>0</v>
      </c>
      <c r="CX841" s="532">
        <f t="shared" si="3276"/>
        <v>0</v>
      </c>
      <c r="CY841" s="532">
        <f t="shared" si="3277"/>
        <v>0</v>
      </c>
      <c r="CZ841" s="531">
        <f t="shared" si="3278"/>
        <v>0</v>
      </c>
      <c r="DA841" s="531">
        <f t="shared" si="3279"/>
        <v>0</v>
      </c>
      <c r="DB841" s="531">
        <f t="shared" si="3280"/>
        <v>0</v>
      </c>
      <c r="DC841" s="531">
        <f t="shared" si="3281"/>
        <v>0</v>
      </c>
      <c r="DD841" s="531">
        <f t="shared" si="3282"/>
        <v>0</v>
      </c>
      <c r="DE841" s="530" t="str">
        <f t="shared" si="3283"/>
        <v/>
      </c>
      <c r="DF841" s="529" t="str">
        <f t="shared" si="3284"/>
        <v/>
      </c>
      <c r="DG841" s="646">
        <f t="shared" si="3285"/>
        <v>12</v>
      </c>
      <c r="DH841" s="98">
        <f t="shared" si="3286"/>
        <v>12</v>
      </c>
      <c r="DI841" s="98">
        <f t="shared" si="3287"/>
        <v>12</v>
      </c>
      <c r="DJ841" s="98">
        <f t="shared" si="3288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35">SUM(B319)</f>
        <v>0</v>
      </c>
      <c r="C842" s="800">
        <f t="shared" si="3335"/>
        <v>0</v>
      </c>
      <c r="D842" s="800">
        <f t="shared" si="3335"/>
        <v>0</v>
      </c>
      <c r="E842" s="800">
        <f t="shared" si="3335"/>
        <v>0</v>
      </c>
      <c r="F842" s="800">
        <f t="shared" si="3335"/>
        <v>0</v>
      </c>
      <c r="G842" s="800">
        <f t="shared" si="3335"/>
        <v>7.1952478206724769E-4</v>
      </c>
      <c r="H842" s="800">
        <f t="shared" si="3335"/>
        <v>0</v>
      </c>
      <c r="I842" s="800">
        <f t="shared" si="3335"/>
        <v>0</v>
      </c>
      <c r="J842" s="800">
        <f t="shared" si="3335"/>
        <v>0</v>
      </c>
      <c r="K842" s="800">
        <f t="shared" si="3335"/>
        <v>0</v>
      </c>
      <c r="L842" s="800">
        <f t="shared" si="3335"/>
        <v>0</v>
      </c>
      <c r="M842" s="800">
        <f t="shared" si="3335"/>
        <v>0</v>
      </c>
      <c r="N842" s="800"/>
      <c r="O842" s="800"/>
      <c r="P842" s="800"/>
      <c r="Q842" s="800"/>
      <c r="R842" s="800"/>
      <c r="S842" s="799"/>
      <c r="T842" s="800">
        <f t="shared" ref="T842:AE842" si="3336">SUM(T319)</f>
        <v>0</v>
      </c>
      <c r="U842" s="800">
        <f t="shared" si="3336"/>
        <v>0</v>
      </c>
      <c r="V842" s="800">
        <f t="shared" si="3336"/>
        <v>0</v>
      </c>
      <c r="W842" s="800">
        <f t="shared" si="3336"/>
        <v>0</v>
      </c>
      <c r="X842" s="800">
        <f t="shared" si="3336"/>
        <v>5.4509453186912717E-4</v>
      </c>
      <c r="Y842" s="800">
        <f t="shared" si="3336"/>
        <v>0</v>
      </c>
      <c r="Z842" s="800">
        <f t="shared" si="3336"/>
        <v>0</v>
      </c>
      <c r="AA842" s="800">
        <f t="shared" si="3336"/>
        <v>0</v>
      </c>
      <c r="AB842" s="800">
        <f t="shared" si="3336"/>
        <v>0</v>
      </c>
      <c r="AC842" s="800">
        <f t="shared" si="3336"/>
        <v>0</v>
      </c>
      <c r="AD842" s="800">
        <f t="shared" si="3336"/>
        <v>0</v>
      </c>
      <c r="AE842" s="800">
        <f t="shared" si="3336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37">SUM(AL319)</f>
        <v>0</v>
      </c>
      <c r="AM842" s="800">
        <f t="shared" si="3337"/>
        <v>0</v>
      </c>
      <c r="AN842" s="800">
        <f t="shared" si="3337"/>
        <v>0</v>
      </c>
      <c r="AO842" s="800">
        <f t="shared" si="3337"/>
        <v>0</v>
      </c>
      <c r="AP842" s="800">
        <f t="shared" si="3337"/>
        <v>1.4990099626400995E-3</v>
      </c>
      <c r="AQ842" s="800">
        <f t="shared" si="3337"/>
        <v>1.4990099626400997E-4</v>
      </c>
      <c r="AR842" s="800">
        <f t="shared" si="3337"/>
        <v>0</v>
      </c>
      <c r="AS842" s="800">
        <f t="shared" si="3337"/>
        <v>0</v>
      </c>
      <c r="AT842" s="800">
        <f t="shared" si="3337"/>
        <v>0</v>
      </c>
      <c r="AU842" s="800">
        <f t="shared" si="3337"/>
        <v>0</v>
      </c>
      <c r="AV842" s="800">
        <f t="shared" si="3337"/>
        <v>0</v>
      </c>
      <c r="AW842" s="800">
        <f t="shared" si="3337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38">SUM(BD319)</f>
        <v>0</v>
      </c>
      <c r="BE842" s="800">
        <f t="shared" si="3338"/>
        <v>0</v>
      </c>
      <c r="BF842" s="800">
        <f t="shared" si="3338"/>
        <v>0</v>
      </c>
      <c r="BG842" s="800">
        <f t="shared" si="3338"/>
        <v>0</v>
      </c>
      <c r="BH842" s="800">
        <f t="shared" si="3338"/>
        <v>0</v>
      </c>
      <c r="BI842" s="800">
        <f t="shared" si="3338"/>
        <v>1.332453300124533E-3</v>
      </c>
      <c r="BJ842" s="800">
        <f t="shared" si="3338"/>
        <v>0</v>
      </c>
      <c r="BK842" s="800">
        <f t="shared" si="3338"/>
        <v>0</v>
      </c>
      <c r="BL842" s="800">
        <f t="shared" si="3338"/>
        <v>0</v>
      </c>
      <c r="BM842" s="800">
        <f t="shared" si="3338"/>
        <v>0</v>
      </c>
      <c r="BN842" s="800">
        <f t="shared" si="3338"/>
        <v>0</v>
      </c>
      <c r="BO842" s="800">
        <f t="shared" si="3338"/>
        <v>0</v>
      </c>
      <c r="BP842" s="800"/>
      <c r="BQ842" s="800"/>
      <c r="BR842" s="800"/>
      <c r="BS842" s="800"/>
      <c r="BT842" s="800"/>
      <c r="BU842" s="799"/>
      <c r="BV842" s="800">
        <f>SUM(BV319)</f>
        <v>1.0118317247820672E-3</v>
      </c>
      <c r="BW842" s="800">
        <f>SUM(BW319)</f>
        <v>5.9960398505603987E-4</v>
      </c>
      <c r="BX842" s="800">
        <f>SUM(BX319)</f>
        <v>7.2809055328233404E-4</v>
      </c>
      <c r="BY842" s="800">
        <f>SUM(BY319)</f>
        <v>1.332453300124533E-3</v>
      </c>
      <c r="BZ842" s="615">
        <f t="shared" si="3263"/>
        <v>0</v>
      </c>
      <c r="CA842" s="615">
        <f t="shared" si="3264"/>
        <v>0</v>
      </c>
      <c r="CB842" s="615">
        <f t="shared" si="3265"/>
        <v>1.4990099626401E-5</v>
      </c>
      <c r="CC842" s="684">
        <f t="shared" si="3266"/>
        <v>0</v>
      </c>
      <c r="CD842" s="1331">
        <f t="shared" si="3293"/>
        <v>0</v>
      </c>
      <c r="CE842" s="1332">
        <f t="shared" si="3294"/>
        <v>0</v>
      </c>
      <c r="CF842" s="1332">
        <f t="shared" si="3294"/>
        <v>0</v>
      </c>
      <c r="CG842" s="1332">
        <f t="shared" si="3294"/>
        <v>0</v>
      </c>
      <c r="CH842" s="1332">
        <f t="shared" si="3294"/>
        <v>0</v>
      </c>
      <c r="CI842" s="1333">
        <f t="shared" si="3294"/>
        <v>0</v>
      </c>
      <c r="CJ842" s="1333">
        <f t="shared" si="3294"/>
        <v>0</v>
      </c>
      <c r="CK842" s="1332">
        <f t="shared" si="3294"/>
        <v>0</v>
      </c>
      <c r="CL842" s="1332">
        <f t="shared" si="3294"/>
        <v>0</v>
      </c>
      <c r="CM842" s="1332">
        <f t="shared" si="3294"/>
        <v>0</v>
      </c>
      <c r="CN842" s="1332">
        <f t="shared" si="3294"/>
        <v>1.4990099626400997E-4</v>
      </c>
      <c r="CO842" s="1331">
        <f t="shared" si="3294"/>
        <v>1.4990099626400995E-3</v>
      </c>
      <c r="CP842" s="529" t="str">
        <f t="shared" si="3268"/>
        <v/>
      </c>
      <c r="CQ842" s="530" t="str">
        <f t="shared" si="3269"/>
        <v/>
      </c>
      <c r="CR842" s="531" t="str">
        <f t="shared" si="3270"/>
        <v/>
      </c>
      <c r="CS842" s="531">
        <f t="shared" si="3271"/>
        <v>0</v>
      </c>
      <c r="CT842" s="531">
        <f t="shared" si="3272"/>
        <v>0</v>
      </c>
      <c r="CU842" s="531">
        <f t="shared" si="3273"/>
        <v>0</v>
      </c>
      <c r="CV842" s="531">
        <f t="shared" si="3274"/>
        <v>0</v>
      </c>
      <c r="CW842" s="532">
        <f t="shared" si="3275"/>
        <v>0</v>
      </c>
      <c r="CX842" s="532">
        <f t="shared" si="3276"/>
        <v>0</v>
      </c>
      <c r="CY842" s="532">
        <f t="shared" si="3277"/>
        <v>0</v>
      </c>
      <c r="CZ842" s="531">
        <f t="shared" si="3278"/>
        <v>0</v>
      </c>
      <c r="DA842" s="531">
        <f t="shared" si="3279"/>
        <v>0</v>
      </c>
      <c r="DB842" s="531">
        <f t="shared" si="3280"/>
        <v>0</v>
      </c>
      <c r="DC842" s="531">
        <f t="shared" si="3281"/>
        <v>0</v>
      </c>
      <c r="DD842" s="531">
        <f t="shared" si="3282"/>
        <v>1.332453300124533E-3</v>
      </c>
      <c r="DE842" s="530" t="str">
        <f t="shared" si="3283"/>
        <v/>
      </c>
      <c r="DF842" s="529" t="str">
        <f t="shared" si="3284"/>
        <v/>
      </c>
      <c r="DG842" s="646">
        <f t="shared" si="3285"/>
        <v>12</v>
      </c>
      <c r="DH842" s="98">
        <f t="shared" si="3286"/>
        <v>12</v>
      </c>
      <c r="DI842" s="98">
        <f t="shared" si="3287"/>
        <v>12</v>
      </c>
      <c r="DJ842" s="98">
        <f t="shared" si="3288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39">SUM(B329)</f>
        <v>1.22201899128269E-2</v>
      </c>
      <c r="C843" s="800">
        <f t="shared" si="3339"/>
        <v>0</v>
      </c>
      <c r="D843" s="800">
        <f t="shared" si="3339"/>
        <v>0</v>
      </c>
      <c r="E843" s="800">
        <f t="shared" si="3339"/>
        <v>0</v>
      </c>
      <c r="F843" s="800">
        <f t="shared" si="3339"/>
        <v>0</v>
      </c>
      <c r="G843" s="800">
        <f t="shared" si="3339"/>
        <v>0</v>
      </c>
      <c r="H843" s="800">
        <f t="shared" si="3339"/>
        <v>0</v>
      </c>
      <c r="I843" s="800">
        <f t="shared" si="3339"/>
        <v>0</v>
      </c>
      <c r="J843" s="800">
        <f t="shared" si="3339"/>
        <v>0</v>
      </c>
      <c r="K843" s="800">
        <f t="shared" si="3339"/>
        <v>0</v>
      </c>
      <c r="L843" s="800">
        <f t="shared" si="3339"/>
        <v>2.7931862657890054E-3</v>
      </c>
      <c r="M843" s="800">
        <f t="shared" si="3339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40">SUM(T329)</f>
        <v>0</v>
      </c>
      <c r="U843" s="800">
        <f t="shared" si="3340"/>
        <v>0</v>
      </c>
      <c r="V843" s="800">
        <f t="shared" si="3340"/>
        <v>0</v>
      </c>
      <c r="W843" s="800">
        <f t="shared" si="3340"/>
        <v>1.9552303860523039E-3</v>
      </c>
      <c r="X843" s="800">
        <f t="shared" si="3340"/>
        <v>0</v>
      </c>
      <c r="Y843" s="800">
        <f t="shared" si="3340"/>
        <v>0</v>
      </c>
      <c r="Z843" s="800">
        <f t="shared" si="3340"/>
        <v>0</v>
      </c>
      <c r="AA843" s="800">
        <f t="shared" si="3340"/>
        <v>0</v>
      </c>
      <c r="AB843" s="800">
        <f t="shared" si="3340"/>
        <v>4.8880759651307596E-3</v>
      </c>
      <c r="AC843" s="800">
        <f t="shared" si="3340"/>
        <v>0</v>
      </c>
      <c r="AD843" s="800">
        <f t="shared" si="3340"/>
        <v>0</v>
      </c>
      <c r="AE843" s="800">
        <f t="shared" si="3340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41">SUM(AL329)</f>
        <v>2.4440379825653798E-3</v>
      </c>
      <c r="AM843" s="800">
        <f t="shared" si="3341"/>
        <v>0</v>
      </c>
      <c r="AN843" s="800">
        <f t="shared" si="3341"/>
        <v>0</v>
      </c>
      <c r="AO843" s="800">
        <f t="shared" si="3341"/>
        <v>4.1897793986835083E-3</v>
      </c>
      <c r="AP843" s="800">
        <f t="shared" si="3341"/>
        <v>3.2587173100871733E-3</v>
      </c>
      <c r="AQ843" s="800">
        <f t="shared" si="3341"/>
        <v>0</v>
      </c>
      <c r="AR843" s="800">
        <f t="shared" si="3341"/>
        <v>0</v>
      </c>
      <c r="AS843" s="800">
        <f t="shared" si="3341"/>
        <v>4.1897793986835083E-3</v>
      </c>
      <c r="AT843" s="800">
        <f t="shared" si="3341"/>
        <v>5.0277352784202096E-2</v>
      </c>
      <c r="AU843" s="800">
        <f t="shared" si="3341"/>
        <v>0</v>
      </c>
      <c r="AV843" s="800">
        <f t="shared" si="3341"/>
        <v>3.2587173100871733E-3</v>
      </c>
      <c r="AW843" s="800">
        <f t="shared" si="3341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42">SUM(BD329)</f>
        <v>2.4440379825653798E-3</v>
      </c>
      <c r="BE843" s="800">
        <f t="shared" si="3342"/>
        <v>0</v>
      </c>
      <c r="BF843" s="800">
        <f t="shared" si="3342"/>
        <v>0</v>
      </c>
      <c r="BG843" s="800">
        <f t="shared" si="3342"/>
        <v>2.4440379825653798E-3</v>
      </c>
      <c r="BH843" s="800">
        <f t="shared" si="3342"/>
        <v>1.086239103362391E-2</v>
      </c>
      <c r="BI843" s="800">
        <f t="shared" si="3342"/>
        <v>0</v>
      </c>
      <c r="BJ843" s="800">
        <f t="shared" si="3342"/>
        <v>0</v>
      </c>
      <c r="BK843" s="800">
        <f t="shared" si="3342"/>
        <v>0</v>
      </c>
      <c r="BL843" s="800">
        <f t="shared" si="3342"/>
        <v>3.9104607721046078E-3</v>
      </c>
      <c r="BM843" s="800">
        <f t="shared" si="3342"/>
        <v>0</v>
      </c>
      <c r="BN843" s="800">
        <f t="shared" si="3342"/>
        <v>0</v>
      </c>
      <c r="BO843" s="800">
        <f t="shared" si="3342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1.0142757627646326E-2</v>
      </c>
      <c r="BW843" s="800">
        <f>SUM(BW329)</f>
        <v>1.1047051681195515E-2</v>
      </c>
      <c r="BX843" s="800">
        <f>SUM(BX329)</f>
        <v>1.4384909268813377E-2</v>
      </c>
      <c r="BY843" s="800">
        <f>SUM(BY329)</f>
        <v>6.3001867995018682E-2</v>
      </c>
      <c r="BZ843" s="615">
        <f t="shared" si="3263"/>
        <v>1.5013376178615906E-3</v>
      </c>
      <c r="CA843" s="615">
        <f t="shared" si="3264"/>
        <v>5.2139476961394788E-4</v>
      </c>
      <c r="CB843" s="615">
        <f t="shared" si="3265"/>
        <v>2.1530810798790247E-3</v>
      </c>
      <c r="CC843" s="684">
        <f t="shared" si="3266"/>
        <v>1.8574688667496891E-3</v>
      </c>
      <c r="CD843" s="1331">
        <f t="shared" si="3293"/>
        <v>0</v>
      </c>
      <c r="CE843" s="1332">
        <f t="shared" si="3294"/>
        <v>0</v>
      </c>
      <c r="CF843" s="1332">
        <f t="shared" si="3294"/>
        <v>0</v>
      </c>
      <c r="CG843" s="1332">
        <f t="shared" si="3294"/>
        <v>0</v>
      </c>
      <c r="CH843" s="1332">
        <f t="shared" si="3294"/>
        <v>0</v>
      </c>
      <c r="CI843" s="1333">
        <f t="shared" si="3294"/>
        <v>2.4440379825653798E-3</v>
      </c>
      <c r="CJ843" s="1333">
        <f t="shared" si="3294"/>
        <v>3.2587173100871733E-3</v>
      </c>
      <c r="CK843" s="1332">
        <f t="shared" si="3294"/>
        <v>3.2587173100871733E-3</v>
      </c>
      <c r="CL843" s="1332">
        <f t="shared" si="3294"/>
        <v>4.1897793986835083E-3</v>
      </c>
      <c r="CM843" s="1332">
        <f t="shared" si="3294"/>
        <v>4.1897793986835083E-3</v>
      </c>
      <c r="CN843" s="1332">
        <f t="shared" si="3294"/>
        <v>4.1897793986835083E-3</v>
      </c>
      <c r="CO843" s="1331">
        <f t="shared" si="3294"/>
        <v>5.0277352784202096E-2</v>
      </c>
      <c r="CP843" s="529" t="str">
        <f t="shared" si="3268"/>
        <v/>
      </c>
      <c r="CQ843" s="530" t="str">
        <f t="shared" si="3269"/>
        <v/>
      </c>
      <c r="CR843" s="531" t="str">
        <f t="shared" si="3270"/>
        <v/>
      </c>
      <c r="CS843" s="531">
        <f t="shared" si="3271"/>
        <v>0</v>
      </c>
      <c r="CT843" s="531">
        <f t="shared" si="3272"/>
        <v>0</v>
      </c>
      <c r="CU843" s="531">
        <f t="shared" si="3273"/>
        <v>0</v>
      </c>
      <c r="CV843" s="531">
        <f t="shared" si="3274"/>
        <v>0</v>
      </c>
      <c r="CW843" s="532">
        <f t="shared" si="3275"/>
        <v>0</v>
      </c>
      <c r="CX843" s="532">
        <f t="shared" si="3276"/>
        <v>0</v>
      </c>
      <c r="CY843" s="532">
        <f t="shared" si="3277"/>
        <v>0</v>
      </c>
      <c r="CZ843" s="531">
        <f t="shared" si="3278"/>
        <v>2.4440379825653798E-3</v>
      </c>
      <c r="DA843" s="531">
        <f t="shared" si="3279"/>
        <v>2.4440379825653798E-3</v>
      </c>
      <c r="DB843" s="531">
        <f t="shared" si="3280"/>
        <v>3.9104607721046078E-3</v>
      </c>
      <c r="DC843" s="531">
        <f t="shared" si="3281"/>
        <v>9.7761519302615191E-3</v>
      </c>
      <c r="DD843" s="531">
        <f t="shared" si="3282"/>
        <v>1.086239103362391E-2</v>
      </c>
      <c r="DE843" s="530" t="str">
        <f t="shared" si="3283"/>
        <v/>
      </c>
      <c r="DF843" s="529" t="str">
        <f t="shared" si="3284"/>
        <v/>
      </c>
      <c r="DG843" s="646">
        <f t="shared" si="3285"/>
        <v>12</v>
      </c>
      <c r="DH843" s="98">
        <f t="shared" si="3286"/>
        <v>12</v>
      </c>
      <c r="DI843" s="98">
        <f t="shared" si="3287"/>
        <v>12</v>
      </c>
      <c r="DJ843" s="98">
        <f t="shared" si="3288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43">SUM(B339)</f>
        <v>0</v>
      </c>
      <c r="C844" s="800">
        <f t="shared" si="3343"/>
        <v>7.4252801992528029E-3</v>
      </c>
      <c r="D844" s="800">
        <f t="shared" si="3343"/>
        <v>0</v>
      </c>
      <c r="E844" s="800">
        <f t="shared" si="3343"/>
        <v>0</v>
      </c>
      <c r="F844" s="800">
        <f t="shared" si="3343"/>
        <v>0</v>
      </c>
      <c r="G844" s="800">
        <f t="shared" si="3343"/>
        <v>0</v>
      </c>
      <c r="H844" s="800">
        <f t="shared" si="3343"/>
        <v>1.4850560398505606E-2</v>
      </c>
      <c r="I844" s="800">
        <f t="shared" si="3343"/>
        <v>1.6972069026863549E-2</v>
      </c>
      <c r="J844" s="800">
        <f t="shared" si="3343"/>
        <v>1.4850560398505606E-2</v>
      </c>
      <c r="K844" s="800">
        <f t="shared" si="3343"/>
        <v>1.6972069026863549E-2</v>
      </c>
      <c r="L844" s="800">
        <f t="shared" si="3343"/>
        <v>1.6972069026863549E-2</v>
      </c>
      <c r="M844" s="800">
        <f t="shared" si="3343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44">SUM(T339)</f>
        <v>0</v>
      </c>
      <c r="U844" s="800">
        <f t="shared" si="3344"/>
        <v>1.1880448318804483E-2</v>
      </c>
      <c r="V844" s="800">
        <f t="shared" si="3344"/>
        <v>-1.0607543141789718E-2</v>
      </c>
      <c r="W844" s="800">
        <f t="shared" si="3344"/>
        <v>0</v>
      </c>
      <c r="X844" s="800">
        <f t="shared" si="3344"/>
        <v>0</v>
      </c>
      <c r="Y844" s="800">
        <f t="shared" si="3344"/>
        <v>0</v>
      </c>
      <c r="Z844" s="800">
        <f t="shared" si="3344"/>
        <v>1.1880448318804483E-2</v>
      </c>
      <c r="AA844" s="800">
        <f t="shared" si="3344"/>
        <v>1.1880448318804483E-2</v>
      </c>
      <c r="AB844" s="800">
        <f t="shared" si="3344"/>
        <v>1.7820672478206727E-2</v>
      </c>
      <c r="AC844" s="800">
        <f t="shared" si="3344"/>
        <v>0</v>
      </c>
      <c r="AD844" s="800">
        <f t="shared" si="3344"/>
        <v>1.4850560398505606E-2</v>
      </c>
      <c r="AE844" s="800">
        <f t="shared" si="3344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45">SUM(AL339)</f>
        <v>-9.2816002490660014E-3</v>
      </c>
      <c r="AM844" s="800">
        <f t="shared" si="3345"/>
        <v>0</v>
      </c>
      <c r="AN844" s="800">
        <f t="shared" si="3345"/>
        <v>6.1877334993773354E-3</v>
      </c>
      <c r="AO844" s="800">
        <f t="shared" si="3345"/>
        <v>-6.3645258850738295E-3</v>
      </c>
      <c r="AP844" s="800">
        <f t="shared" si="3345"/>
        <v>0</v>
      </c>
      <c r="AQ844" s="800">
        <f t="shared" si="3345"/>
        <v>0</v>
      </c>
      <c r="AR844" s="800">
        <f t="shared" si="3345"/>
        <v>0</v>
      </c>
      <c r="AS844" s="800">
        <f t="shared" si="3345"/>
        <v>0</v>
      </c>
      <c r="AT844" s="800">
        <f t="shared" si="3345"/>
        <v>0</v>
      </c>
      <c r="AU844" s="800">
        <f t="shared" si="3345"/>
        <v>-4.950186799501868E-3</v>
      </c>
      <c r="AV844" s="800">
        <f t="shared" si="3345"/>
        <v>0</v>
      </c>
      <c r="AW844" s="800">
        <f t="shared" si="3345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46">SUM(BD339)</f>
        <v>0.10209760273972603</v>
      </c>
      <c r="BE844" s="800">
        <f t="shared" si="3346"/>
        <v>-0.27380720734744707</v>
      </c>
      <c r="BF844" s="800">
        <f t="shared" si="3346"/>
        <v>-6.6002490660024907E-2</v>
      </c>
      <c r="BG844" s="800">
        <f t="shared" si="3346"/>
        <v>-5.5689601494396017E-3</v>
      </c>
      <c r="BH844" s="800">
        <f t="shared" si="3346"/>
        <v>-3.3001245330012453E-2</v>
      </c>
      <c r="BI844" s="800">
        <f t="shared" si="3346"/>
        <v>0</v>
      </c>
      <c r="BJ844" s="800">
        <f t="shared" si="3346"/>
        <v>0</v>
      </c>
      <c r="BK844" s="800">
        <f t="shared" si="3346"/>
        <v>0</v>
      </c>
      <c r="BL844" s="800">
        <f t="shared" si="3346"/>
        <v>-2.9701120797011207E-3</v>
      </c>
      <c r="BM844" s="800">
        <f t="shared" si="3346"/>
        <v>-0.12994240348692404</v>
      </c>
      <c r="BN844" s="800">
        <f t="shared" si="3346"/>
        <v>-9.2816002490660014E-3</v>
      </c>
      <c r="BO844" s="800">
        <f t="shared" si="3346"/>
        <v>0</v>
      </c>
      <c r="BP844" s="800"/>
      <c r="BQ844" s="800"/>
      <c r="BR844" s="800"/>
      <c r="BS844" s="800"/>
      <c r="BT844" s="800"/>
      <c r="BU844" s="799"/>
      <c r="BV844" s="800">
        <f>SUM(BV339)</f>
        <v>1.4850560398505606E-2</v>
      </c>
      <c r="BW844" s="800">
        <f>SUM(BW339)</f>
        <v>1.2325965130759653E-2</v>
      </c>
      <c r="BX844" s="800">
        <f>SUM(BX339)</f>
        <v>3.6065646682085038E-3</v>
      </c>
      <c r="BY844" s="800">
        <f>SUM(BY339)</f>
        <v>0.10774906600249066</v>
      </c>
      <c r="BZ844" s="615">
        <f t="shared" si="3263"/>
        <v>7.8495819249243919E-3</v>
      </c>
      <c r="CA844" s="615">
        <f t="shared" si="3264"/>
        <v>5.0491905354919046E-3</v>
      </c>
      <c r="CB844" s="615">
        <f t="shared" si="3265"/>
        <v>-1.1314712684575698E-3</v>
      </c>
      <c r="CC844" s="684">
        <f t="shared" si="3266"/>
        <v>-2.467668119551681E-2</v>
      </c>
      <c r="CD844" s="1331">
        <f t="shared" si="3293"/>
        <v>-9.2816002490660014E-3</v>
      </c>
      <c r="CE844" s="1332">
        <f t="shared" si="3294"/>
        <v>-6.3645258850738295E-3</v>
      </c>
      <c r="CF844" s="1332">
        <f t="shared" si="3294"/>
        <v>-4.950186799501868E-3</v>
      </c>
      <c r="CG844" s="1332">
        <f t="shared" si="3294"/>
        <v>0</v>
      </c>
      <c r="CH844" s="1332">
        <f t="shared" si="3294"/>
        <v>0</v>
      </c>
      <c r="CI844" s="1333">
        <f t="shared" si="3294"/>
        <v>0</v>
      </c>
      <c r="CJ844" s="1333">
        <f t="shared" si="3294"/>
        <v>0</v>
      </c>
      <c r="CK844" s="1332">
        <f t="shared" si="3294"/>
        <v>0</v>
      </c>
      <c r="CL844" s="1332">
        <f t="shared" si="3294"/>
        <v>0</v>
      </c>
      <c r="CM844" s="1332">
        <f t="shared" si="3294"/>
        <v>0</v>
      </c>
      <c r="CN844" s="1332">
        <f t="shared" si="3294"/>
        <v>0</v>
      </c>
      <c r="CO844" s="1331">
        <f t="shared" si="3294"/>
        <v>6.1877334993773354E-3</v>
      </c>
      <c r="CP844" s="529" t="str">
        <f t="shared" si="3268"/>
        <v/>
      </c>
      <c r="CQ844" s="530" t="str">
        <f t="shared" si="3269"/>
        <v/>
      </c>
      <c r="CR844" s="531" t="str">
        <f t="shared" si="3270"/>
        <v/>
      </c>
      <c r="CS844" s="531">
        <f t="shared" si="3271"/>
        <v>-0.27380720734744707</v>
      </c>
      <c r="CT844" s="531">
        <f t="shared" si="3272"/>
        <v>-0.12994240348692404</v>
      </c>
      <c r="CU844" s="531">
        <f t="shared" si="3273"/>
        <v>-6.6002490660024907E-2</v>
      </c>
      <c r="CV844" s="531">
        <f t="shared" si="3274"/>
        <v>-3.3001245330012453E-2</v>
      </c>
      <c r="CW844" s="532">
        <f t="shared" si="3275"/>
        <v>-9.2816002490660014E-3</v>
      </c>
      <c r="CX844" s="532">
        <f t="shared" si="3276"/>
        <v>-5.5689601494396017E-3</v>
      </c>
      <c r="CY844" s="532">
        <f t="shared" si="3277"/>
        <v>-2.9701120797011207E-3</v>
      </c>
      <c r="CZ844" s="531">
        <f t="shared" si="3278"/>
        <v>0</v>
      </c>
      <c r="DA844" s="531">
        <f t="shared" si="3279"/>
        <v>0</v>
      </c>
      <c r="DB844" s="531">
        <f t="shared" si="3280"/>
        <v>0</v>
      </c>
      <c r="DC844" s="531">
        <f t="shared" si="3281"/>
        <v>0</v>
      </c>
      <c r="DD844" s="531">
        <f t="shared" si="3282"/>
        <v>0.10209760273972603</v>
      </c>
      <c r="DE844" s="530" t="str">
        <f t="shared" si="3283"/>
        <v/>
      </c>
      <c r="DF844" s="529" t="str">
        <f t="shared" si="3284"/>
        <v/>
      </c>
      <c r="DG844" s="646">
        <f t="shared" si="3285"/>
        <v>12</v>
      </c>
      <c r="DH844" s="98">
        <f t="shared" si="3286"/>
        <v>12</v>
      </c>
      <c r="DI844" s="98">
        <f t="shared" si="3287"/>
        <v>12</v>
      </c>
      <c r="DJ844" s="98">
        <f t="shared" si="3288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47">SUM(B349)</f>
        <v>0</v>
      </c>
      <c r="C845" s="800">
        <f t="shared" si="3347"/>
        <v>4.7169933063511839E-2</v>
      </c>
      <c r="D845" s="800">
        <f t="shared" si="3347"/>
        <v>4.7169933063511839E-2</v>
      </c>
      <c r="E845" s="800">
        <f t="shared" si="3347"/>
        <v>0</v>
      </c>
      <c r="F845" s="800">
        <f t="shared" si="3347"/>
        <v>0</v>
      </c>
      <c r="G845" s="800">
        <f t="shared" si="3347"/>
        <v>0</v>
      </c>
      <c r="H845" s="800">
        <f t="shared" si="3347"/>
        <v>0</v>
      </c>
      <c r="I845" s="800">
        <f t="shared" si="3347"/>
        <v>0</v>
      </c>
      <c r="J845" s="800">
        <f t="shared" si="3347"/>
        <v>0</v>
      </c>
      <c r="K845" s="800">
        <f t="shared" si="3347"/>
        <v>0</v>
      </c>
      <c r="L845" s="800">
        <f t="shared" si="3347"/>
        <v>0</v>
      </c>
      <c r="M845" s="800">
        <f t="shared" si="3347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48">SUM(T349)</f>
        <v>0</v>
      </c>
      <c r="U845" s="800">
        <f t="shared" si="3348"/>
        <v>3.7735946450809472E-2</v>
      </c>
      <c r="V845" s="800">
        <f t="shared" si="3348"/>
        <v>0</v>
      </c>
      <c r="W845" s="800">
        <f t="shared" si="3348"/>
        <v>0</v>
      </c>
      <c r="X845" s="800">
        <f t="shared" si="3348"/>
        <v>0</v>
      </c>
      <c r="Y845" s="800">
        <f t="shared" si="3348"/>
        <v>0</v>
      </c>
      <c r="Z845" s="800">
        <f t="shared" si="3348"/>
        <v>0</v>
      </c>
      <c r="AA845" s="800">
        <f t="shared" si="3348"/>
        <v>0</v>
      </c>
      <c r="AB845" s="800">
        <f t="shared" si="3348"/>
        <v>0</v>
      </c>
      <c r="AC845" s="800">
        <f t="shared" si="3348"/>
        <v>0</v>
      </c>
      <c r="AD845" s="800">
        <f t="shared" si="3348"/>
        <v>0</v>
      </c>
      <c r="AE845" s="800">
        <f t="shared" si="3348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49">SUM(AL349)</f>
        <v>0</v>
      </c>
      <c r="AM845" s="800">
        <f t="shared" si="3349"/>
        <v>4.7169933063511839E-2</v>
      </c>
      <c r="AN845" s="800">
        <f t="shared" si="3349"/>
        <v>3.1446622042341221E-2</v>
      </c>
      <c r="AO845" s="800">
        <f t="shared" si="3349"/>
        <v>0</v>
      </c>
      <c r="AP845" s="800">
        <f t="shared" si="3349"/>
        <v>0</v>
      </c>
      <c r="AQ845" s="800">
        <f t="shared" si="3349"/>
        <v>0</v>
      </c>
      <c r="AR845" s="800">
        <f t="shared" si="3349"/>
        <v>0</v>
      </c>
      <c r="AS845" s="800">
        <f t="shared" si="3349"/>
        <v>5.3908494929727812E-3</v>
      </c>
      <c r="AT845" s="800">
        <f t="shared" si="3349"/>
        <v>0</v>
      </c>
      <c r="AU845" s="800">
        <f t="shared" si="3349"/>
        <v>0</v>
      </c>
      <c r="AV845" s="800">
        <f t="shared" si="3349"/>
        <v>0</v>
      </c>
      <c r="AW845" s="800">
        <f t="shared" si="3349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50">SUM(BD349)</f>
        <v>0</v>
      </c>
      <c r="BE845" s="800">
        <f t="shared" si="3350"/>
        <v>0</v>
      </c>
      <c r="BF845" s="800">
        <f t="shared" si="3350"/>
        <v>0</v>
      </c>
      <c r="BG845" s="800">
        <f t="shared" si="3350"/>
        <v>0</v>
      </c>
      <c r="BH845" s="800">
        <f t="shared" si="3350"/>
        <v>0</v>
      </c>
      <c r="BI845" s="800">
        <f t="shared" si="3350"/>
        <v>0</v>
      </c>
      <c r="BJ845" s="800">
        <f t="shared" si="3350"/>
        <v>0</v>
      </c>
      <c r="BK845" s="800">
        <f t="shared" si="3350"/>
        <v>0</v>
      </c>
      <c r="BL845" s="800">
        <f t="shared" si="3350"/>
        <v>0</v>
      </c>
      <c r="BM845" s="800">
        <f t="shared" si="3350"/>
        <v>0</v>
      </c>
      <c r="BN845" s="800">
        <f t="shared" si="3350"/>
        <v>1.8867973225404733E-2</v>
      </c>
      <c r="BO845" s="800">
        <f t="shared" si="3350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4.7169933063511839E-2</v>
      </c>
      <c r="BW845" s="800">
        <f>SUM(BW349)</f>
        <v>3.7735946450809472E-2</v>
      </c>
      <c r="BX845" s="800">
        <f>SUM(BX349)</f>
        <v>2.6954247464863905E-2</v>
      </c>
      <c r="BY845" s="800">
        <f>SUM(BY349)</f>
        <v>0</v>
      </c>
      <c r="BZ845" s="615">
        <f t="shared" si="3263"/>
        <v>9.4339866127023699E-3</v>
      </c>
      <c r="CA845" s="615">
        <f t="shared" si="3264"/>
        <v>0</v>
      </c>
      <c r="CB845" s="615">
        <f t="shared" si="3265"/>
        <v>5.3010020014232339E-3</v>
      </c>
      <c r="CC845" s="684">
        <f t="shared" si="3266"/>
        <v>7.5471892901618942E-4</v>
      </c>
      <c r="CD845" s="1331">
        <f t="shared" si="3293"/>
        <v>0</v>
      </c>
      <c r="CE845" s="1332">
        <f t="shared" si="3294"/>
        <v>0</v>
      </c>
      <c r="CF845" s="1332">
        <f t="shared" si="3294"/>
        <v>0</v>
      </c>
      <c r="CG845" s="1332">
        <f t="shared" si="3294"/>
        <v>0</v>
      </c>
      <c r="CH845" s="1332">
        <f t="shared" si="3294"/>
        <v>0</v>
      </c>
      <c r="CI845" s="1333">
        <f t="shared" si="3294"/>
        <v>0</v>
      </c>
      <c r="CJ845" s="1333">
        <f t="shared" si="3294"/>
        <v>0</v>
      </c>
      <c r="CK845" s="1332">
        <f t="shared" si="3294"/>
        <v>0</v>
      </c>
      <c r="CL845" s="1332">
        <f t="shared" si="3294"/>
        <v>5.3908494929727812E-3</v>
      </c>
      <c r="CM845" s="1332">
        <f t="shared" si="3294"/>
        <v>1.6172548478918341E-2</v>
      </c>
      <c r="CN845" s="1332">
        <f t="shared" si="3294"/>
        <v>3.1446622042341221E-2</v>
      </c>
      <c r="CO845" s="1331">
        <f t="shared" si="3294"/>
        <v>4.7169933063511839E-2</v>
      </c>
      <c r="CP845" s="529" t="str">
        <f t="shared" si="3268"/>
        <v/>
      </c>
      <c r="CQ845" s="530" t="str">
        <f t="shared" si="3269"/>
        <v/>
      </c>
      <c r="CR845" s="531" t="str">
        <f t="shared" si="3270"/>
        <v/>
      </c>
      <c r="CS845" s="531">
        <f t="shared" si="3271"/>
        <v>0</v>
      </c>
      <c r="CT845" s="531">
        <f t="shared" si="3272"/>
        <v>0</v>
      </c>
      <c r="CU845" s="531">
        <f t="shared" si="3273"/>
        <v>0</v>
      </c>
      <c r="CV845" s="531">
        <f t="shared" si="3274"/>
        <v>0</v>
      </c>
      <c r="CW845" s="532">
        <f t="shared" si="3275"/>
        <v>0</v>
      </c>
      <c r="CX845" s="532">
        <f t="shared" si="3276"/>
        <v>0</v>
      </c>
      <c r="CY845" s="532">
        <f t="shared" si="3277"/>
        <v>0</v>
      </c>
      <c r="CZ845" s="531">
        <f t="shared" si="3278"/>
        <v>0</v>
      </c>
      <c r="DA845" s="531">
        <f t="shared" si="3279"/>
        <v>0</v>
      </c>
      <c r="DB845" s="531">
        <f t="shared" si="3280"/>
        <v>0</v>
      </c>
      <c r="DC845" s="531">
        <f t="shared" si="3281"/>
        <v>7.5471892901618938E-3</v>
      </c>
      <c r="DD845" s="531">
        <f t="shared" si="3282"/>
        <v>1.8867973225404733E-2</v>
      </c>
      <c r="DE845" s="530" t="str">
        <f t="shared" si="3283"/>
        <v/>
      </c>
      <c r="DF845" s="529" t="str">
        <f t="shared" si="3284"/>
        <v/>
      </c>
      <c r="DG845" s="646">
        <f t="shared" si="3285"/>
        <v>12</v>
      </c>
      <c r="DH845" s="98">
        <f t="shared" si="3286"/>
        <v>12</v>
      </c>
      <c r="DI845" s="98">
        <f t="shared" si="3287"/>
        <v>12</v>
      </c>
      <c r="DJ845" s="98">
        <f t="shared" si="3288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51">SUM(B359)</f>
        <v>0</v>
      </c>
      <c r="C846" s="800">
        <f t="shared" si="3351"/>
        <v>0</v>
      </c>
      <c r="D846" s="800">
        <f t="shared" si="3351"/>
        <v>0</v>
      </c>
      <c r="E846" s="800">
        <f t="shared" si="3351"/>
        <v>0</v>
      </c>
      <c r="F846" s="800">
        <f t="shared" si="3351"/>
        <v>0</v>
      </c>
      <c r="G846" s="800">
        <f t="shared" si="3351"/>
        <v>0</v>
      </c>
      <c r="H846" s="800">
        <f t="shared" si="3351"/>
        <v>0</v>
      </c>
      <c r="I846" s="800">
        <f t="shared" si="3351"/>
        <v>0</v>
      </c>
      <c r="J846" s="800">
        <f t="shared" si="3351"/>
        <v>0</v>
      </c>
      <c r="K846" s="800">
        <f t="shared" si="3351"/>
        <v>0</v>
      </c>
      <c r="L846" s="800">
        <f t="shared" si="3351"/>
        <v>0</v>
      </c>
      <c r="M846" s="800">
        <f t="shared" si="3351"/>
        <v>0</v>
      </c>
      <c r="N846" s="800"/>
      <c r="O846" s="800"/>
      <c r="P846" s="800"/>
      <c r="Q846" s="800"/>
      <c r="R846" s="800"/>
      <c r="S846" s="799"/>
      <c r="T846" s="800">
        <f t="shared" ref="T846:AE846" si="3352">SUM(T359)</f>
        <v>0</v>
      </c>
      <c r="U846" s="800">
        <f t="shared" si="3352"/>
        <v>0</v>
      </c>
      <c r="V846" s="800">
        <f t="shared" si="3352"/>
        <v>0</v>
      </c>
      <c r="W846" s="800">
        <f t="shared" si="3352"/>
        <v>0</v>
      </c>
      <c r="X846" s="800">
        <f t="shared" si="3352"/>
        <v>0</v>
      </c>
      <c r="Y846" s="800">
        <f t="shared" si="3352"/>
        <v>0</v>
      </c>
      <c r="Z846" s="800">
        <f t="shared" si="3352"/>
        <v>0</v>
      </c>
      <c r="AA846" s="800">
        <f t="shared" si="3352"/>
        <v>0</v>
      </c>
      <c r="AB846" s="800">
        <f t="shared" si="3352"/>
        <v>0</v>
      </c>
      <c r="AC846" s="800">
        <f t="shared" si="3352"/>
        <v>0</v>
      </c>
      <c r="AD846" s="800">
        <f t="shared" si="3352"/>
        <v>0</v>
      </c>
      <c r="AE846" s="800">
        <f t="shared" si="3352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53">SUM(AL359)</f>
        <v>0</v>
      </c>
      <c r="AM846" s="800">
        <f t="shared" si="3353"/>
        <v>0</v>
      </c>
      <c r="AN846" s="800">
        <f t="shared" si="3353"/>
        <v>0</v>
      </c>
      <c r="AO846" s="800">
        <f t="shared" si="3353"/>
        <v>0</v>
      </c>
      <c r="AP846" s="800">
        <f t="shared" si="3353"/>
        <v>0</v>
      </c>
      <c r="AQ846" s="800">
        <f t="shared" si="3353"/>
        <v>0</v>
      </c>
      <c r="AR846" s="800">
        <f t="shared" si="3353"/>
        <v>0</v>
      </c>
      <c r="AS846" s="800">
        <f t="shared" si="3353"/>
        <v>0</v>
      </c>
      <c r="AT846" s="800">
        <f t="shared" si="3353"/>
        <v>0</v>
      </c>
      <c r="AU846" s="800">
        <f t="shared" si="3353"/>
        <v>0</v>
      </c>
      <c r="AV846" s="800">
        <f t="shared" si="3353"/>
        <v>0</v>
      </c>
      <c r="AW846" s="800">
        <f t="shared" si="3353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54">SUM(BD359)</f>
        <v>0</v>
      </c>
      <c r="BE846" s="800">
        <f t="shared" si="3354"/>
        <v>0</v>
      </c>
      <c r="BF846" s="800">
        <f t="shared" si="3354"/>
        <v>0</v>
      </c>
      <c r="BG846" s="800">
        <f t="shared" si="3354"/>
        <v>0</v>
      </c>
      <c r="BH846" s="800">
        <f t="shared" si="3354"/>
        <v>0</v>
      </c>
      <c r="BI846" s="800">
        <f t="shared" si="3354"/>
        <v>0</v>
      </c>
      <c r="BJ846" s="800">
        <f t="shared" si="3354"/>
        <v>0</v>
      </c>
      <c r="BK846" s="800">
        <f t="shared" si="3354"/>
        <v>0</v>
      </c>
      <c r="BL846" s="800">
        <f t="shared" si="3354"/>
        <v>0</v>
      </c>
      <c r="BM846" s="800">
        <f t="shared" si="3354"/>
        <v>0</v>
      </c>
      <c r="BN846" s="800">
        <f t="shared" si="3354"/>
        <v>0</v>
      </c>
      <c r="BO846" s="800">
        <f t="shared" si="3354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63"/>
        <v>0</v>
      </c>
      <c r="CA846" s="615">
        <f t="shared" si="3264"/>
        <v>0</v>
      </c>
      <c r="CB846" s="615">
        <f t="shared" si="3265"/>
        <v>0</v>
      </c>
      <c r="CC846" s="684">
        <f t="shared" si="3266"/>
        <v>0</v>
      </c>
      <c r="CD846" s="1331">
        <f t="shared" si="3293"/>
        <v>0</v>
      </c>
      <c r="CE846" s="1332">
        <f t="shared" si="3294"/>
        <v>0</v>
      </c>
      <c r="CF846" s="1332">
        <f t="shared" si="3294"/>
        <v>0</v>
      </c>
      <c r="CG846" s="1332">
        <f t="shared" si="3294"/>
        <v>0</v>
      </c>
      <c r="CH846" s="1332">
        <f t="shared" si="3294"/>
        <v>0</v>
      </c>
      <c r="CI846" s="1333">
        <f t="shared" si="3294"/>
        <v>0</v>
      </c>
      <c r="CJ846" s="1333">
        <f t="shared" si="3294"/>
        <v>0</v>
      </c>
      <c r="CK846" s="1332">
        <f t="shared" si="3294"/>
        <v>0</v>
      </c>
      <c r="CL846" s="1332">
        <f t="shared" si="3294"/>
        <v>0</v>
      </c>
      <c r="CM846" s="1332">
        <f t="shared" si="3294"/>
        <v>0</v>
      </c>
      <c r="CN846" s="1332">
        <f t="shared" si="3294"/>
        <v>0</v>
      </c>
      <c r="CO846" s="1331">
        <f t="shared" si="3294"/>
        <v>5.4671965842376796E-3</v>
      </c>
      <c r="CP846" s="529" t="str">
        <f t="shared" si="3268"/>
        <v/>
      </c>
      <c r="CQ846" s="530" t="str">
        <f t="shared" si="3269"/>
        <v/>
      </c>
      <c r="CR846" s="531" t="str">
        <f t="shared" si="3270"/>
        <v/>
      </c>
      <c r="CS846" s="531">
        <f t="shared" si="3271"/>
        <v>0</v>
      </c>
      <c r="CT846" s="531">
        <f t="shared" si="3272"/>
        <v>0</v>
      </c>
      <c r="CU846" s="531">
        <f t="shared" si="3273"/>
        <v>0</v>
      </c>
      <c r="CV846" s="531">
        <f t="shared" si="3274"/>
        <v>0</v>
      </c>
      <c r="CW846" s="532">
        <f t="shared" si="3275"/>
        <v>0</v>
      </c>
      <c r="CX846" s="532">
        <f t="shared" si="3276"/>
        <v>0</v>
      </c>
      <c r="CY846" s="532">
        <f t="shared" si="3277"/>
        <v>0</v>
      </c>
      <c r="CZ846" s="531">
        <f t="shared" si="3278"/>
        <v>0</v>
      </c>
      <c r="DA846" s="531">
        <f t="shared" si="3279"/>
        <v>0</v>
      </c>
      <c r="DB846" s="531">
        <f t="shared" si="3280"/>
        <v>0</v>
      </c>
      <c r="DC846" s="531">
        <f t="shared" si="3281"/>
        <v>0</v>
      </c>
      <c r="DD846" s="531">
        <f t="shared" si="3282"/>
        <v>0</v>
      </c>
      <c r="DE846" s="530" t="str">
        <f t="shared" si="3283"/>
        <v/>
      </c>
      <c r="DF846" s="529" t="str">
        <f t="shared" si="3284"/>
        <v/>
      </c>
      <c r="DG846" s="646">
        <f t="shared" si="3285"/>
        <v>12</v>
      </c>
      <c r="DH846" s="98">
        <f t="shared" si="3286"/>
        <v>12</v>
      </c>
      <c r="DI846" s="98">
        <f t="shared" si="3287"/>
        <v>12</v>
      </c>
      <c r="DJ846" s="98">
        <f t="shared" si="3288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55">SUM(B370)</f>
        <v>6.8298567870485674E-4</v>
      </c>
      <c r="C847" s="800">
        <f t="shared" si="3355"/>
        <v>1.2293742216687423E-3</v>
      </c>
      <c r="D847" s="800">
        <f t="shared" si="3355"/>
        <v>6.6021948941469494E-4</v>
      </c>
      <c r="E847" s="800">
        <f t="shared" si="3355"/>
        <v>5.2037004091798605E-4</v>
      </c>
      <c r="F847" s="800">
        <f t="shared" si="3355"/>
        <v>0</v>
      </c>
      <c r="G847" s="800">
        <f t="shared" si="3355"/>
        <v>6.556662515566625E-4</v>
      </c>
      <c r="H847" s="800">
        <f t="shared" si="3355"/>
        <v>5.4638854296388541E-4</v>
      </c>
      <c r="I847" s="800">
        <f t="shared" si="3355"/>
        <v>1.0147215797900731E-3</v>
      </c>
      <c r="J847" s="800">
        <f t="shared" si="3355"/>
        <v>4.7808997509339981E-4</v>
      </c>
      <c r="K847" s="800">
        <f t="shared" si="3355"/>
        <v>1.5611101227539584E-3</v>
      </c>
      <c r="L847" s="800">
        <f t="shared" si="3355"/>
        <v>6.7648105319338195E-3</v>
      </c>
      <c r="M847" s="800">
        <f t="shared" si="3355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56">SUM(T370)</f>
        <v>0</v>
      </c>
      <c r="U847" s="800">
        <f t="shared" si="3356"/>
        <v>5.4638854296388541E-4</v>
      </c>
      <c r="V847" s="800">
        <f t="shared" si="3356"/>
        <v>0</v>
      </c>
      <c r="W847" s="800">
        <f t="shared" si="3356"/>
        <v>2.7319427148194271E-4</v>
      </c>
      <c r="X847" s="800">
        <f t="shared" si="3356"/>
        <v>9.9343371447979168E-4</v>
      </c>
      <c r="Y847" s="800">
        <f t="shared" si="3356"/>
        <v>3.2783312577833125E-4</v>
      </c>
      <c r="Z847" s="800">
        <f t="shared" si="3356"/>
        <v>0</v>
      </c>
      <c r="AA847" s="800">
        <f t="shared" si="3356"/>
        <v>0</v>
      </c>
      <c r="AB847" s="800">
        <f t="shared" si="3356"/>
        <v>0</v>
      </c>
      <c r="AC847" s="800">
        <f t="shared" si="3356"/>
        <v>5.4638854296388541E-4</v>
      </c>
      <c r="AD847" s="800">
        <f t="shared" si="3356"/>
        <v>5.4638854296388541E-4</v>
      </c>
      <c r="AE847" s="800">
        <f t="shared" si="3356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57">SUM(AL370)</f>
        <v>1.0586278019925279E-2</v>
      </c>
      <c r="AM847" s="800">
        <f t="shared" si="3357"/>
        <v>1.3659713574097135E-3</v>
      </c>
      <c r="AN847" s="800">
        <f t="shared" si="3357"/>
        <v>9.1064757160647569E-4</v>
      </c>
      <c r="AO847" s="800">
        <f t="shared" si="3357"/>
        <v>3.9027753068848959E-4</v>
      </c>
      <c r="AP847" s="800">
        <f t="shared" si="3357"/>
        <v>-3.0354919053549192E-4</v>
      </c>
      <c r="AQ847" s="800">
        <f t="shared" si="3357"/>
        <v>4.7808997509339981E-4</v>
      </c>
      <c r="AR847" s="800">
        <f t="shared" si="3357"/>
        <v>0</v>
      </c>
      <c r="AS847" s="800">
        <f t="shared" si="3357"/>
        <v>1.0927770859277708E-3</v>
      </c>
      <c r="AT847" s="800">
        <f t="shared" si="3357"/>
        <v>1.8212951432129514E-3</v>
      </c>
      <c r="AU847" s="800">
        <f t="shared" si="3357"/>
        <v>2.7319427148194271E-4</v>
      </c>
      <c r="AV847" s="800">
        <f t="shared" si="3357"/>
        <v>9.1064757160647569E-4</v>
      </c>
      <c r="AW847" s="800">
        <f t="shared" si="3357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58">SUM(BD370)</f>
        <v>6.8298567870485674E-4</v>
      </c>
      <c r="BE847" s="800">
        <f t="shared" si="3358"/>
        <v>6.8298567870485674E-4</v>
      </c>
      <c r="BF847" s="800">
        <f t="shared" si="3358"/>
        <v>0</v>
      </c>
      <c r="BG847" s="800">
        <f t="shared" si="3358"/>
        <v>4.7808997509339981E-4</v>
      </c>
      <c r="BH847" s="800">
        <f t="shared" si="3358"/>
        <v>0</v>
      </c>
      <c r="BI847" s="800">
        <f t="shared" si="3358"/>
        <v>3.6425902864259028E-4</v>
      </c>
      <c r="BJ847" s="800">
        <f t="shared" si="3358"/>
        <v>0</v>
      </c>
      <c r="BK847" s="800">
        <f t="shared" si="3358"/>
        <v>2.0236612702366126E-3</v>
      </c>
      <c r="BL847" s="800">
        <f t="shared" si="3358"/>
        <v>1.0927770859277708E-3</v>
      </c>
      <c r="BM847" s="800">
        <f t="shared" si="3358"/>
        <v>6.8298567870485674E-4</v>
      </c>
      <c r="BN847" s="800">
        <f t="shared" si="3358"/>
        <v>0</v>
      </c>
      <c r="BO847" s="800">
        <f t="shared" si="3358"/>
        <v>0</v>
      </c>
      <c r="BP847" s="800"/>
      <c r="BQ847" s="800"/>
      <c r="BR847" s="800"/>
      <c r="BS847" s="800"/>
      <c r="BT847" s="800"/>
      <c r="BU847" s="799"/>
      <c r="BV847" s="800">
        <f>SUM(BV370)</f>
        <v>1.047244707347447E-3</v>
      </c>
      <c r="BW847" s="800">
        <f>SUM(BW370)</f>
        <v>9.1064757160647569E-4</v>
      </c>
      <c r="BX847" s="800">
        <f>SUM(BX370)</f>
        <v>7.0249955523928121E-3</v>
      </c>
      <c r="BY847" s="800">
        <f>SUM(BY370)</f>
        <v>7.0828144458281441E-3</v>
      </c>
      <c r="BZ847" s="615">
        <f t="shared" si="3263"/>
        <v>7.8042496886674957E-4</v>
      </c>
      <c r="CA847" s="615">
        <f t="shared" si="3264"/>
        <v>3.2336267406317214E-4</v>
      </c>
      <c r="CB847" s="615">
        <f t="shared" si="3265"/>
        <v>7.2429005070272169E-4</v>
      </c>
      <c r="CC847" s="684">
        <f t="shared" si="3266"/>
        <v>3.9840831257783297E-4</v>
      </c>
      <c r="CD847" s="1331">
        <f t="shared" si="3293"/>
        <v>-3.0354919053549192E-4</v>
      </c>
      <c r="CE847" s="1332">
        <f t="shared" ref="CE847:CO849" si="335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59"/>
        <v>0</v>
      </c>
      <c r="CG847" s="1332">
        <f t="shared" si="3359"/>
        <v>2.7319427148194271E-4</v>
      </c>
      <c r="CH847" s="1332">
        <f t="shared" si="3359"/>
        <v>3.9027753068848959E-4</v>
      </c>
      <c r="CI847" s="1333">
        <f t="shared" si="3359"/>
        <v>4.7808997509339981E-4</v>
      </c>
      <c r="CJ847" s="1333">
        <f t="shared" si="3359"/>
        <v>9.1064757160647569E-4</v>
      </c>
      <c r="CK847" s="1332">
        <f t="shared" si="3359"/>
        <v>9.1064757160647569E-4</v>
      </c>
      <c r="CL847" s="1332">
        <f t="shared" si="3359"/>
        <v>1.0927770859277708E-3</v>
      </c>
      <c r="CM847" s="1332">
        <f t="shared" si="3359"/>
        <v>1.3659713574097135E-3</v>
      </c>
      <c r="CN847" s="1332">
        <f t="shared" si="3359"/>
        <v>1.8212951432129514E-3</v>
      </c>
      <c r="CO847" s="1331">
        <f t="shared" si="3359"/>
        <v>1.0586278019925279E-2</v>
      </c>
      <c r="CP847" s="529" t="str">
        <f t="shared" si="3268"/>
        <v/>
      </c>
      <c r="CQ847" s="530" t="str">
        <f t="shared" si="3269"/>
        <v/>
      </c>
      <c r="CR847" s="531" t="str">
        <f t="shared" si="3270"/>
        <v/>
      </c>
      <c r="CS847" s="531">
        <f t="shared" si="3271"/>
        <v>0</v>
      </c>
      <c r="CT847" s="531">
        <f t="shared" si="3272"/>
        <v>0</v>
      </c>
      <c r="CU847" s="531">
        <f t="shared" si="3273"/>
        <v>0</v>
      </c>
      <c r="CV847" s="531">
        <f t="shared" si="3274"/>
        <v>0</v>
      </c>
      <c r="CW847" s="532">
        <f t="shared" si="3275"/>
        <v>0</v>
      </c>
      <c r="CX847" s="532">
        <f t="shared" si="3276"/>
        <v>3.6425902864259028E-4</v>
      </c>
      <c r="CY847" s="532">
        <f t="shared" si="3277"/>
        <v>4.7808997509339981E-4</v>
      </c>
      <c r="CZ847" s="531">
        <f t="shared" si="3278"/>
        <v>6.8298567870485674E-4</v>
      </c>
      <c r="DA847" s="531">
        <f t="shared" si="3279"/>
        <v>6.8298567870485674E-4</v>
      </c>
      <c r="DB847" s="531">
        <f t="shared" si="3280"/>
        <v>6.8298567870485674E-4</v>
      </c>
      <c r="DC847" s="531">
        <f t="shared" si="3281"/>
        <v>1.0927770859277708E-3</v>
      </c>
      <c r="DD847" s="531">
        <f t="shared" si="3282"/>
        <v>2.0236612702366126E-3</v>
      </c>
      <c r="DE847" s="530" t="str">
        <f t="shared" si="3283"/>
        <v/>
      </c>
      <c r="DF847" s="529" t="str">
        <f t="shared" si="3284"/>
        <v/>
      </c>
      <c r="DG847" s="646">
        <f t="shared" si="3285"/>
        <v>12</v>
      </c>
      <c r="DH847" s="98">
        <f t="shared" si="3286"/>
        <v>12</v>
      </c>
      <c r="DI847" s="98">
        <f t="shared" si="3287"/>
        <v>12</v>
      </c>
      <c r="DJ847" s="98">
        <f t="shared" si="3288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60">SUM(B381)</f>
        <v>1.1438097758405977E-3</v>
      </c>
      <c r="C848" s="800">
        <f t="shared" si="3360"/>
        <v>0</v>
      </c>
      <c r="D848" s="800">
        <f t="shared" si="3360"/>
        <v>8.8962982565379822E-4</v>
      </c>
      <c r="E848" s="800">
        <f t="shared" si="3360"/>
        <v>2.1786852873154241E-3</v>
      </c>
      <c r="F848" s="800">
        <f t="shared" si="3360"/>
        <v>4.9383533179149612E-3</v>
      </c>
      <c r="G848" s="800">
        <f t="shared" si="3360"/>
        <v>8.1337584059775825E-4</v>
      </c>
      <c r="H848" s="800">
        <f t="shared" si="3360"/>
        <v>0</v>
      </c>
      <c r="I848" s="800">
        <f t="shared" si="3360"/>
        <v>1.452456858210283E-3</v>
      </c>
      <c r="J848" s="800">
        <f t="shared" si="3360"/>
        <v>8.8962982565379822E-4</v>
      </c>
      <c r="K848" s="800">
        <f t="shared" si="3360"/>
        <v>7.2622842910514149E-4</v>
      </c>
      <c r="L848" s="800">
        <f t="shared" si="3360"/>
        <v>0</v>
      </c>
      <c r="M848" s="800">
        <f t="shared" si="3360"/>
        <v>0</v>
      </c>
      <c r="N848" s="800"/>
      <c r="O848" s="800"/>
      <c r="P848" s="800"/>
      <c r="Q848" s="800"/>
      <c r="R848" s="800"/>
      <c r="S848" s="799"/>
      <c r="T848" s="800">
        <f t="shared" ref="T848:AE848" si="3361">SUM(T381)</f>
        <v>1.0167198007471981E-3</v>
      </c>
      <c r="U848" s="800">
        <f t="shared" si="3361"/>
        <v>5.0835990037359901E-3</v>
      </c>
      <c r="V848" s="800">
        <f t="shared" si="3361"/>
        <v>0</v>
      </c>
      <c r="W848" s="800">
        <f t="shared" si="3361"/>
        <v>0</v>
      </c>
      <c r="X848" s="800">
        <f t="shared" si="3361"/>
        <v>2.3107268198799959E-3</v>
      </c>
      <c r="Y848" s="800">
        <f t="shared" si="3361"/>
        <v>1.69453300124533E-3</v>
      </c>
      <c r="Z848" s="800">
        <f t="shared" si="3361"/>
        <v>0</v>
      </c>
      <c r="AA848" s="800">
        <f t="shared" si="3361"/>
        <v>0</v>
      </c>
      <c r="AB848" s="800">
        <f t="shared" si="3361"/>
        <v>0</v>
      </c>
      <c r="AC848" s="800">
        <f t="shared" si="3361"/>
        <v>2.0334396014943961E-3</v>
      </c>
      <c r="AD848" s="800">
        <f t="shared" si="3361"/>
        <v>2.0334396014943961E-3</v>
      </c>
      <c r="AE848" s="800">
        <f t="shared" si="3361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62">SUM(AL381)</f>
        <v>4.6599657534246572E-3</v>
      </c>
      <c r="AM848" s="800">
        <f t="shared" si="3362"/>
        <v>5.9308655043586551E-3</v>
      </c>
      <c r="AN848" s="800">
        <f t="shared" si="3362"/>
        <v>1.0732042341220424E-2</v>
      </c>
      <c r="AO848" s="800">
        <f t="shared" si="3362"/>
        <v>1.452456858210283E-3</v>
      </c>
      <c r="AP848" s="800">
        <f t="shared" si="3362"/>
        <v>8.4726650062266502E-4</v>
      </c>
      <c r="AQ848" s="800">
        <f t="shared" si="3362"/>
        <v>4.2363325031133251E-4</v>
      </c>
      <c r="AR848" s="800">
        <f t="shared" si="3362"/>
        <v>1.3556264009962639E-3</v>
      </c>
      <c r="AS848" s="800">
        <f t="shared" si="3362"/>
        <v>2.9049137164205652E-4</v>
      </c>
      <c r="AT848" s="800">
        <f t="shared" si="3362"/>
        <v>8.7147411492616961E-4</v>
      </c>
      <c r="AU848" s="800">
        <f t="shared" si="3362"/>
        <v>1.69453300124533E-3</v>
      </c>
      <c r="AV848" s="800">
        <f t="shared" si="3362"/>
        <v>1.0167198007471978E-3</v>
      </c>
      <c r="AW848" s="800">
        <f t="shared" si="3362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63">SUM(BD381)</f>
        <v>0</v>
      </c>
      <c r="BE848" s="800">
        <f t="shared" si="3363"/>
        <v>0</v>
      </c>
      <c r="BF848" s="800">
        <f t="shared" si="3363"/>
        <v>0</v>
      </c>
      <c r="BG848" s="800">
        <f t="shared" si="3363"/>
        <v>8.4726650062266502E-4</v>
      </c>
      <c r="BH848" s="800">
        <f t="shared" si="3363"/>
        <v>3.7656288916562888E-3</v>
      </c>
      <c r="BI848" s="800">
        <f t="shared" si="3363"/>
        <v>1.8828144458281444E-3</v>
      </c>
      <c r="BJ848" s="800">
        <f t="shared" si="3363"/>
        <v>1.69453300124533E-3</v>
      </c>
      <c r="BK848" s="800">
        <f t="shared" si="3363"/>
        <v>0</v>
      </c>
      <c r="BL848" s="800">
        <f t="shared" si="3363"/>
        <v>6.7781320049813197E-4</v>
      </c>
      <c r="BM848" s="800">
        <f t="shared" si="3363"/>
        <v>0</v>
      </c>
      <c r="BN848" s="800">
        <f t="shared" si="3363"/>
        <v>0</v>
      </c>
      <c r="BO848" s="800">
        <f t="shared" si="3363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6.3544987546699876E-4</v>
      </c>
      <c r="BW848" s="800">
        <f>SUM(BW381)</f>
        <v>-2.202892901618929E-3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63"/>
        <v>8.0938158423768012E-4</v>
      </c>
      <c r="CA848" s="615">
        <f t="shared" si="3264"/>
        <v>9.0888588248613149E-4</v>
      </c>
      <c r="CB848" s="615">
        <f t="shared" si="3265"/>
        <v>2.115745490126312E-3</v>
      </c>
      <c r="CC848" s="684">
        <f t="shared" si="3266"/>
        <v>5.7802403486924021E-4</v>
      </c>
      <c r="CD848" s="1331">
        <f t="shared" si="3293"/>
        <v>2.9049137164205652E-4</v>
      </c>
      <c r="CE848" s="1332">
        <f t="shared" si="3359"/>
        <v>4.2363325031133251E-4</v>
      </c>
      <c r="CF848" s="1332">
        <f t="shared" si="3359"/>
        <v>8.4726650062266502E-4</v>
      </c>
      <c r="CG848" s="1332">
        <f t="shared" si="3359"/>
        <v>8.7147411492616961E-4</v>
      </c>
      <c r="CH848" s="1332">
        <f t="shared" si="3359"/>
        <v>1.0167198007471978E-3</v>
      </c>
      <c r="CI848" s="1333">
        <f t="shared" si="3359"/>
        <v>1.3556264009962639E-3</v>
      </c>
      <c r="CJ848" s="1333">
        <f t="shared" si="3359"/>
        <v>1.452456858210283E-3</v>
      </c>
      <c r="CK848" s="1332">
        <f t="shared" si="3359"/>
        <v>1.69453300124533E-3</v>
      </c>
      <c r="CL848" s="1332">
        <f t="shared" si="3359"/>
        <v>2.904913716420566E-3</v>
      </c>
      <c r="CM848" s="1332">
        <f t="shared" si="3359"/>
        <v>4.6599657534246572E-3</v>
      </c>
      <c r="CN848" s="1332">
        <f t="shared" si="3359"/>
        <v>5.9308655043586551E-3</v>
      </c>
      <c r="CO848" s="1331">
        <f t="shared" si="3359"/>
        <v>1.0732042341220424E-2</v>
      </c>
      <c r="CP848" s="529" t="str">
        <f t="shared" si="3268"/>
        <v/>
      </c>
      <c r="CQ848" s="530" t="str">
        <f t="shared" si="3269"/>
        <v/>
      </c>
      <c r="CR848" s="531" t="str">
        <f t="shared" si="3270"/>
        <v/>
      </c>
      <c r="CS848" s="531">
        <f t="shared" si="3271"/>
        <v>0</v>
      </c>
      <c r="CT848" s="531">
        <f t="shared" si="3272"/>
        <v>0</v>
      </c>
      <c r="CU848" s="531">
        <f t="shared" si="3273"/>
        <v>0</v>
      </c>
      <c r="CV848" s="531">
        <f t="shared" si="3274"/>
        <v>0</v>
      </c>
      <c r="CW848" s="532">
        <f t="shared" si="3275"/>
        <v>0</v>
      </c>
      <c r="CX848" s="532">
        <f t="shared" si="3276"/>
        <v>0</v>
      </c>
      <c r="CY848" s="532">
        <f t="shared" si="3277"/>
        <v>6.7781320049813197E-4</v>
      </c>
      <c r="CZ848" s="531">
        <f t="shared" si="3278"/>
        <v>6.7781320049813197E-4</v>
      </c>
      <c r="DA848" s="531">
        <f t="shared" si="3279"/>
        <v>8.4726650062266502E-4</v>
      </c>
      <c r="DB848" s="531">
        <f t="shared" si="3280"/>
        <v>1.69453300124533E-3</v>
      </c>
      <c r="DC848" s="531">
        <f t="shared" si="3281"/>
        <v>1.8828144458281444E-3</v>
      </c>
      <c r="DD848" s="531">
        <f t="shared" si="3282"/>
        <v>3.7656288916562888E-3</v>
      </c>
      <c r="DE848" s="530" t="str">
        <f t="shared" si="3283"/>
        <v/>
      </c>
      <c r="DF848" s="529" t="str">
        <f t="shared" si="3284"/>
        <v/>
      </c>
      <c r="DG848" s="646">
        <f t="shared" si="3285"/>
        <v>12</v>
      </c>
      <c r="DH848" s="98">
        <f t="shared" si="3286"/>
        <v>12</v>
      </c>
      <c r="DI848" s="98">
        <f t="shared" si="3287"/>
        <v>12</v>
      </c>
      <c r="DJ848" s="98">
        <f t="shared" si="3288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64">SUM(B391)</f>
        <v>7.8209215442092154E-4</v>
      </c>
      <c r="C849" s="800">
        <f t="shared" si="3364"/>
        <v>3.9104607721046077E-4</v>
      </c>
      <c r="D849" s="800">
        <f t="shared" si="3364"/>
        <v>7.8209215442092154E-4</v>
      </c>
      <c r="E849" s="800">
        <f t="shared" si="3364"/>
        <v>6.2567372353673724E-4</v>
      </c>
      <c r="F849" s="800">
        <f t="shared" si="3364"/>
        <v>0</v>
      </c>
      <c r="G849" s="800">
        <f t="shared" si="3364"/>
        <v>6.2567372353673724E-4</v>
      </c>
      <c r="H849" s="800">
        <f t="shared" si="3364"/>
        <v>0</v>
      </c>
      <c r="I849" s="800">
        <f t="shared" si="3364"/>
        <v>4.4690980252624088E-4</v>
      </c>
      <c r="J849" s="800">
        <f t="shared" si="3364"/>
        <v>3.9104607721046077E-4</v>
      </c>
      <c r="K849" s="800">
        <f t="shared" si="3364"/>
        <v>4.4690980252624088E-4</v>
      </c>
      <c r="L849" s="800">
        <f t="shared" si="3364"/>
        <v>4.4690980252624088E-4</v>
      </c>
      <c r="M849" s="800">
        <f t="shared" si="3364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65">SUM(T391)</f>
        <v>0</v>
      </c>
      <c r="U849" s="800">
        <f t="shared" si="3365"/>
        <v>0</v>
      </c>
      <c r="V849" s="800">
        <f t="shared" si="3365"/>
        <v>0</v>
      </c>
      <c r="W849" s="800">
        <f t="shared" si="3365"/>
        <v>0</v>
      </c>
      <c r="X849" s="800">
        <f t="shared" si="3365"/>
        <v>5.6879429412430658E-4</v>
      </c>
      <c r="Y849" s="800">
        <f t="shared" si="3365"/>
        <v>3.7540423412204234E-3</v>
      </c>
      <c r="Z849" s="800">
        <f t="shared" si="3365"/>
        <v>0</v>
      </c>
      <c r="AA849" s="800">
        <f t="shared" si="3365"/>
        <v>0</v>
      </c>
      <c r="AB849" s="800">
        <f t="shared" si="3365"/>
        <v>0</v>
      </c>
      <c r="AC849" s="800">
        <f t="shared" si="3365"/>
        <v>0</v>
      </c>
      <c r="AD849" s="800">
        <f t="shared" si="3365"/>
        <v>1.2513474470734745E-3</v>
      </c>
      <c r="AE849" s="800">
        <f t="shared" si="3365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66">SUM(AL391)</f>
        <v>0</v>
      </c>
      <c r="AM849" s="800">
        <f t="shared" si="3366"/>
        <v>0</v>
      </c>
      <c r="AN849" s="800">
        <f t="shared" si="3366"/>
        <v>0</v>
      </c>
      <c r="AO849" s="800">
        <f t="shared" si="3366"/>
        <v>0</v>
      </c>
      <c r="AP849" s="800">
        <f t="shared" si="3366"/>
        <v>0</v>
      </c>
      <c r="AQ849" s="800">
        <f t="shared" si="3366"/>
        <v>1.5641843088418431E-3</v>
      </c>
      <c r="AR849" s="800">
        <f t="shared" si="3366"/>
        <v>0</v>
      </c>
      <c r="AS849" s="800">
        <f t="shared" si="3366"/>
        <v>2.6814588151574449E-3</v>
      </c>
      <c r="AT849" s="800">
        <f t="shared" si="3366"/>
        <v>0</v>
      </c>
      <c r="AU849" s="800">
        <f t="shared" si="3366"/>
        <v>0</v>
      </c>
      <c r="AV849" s="800">
        <f t="shared" si="3366"/>
        <v>0</v>
      </c>
      <c r="AW849" s="800">
        <f t="shared" si="3366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67">SUM(BD391)</f>
        <v>0</v>
      </c>
      <c r="BE849" s="800">
        <f t="shared" si="3367"/>
        <v>0</v>
      </c>
      <c r="BF849" s="800">
        <f t="shared" si="3367"/>
        <v>0</v>
      </c>
      <c r="BG849" s="800">
        <f t="shared" si="3367"/>
        <v>0</v>
      </c>
      <c r="BH849" s="800">
        <f t="shared" si="3367"/>
        <v>0</v>
      </c>
      <c r="BI849" s="800">
        <f t="shared" si="3367"/>
        <v>0</v>
      </c>
      <c r="BJ849" s="800">
        <f t="shared" si="3367"/>
        <v>0</v>
      </c>
      <c r="BK849" s="800">
        <f t="shared" si="3367"/>
        <v>0</v>
      </c>
      <c r="BL849" s="800">
        <f t="shared" si="3367"/>
        <v>0</v>
      </c>
      <c r="BM849" s="800">
        <f t="shared" si="3367"/>
        <v>0</v>
      </c>
      <c r="BN849" s="800">
        <f t="shared" si="3367"/>
        <v>0</v>
      </c>
      <c r="BO849" s="800">
        <f t="shared" si="3367"/>
        <v>0</v>
      </c>
      <c r="BP849" s="800"/>
      <c r="BQ849" s="800"/>
      <c r="BR849" s="800"/>
      <c r="BS849" s="800"/>
      <c r="BT849" s="800"/>
      <c r="BU849" s="799"/>
      <c r="BV849" s="800">
        <f>SUM(BV391)</f>
        <v>7.8209215442092154E-4</v>
      </c>
      <c r="BW849" s="800">
        <f>SUM(BW391)</f>
        <v>1.2513474470734745E-3</v>
      </c>
      <c r="BX849" s="800">
        <f>SUM(BX391)</f>
        <v>0</v>
      </c>
      <c r="BY849" s="800">
        <f>SUM(BY391)</f>
        <v>0</v>
      </c>
      <c r="BZ849" s="615">
        <f t="shared" si="3263"/>
        <v>4.9383533179149616E-4</v>
      </c>
      <c r="CA849" s="615">
        <f t="shared" si="3264"/>
        <v>3.9057208196535714E-4</v>
      </c>
      <c r="CB849" s="615">
        <f t="shared" si="3265"/>
        <v>1.5641843088418428E-4</v>
      </c>
      <c r="CC849" s="684">
        <f t="shared" si="3266"/>
        <v>0</v>
      </c>
      <c r="CD849" s="1331">
        <f t="shared" si="3293"/>
        <v>0</v>
      </c>
      <c r="CE849" s="1332">
        <f t="shared" si="3359"/>
        <v>0</v>
      </c>
      <c r="CF849" s="1332">
        <f t="shared" si="3359"/>
        <v>0</v>
      </c>
      <c r="CG849" s="1332">
        <f t="shared" si="3359"/>
        <v>0</v>
      </c>
      <c r="CH849" s="1332">
        <f t="shared" si="3359"/>
        <v>0</v>
      </c>
      <c r="CI849" s="1333">
        <f t="shared" si="3359"/>
        <v>0</v>
      </c>
      <c r="CJ849" s="1333">
        <f t="shared" si="3359"/>
        <v>0</v>
      </c>
      <c r="CK849" s="1332">
        <f t="shared" si="3359"/>
        <v>0</v>
      </c>
      <c r="CL849" s="1332">
        <f t="shared" si="3359"/>
        <v>0</v>
      </c>
      <c r="CM849" s="1332">
        <f t="shared" si="3359"/>
        <v>0</v>
      </c>
      <c r="CN849" s="1332">
        <f t="shared" si="3359"/>
        <v>1.5641843088418431E-3</v>
      </c>
      <c r="CO849" s="1331">
        <f t="shared" si="3359"/>
        <v>2.6814588151574449E-3</v>
      </c>
      <c r="CP849" s="529" t="str">
        <f t="shared" si="3268"/>
        <v/>
      </c>
      <c r="CQ849" s="530" t="str">
        <f t="shared" si="3269"/>
        <v/>
      </c>
      <c r="CR849" s="531" t="str">
        <f t="shared" si="3270"/>
        <v/>
      </c>
      <c r="CS849" s="531">
        <f t="shared" si="3271"/>
        <v>0</v>
      </c>
      <c r="CT849" s="531">
        <f t="shared" si="3272"/>
        <v>0</v>
      </c>
      <c r="CU849" s="531">
        <f t="shared" si="3273"/>
        <v>0</v>
      </c>
      <c r="CV849" s="531">
        <f t="shared" si="3274"/>
        <v>0</v>
      </c>
      <c r="CW849" s="532">
        <f t="shared" si="3275"/>
        <v>0</v>
      </c>
      <c r="CX849" s="532">
        <f t="shared" si="3276"/>
        <v>0</v>
      </c>
      <c r="CY849" s="532">
        <f t="shared" si="3277"/>
        <v>0</v>
      </c>
      <c r="CZ849" s="531">
        <f t="shared" si="3278"/>
        <v>0</v>
      </c>
      <c r="DA849" s="531">
        <f t="shared" si="3279"/>
        <v>0</v>
      </c>
      <c r="DB849" s="531">
        <f t="shared" si="3280"/>
        <v>0</v>
      </c>
      <c r="DC849" s="531">
        <f t="shared" si="3281"/>
        <v>0</v>
      </c>
      <c r="DD849" s="531">
        <f t="shared" si="3282"/>
        <v>0</v>
      </c>
      <c r="DE849" s="530" t="str">
        <f t="shared" si="3283"/>
        <v/>
      </c>
      <c r="DF849" s="529" t="str">
        <f t="shared" si="3284"/>
        <v/>
      </c>
      <c r="DG849" s="646">
        <f t="shared" si="3285"/>
        <v>12</v>
      </c>
      <c r="DH849" s="98">
        <f t="shared" si="3286"/>
        <v>12</v>
      </c>
      <c r="DI849" s="98">
        <f t="shared" si="3287"/>
        <v>12</v>
      </c>
      <c r="DJ849" s="98">
        <f t="shared" si="3288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7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68">SUM(B437)</f>
        <v>0</v>
      </c>
      <c r="C851" s="800">
        <f t="shared" si="3368"/>
        <v>2.2656232098381072E-2</v>
      </c>
      <c r="D851" s="800">
        <f t="shared" si="3368"/>
        <v>1.5104154732254047E-2</v>
      </c>
      <c r="E851" s="800">
        <f t="shared" si="3368"/>
        <v>0</v>
      </c>
      <c r="F851" s="800">
        <f t="shared" si="3368"/>
        <v>5.6440135207258485E-3</v>
      </c>
      <c r="G851" s="800">
        <f t="shared" si="3368"/>
        <v>1.5197792278953921E-2</v>
      </c>
      <c r="H851" s="800">
        <f t="shared" si="3368"/>
        <v>7.9016189290161895E-3</v>
      </c>
      <c r="I851" s="800">
        <f t="shared" si="3368"/>
        <v>0</v>
      </c>
      <c r="J851" s="800">
        <f t="shared" si="3368"/>
        <v>0</v>
      </c>
      <c r="K851" s="800">
        <f t="shared" si="3368"/>
        <v>4.5152108165806793E-3</v>
      </c>
      <c r="L851" s="800">
        <f t="shared" si="3368"/>
        <v>2.5229480163671943E-2</v>
      </c>
      <c r="M851" s="800">
        <f t="shared" si="3368"/>
        <v>0</v>
      </c>
      <c r="N851" s="800"/>
      <c r="O851" s="800"/>
      <c r="P851" s="800"/>
      <c r="Q851" s="800"/>
      <c r="R851" s="800"/>
      <c r="S851" s="799"/>
      <c r="T851" s="800">
        <f t="shared" ref="T851:AE851" si="3369">SUM(T437)</f>
        <v>0</v>
      </c>
      <c r="U851" s="800">
        <f t="shared" si="3369"/>
        <v>0</v>
      </c>
      <c r="V851" s="800">
        <f t="shared" si="3369"/>
        <v>0</v>
      </c>
      <c r="W851" s="800">
        <f t="shared" si="3369"/>
        <v>0</v>
      </c>
      <c r="X851" s="800">
        <f t="shared" si="3369"/>
        <v>0</v>
      </c>
      <c r="Y851" s="800">
        <f t="shared" si="3369"/>
        <v>0</v>
      </c>
      <c r="Z851" s="800">
        <f t="shared" si="3369"/>
        <v>0</v>
      </c>
      <c r="AA851" s="800">
        <f t="shared" si="3369"/>
        <v>0</v>
      </c>
      <c r="AB851" s="800">
        <f t="shared" si="3369"/>
        <v>0</v>
      </c>
      <c r="AC851" s="800">
        <f t="shared" si="3369"/>
        <v>0</v>
      </c>
      <c r="AD851" s="800">
        <f t="shared" si="3369"/>
        <v>0</v>
      </c>
      <c r="AE851" s="800">
        <f t="shared" si="3369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70">SUM(AL437)</f>
        <v>0</v>
      </c>
      <c r="AM851" s="800">
        <f t="shared" si="3370"/>
        <v>0</v>
      </c>
      <c r="AN851" s="800">
        <f t="shared" si="3370"/>
        <v>0</v>
      </c>
      <c r="AO851" s="800">
        <f t="shared" si="3370"/>
        <v>0</v>
      </c>
      <c r="AP851" s="800">
        <f t="shared" si="3370"/>
        <v>0</v>
      </c>
      <c r="AQ851" s="800">
        <f t="shared" si="3370"/>
        <v>0</v>
      </c>
      <c r="AR851" s="800">
        <f t="shared" si="3370"/>
        <v>0</v>
      </c>
      <c r="AS851" s="800">
        <f t="shared" si="3370"/>
        <v>0</v>
      </c>
      <c r="AT851" s="800">
        <f t="shared" si="3370"/>
        <v>0</v>
      </c>
      <c r="AU851" s="800">
        <f t="shared" si="3370"/>
        <v>0</v>
      </c>
      <c r="AV851" s="800">
        <f t="shared" si="3370"/>
        <v>0</v>
      </c>
      <c r="AW851" s="800">
        <f t="shared" si="3370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71">SUM(BD437)</f>
        <v>0</v>
      </c>
      <c r="BE851" s="800">
        <f t="shared" si="3371"/>
        <v>0</v>
      </c>
      <c r="BF851" s="800">
        <f t="shared" si="3371"/>
        <v>0</v>
      </c>
      <c r="BG851" s="800">
        <f t="shared" si="3371"/>
        <v>0</v>
      </c>
      <c r="BH851" s="800">
        <f t="shared" si="3371"/>
        <v>0</v>
      </c>
      <c r="BI851" s="800">
        <f t="shared" si="3371"/>
        <v>0</v>
      </c>
      <c r="BJ851" s="800">
        <f t="shared" si="3371"/>
        <v>0</v>
      </c>
      <c r="BK851" s="800">
        <f t="shared" si="3371"/>
        <v>0</v>
      </c>
      <c r="BL851" s="800">
        <f t="shared" si="3371"/>
        <v>0</v>
      </c>
      <c r="BM851" s="800">
        <f t="shared" si="3371"/>
        <v>0</v>
      </c>
      <c r="BN851" s="800">
        <f t="shared" si="3371"/>
        <v>0</v>
      </c>
      <c r="BO851" s="800">
        <f t="shared" si="3371"/>
        <v>0</v>
      </c>
      <c r="BP851" s="800"/>
      <c r="BQ851" s="800"/>
      <c r="BR851" s="800"/>
      <c r="BS851" s="800"/>
      <c r="BT851" s="800"/>
      <c r="BU851" s="799"/>
      <c r="BV851" s="800">
        <f>SUM(BV437)</f>
        <v>4.5900364259028638E-3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31">
        <f t="shared" ref="CD851:CO852" si="33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72"/>
        <v>0</v>
      </c>
      <c r="CF851" s="1332">
        <f t="shared" si="3372"/>
        <v>0</v>
      </c>
      <c r="CG851" s="1332">
        <f t="shared" si="3372"/>
        <v>0</v>
      </c>
      <c r="CH851" s="1332">
        <f t="shared" si="3372"/>
        <v>0</v>
      </c>
      <c r="CI851" s="1333">
        <f t="shared" si="3372"/>
        <v>0</v>
      </c>
      <c r="CJ851" s="1333">
        <f t="shared" si="3372"/>
        <v>0</v>
      </c>
      <c r="CK851" s="1332">
        <f t="shared" si="3372"/>
        <v>0</v>
      </c>
      <c r="CL851" s="1332">
        <f t="shared" si="3372"/>
        <v>0</v>
      </c>
      <c r="CM851" s="1332">
        <f t="shared" si="3372"/>
        <v>0</v>
      </c>
      <c r="CN851" s="1332">
        <f t="shared" si="3372"/>
        <v>0</v>
      </c>
      <c r="CO851" s="1331">
        <f t="shared" si="3372"/>
        <v>0</v>
      </c>
      <c r="CP851" s="529" t="str">
        <f t="shared" ref="CP851:CY852" si="3373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73"/>
        <v/>
      </c>
      <c r="CR851" s="531" t="str">
        <f t="shared" si="3373"/>
        <v/>
      </c>
      <c r="CS851" s="531">
        <f t="shared" si="3373"/>
        <v>0</v>
      </c>
      <c r="CT851" s="531">
        <f t="shared" si="3373"/>
        <v>0</v>
      </c>
      <c r="CU851" s="531">
        <f t="shared" si="3373"/>
        <v>0</v>
      </c>
      <c r="CV851" s="531">
        <f t="shared" si="3373"/>
        <v>0</v>
      </c>
      <c r="CW851" s="532">
        <f t="shared" si="3373"/>
        <v>0</v>
      </c>
      <c r="CX851" s="532">
        <f t="shared" si="3373"/>
        <v>0</v>
      </c>
      <c r="CY851" s="532">
        <f t="shared" si="3373"/>
        <v>0</v>
      </c>
      <c r="CZ851" s="531">
        <f t="shared" ref="CZ851:DF852" si="3374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74"/>
        <v>0</v>
      </c>
      <c r="DB851" s="531">
        <f t="shared" si="3374"/>
        <v>0</v>
      </c>
      <c r="DC851" s="531">
        <f t="shared" si="3374"/>
        <v>0</v>
      </c>
      <c r="DD851" s="531">
        <f t="shared" si="3374"/>
        <v>0</v>
      </c>
      <c r="DE851" s="530" t="str">
        <f t="shared" si="3374"/>
        <v/>
      </c>
      <c r="DF851" s="529" t="str">
        <f t="shared" si="3374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75">SUM(B447)</f>
        <v>0</v>
      </c>
      <c r="C852" s="800">
        <f t="shared" si="3375"/>
        <v>0</v>
      </c>
      <c r="D852" s="800">
        <f t="shared" si="3375"/>
        <v>0</v>
      </c>
      <c r="E852" s="800">
        <f t="shared" si="3375"/>
        <v>5.4038427326098554E-4</v>
      </c>
      <c r="F852" s="800">
        <f t="shared" si="3375"/>
        <v>0</v>
      </c>
      <c r="G852" s="800">
        <f t="shared" si="3375"/>
        <v>0</v>
      </c>
      <c r="H852" s="800">
        <f t="shared" si="3375"/>
        <v>0</v>
      </c>
      <c r="I852" s="800">
        <f t="shared" si="3375"/>
        <v>0</v>
      </c>
      <c r="J852" s="800">
        <f t="shared" si="3375"/>
        <v>0</v>
      </c>
      <c r="K852" s="800">
        <f t="shared" si="3375"/>
        <v>1.6211528197829566E-3</v>
      </c>
      <c r="L852" s="800">
        <f t="shared" si="3375"/>
        <v>0</v>
      </c>
      <c r="M852" s="800">
        <f t="shared" si="3375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76">SUM(T447)</f>
        <v>0</v>
      </c>
      <c r="U852" s="800">
        <f t="shared" si="3376"/>
        <v>0</v>
      </c>
      <c r="V852" s="800">
        <f t="shared" si="3376"/>
        <v>0</v>
      </c>
      <c r="W852" s="800">
        <f t="shared" si="3376"/>
        <v>0</v>
      </c>
      <c r="X852" s="800">
        <f t="shared" si="3376"/>
        <v>0</v>
      </c>
      <c r="Y852" s="800">
        <f t="shared" si="3376"/>
        <v>0</v>
      </c>
      <c r="Z852" s="800">
        <f t="shared" si="3376"/>
        <v>0</v>
      </c>
      <c r="AA852" s="800">
        <f t="shared" si="3376"/>
        <v>0</v>
      </c>
      <c r="AB852" s="800">
        <f t="shared" si="3376"/>
        <v>0</v>
      </c>
      <c r="AC852" s="800">
        <f t="shared" si="3376"/>
        <v>0</v>
      </c>
      <c r="AD852" s="800">
        <f t="shared" si="3376"/>
        <v>0</v>
      </c>
      <c r="AE852" s="800">
        <f t="shared" si="3376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77">SUM(AL447)</f>
        <v>0</v>
      </c>
      <c r="AM852" s="800">
        <f t="shared" si="3377"/>
        <v>0</v>
      </c>
      <c r="AN852" s="800">
        <f t="shared" si="3377"/>
        <v>0</v>
      </c>
      <c r="AO852" s="800">
        <f t="shared" si="3377"/>
        <v>0</v>
      </c>
      <c r="AP852" s="800">
        <f t="shared" si="3377"/>
        <v>0</v>
      </c>
      <c r="AQ852" s="800">
        <f t="shared" si="3377"/>
        <v>0</v>
      </c>
      <c r="AR852" s="800">
        <f t="shared" si="3377"/>
        <v>0</v>
      </c>
      <c r="AS852" s="800">
        <f t="shared" si="3377"/>
        <v>0</v>
      </c>
      <c r="AT852" s="800">
        <f t="shared" si="3377"/>
        <v>0</v>
      </c>
      <c r="AU852" s="800">
        <f t="shared" si="3377"/>
        <v>0</v>
      </c>
      <c r="AV852" s="800">
        <f t="shared" si="3377"/>
        <v>0</v>
      </c>
      <c r="AW852" s="800">
        <f t="shared" si="3377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78">SUM(BD447)</f>
        <v>0</v>
      </c>
      <c r="BE852" s="800">
        <f t="shared" si="3378"/>
        <v>0</v>
      </c>
      <c r="BF852" s="800">
        <f t="shared" si="3378"/>
        <v>0</v>
      </c>
      <c r="BG852" s="800">
        <f t="shared" si="3378"/>
        <v>0</v>
      </c>
      <c r="BH852" s="800">
        <f t="shared" si="3378"/>
        <v>0</v>
      </c>
      <c r="BI852" s="800">
        <f t="shared" si="3378"/>
        <v>0</v>
      </c>
      <c r="BJ852" s="800">
        <f t="shared" si="3378"/>
        <v>0</v>
      </c>
      <c r="BK852" s="800">
        <f t="shared" si="3378"/>
        <v>0</v>
      </c>
      <c r="BL852" s="800">
        <f t="shared" si="3378"/>
        <v>0</v>
      </c>
      <c r="BM852" s="800">
        <f t="shared" si="3378"/>
        <v>0</v>
      </c>
      <c r="BN852" s="800">
        <f t="shared" si="3378"/>
        <v>0</v>
      </c>
      <c r="BO852" s="800">
        <f t="shared" si="3378"/>
        <v>0</v>
      </c>
      <c r="BP852" s="800"/>
      <c r="BQ852" s="800"/>
      <c r="BR852" s="800"/>
      <c r="BS852" s="800"/>
      <c r="BT852" s="800"/>
      <c r="BU852" s="799"/>
      <c r="BV852" s="800">
        <f>SUM(BV447)</f>
        <v>9.456724782067247E-4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31">
        <f t="shared" si="3372"/>
        <v>0</v>
      </c>
      <c r="CE852" s="1332">
        <f t="shared" ref="CE852:CO852" si="337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79"/>
        <v>0</v>
      </c>
      <c r="CG852" s="1332">
        <f t="shared" si="3379"/>
        <v>0</v>
      </c>
      <c r="CH852" s="1332">
        <f t="shared" si="3379"/>
        <v>0</v>
      </c>
      <c r="CI852" s="1333">
        <f t="shared" si="3379"/>
        <v>0</v>
      </c>
      <c r="CJ852" s="1333">
        <f t="shared" si="3379"/>
        <v>0</v>
      </c>
      <c r="CK852" s="1332">
        <f t="shared" si="3379"/>
        <v>0</v>
      </c>
      <c r="CL852" s="1332">
        <f t="shared" si="3379"/>
        <v>0</v>
      </c>
      <c r="CM852" s="1332">
        <f t="shared" si="3379"/>
        <v>0</v>
      </c>
      <c r="CN852" s="1332">
        <f t="shared" si="3379"/>
        <v>0</v>
      </c>
      <c r="CO852" s="1331">
        <f t="shared" si="3379"/>
        <v>0</v>
      </c>
      <c r="CP852" s="529" t="str">
        <f t="shared" si="3373"/>
        <v/>
      </c>
      <c r="CQ852" s="530" t="str">
        <f t="shared" si="3373"/>
        <v/>
      </c>
      <c r="CR852" s="531" t="str">
        <f t="shared" si="3373"/>
        <v/>
      </c>
      <c r="CS852" s="531">
        <f t="shared" si="3373"/>
        <v>0</v>
      </c>
      <c r="CT852" s="531">
        <f t="shared" si="3373"/>
        <v>0</v>
      </c>
      <c r="CU852" s="531">
        <f t="shared" si="3373"/>
        <v>0</v>
      </c>
      <c r="CV852" s="531">
        <f t="shared" si="3373"/>
        <v>0</v>
      </c>
      <c r="CW852" s="532">
        <f t="shared" si="3373"/>
        <v>0</v>
      </c>
      <c r="CX852" s="532">
        <f t="shared" si="3373"/>
        <v>0</v>
      </c>
      <c r="CY852" s="532">
        <f t="shared" si="3373"/>
        <v>0</v>
      </c>
      <c r="CZ852" s="531">
        <f t="shared" si="3374"/>
        <v>0</v>
      </c>
      <c r="DA852" s="531">
        <f t="shared" si="3374"/>
        <v>0</v>
      </c>
      <c r="DB852" s="531">
        <f t="shared" si="3374"/>
        <v>0</v>
      </c>
      <c r="DC852" s="531">
        <f t="shared" si="3374"/>
        <v>0</v>
      </c>
      <c r="DD852" s="531">
        <f t="shared" si="3374"/>
        <v>0</v>
      </c>
      <c r="DE852" s="530" t="str">
        <f t="shared" si="3374"/>
        <v/>
      </c>
      <c r="DF852" s="529" t="str">
        <f t="shared" si="3374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80">SUM(B649)</f>
        <v>2.0701001712328766E-2</v>
      </c>
      <c r="C854" s="800">
        <f t="shared" si="3380"/>
        <v>0</v>
      </c>
      <c r="D854" s="800">
        <f t="shared" si="3380"/>
        <v>0</v>
      </c>
      <c r="E854" s="800">
        <f t="shared" si="3380"/>
        <v>0</v>
      </c>
      <c r="F854" s="800">
        <f t="shared" si="3380"/>
        <v>0</v>
      </c>
      <c r="G854" s="800">
        <f t="shared" si="3380"/>
        <v>0</v>
      </c>
      <c r="H854" s="800">
        <f t="shared" si="3380"/>
        <v>0</v>
      </c>
      <c r="I854" s="800">
        <f t="shared" si="3380"/>
        <v>0</v>
      </c>
      <c r="J854" s="800">
        <f t="shared" si="3380"/>
        <v>3.5487431506849312E-2</v>
      </c>
      <c r="K854" s="800">
        <f t="shared" si="3380"/>
        <v>0</v>
      </c>
      <c r="L854" s="800">
        <f t="shared" si="3380"/>
        <v>0</v>
      </c>
      <c r="M854" s="800">
        <f t="shared" si="3380"/>
        <v>0</v>
      </c>
      <c r="N854" s="800"/>
      <c r="O854" s="800"/>
      <c r="P854" s="800"/>
      <c r="Q854" s="800"/>
      <c r="R854" s="800"/>
      <c r="S854" s="799"/>
      <c r="T854" s="800">
        <f t="shared" ref="T854:AE854" si="3381">SUM(T649)</f>
        <v>0</v>
      </c>
      <c r="U854" s="800">
        <f t="shared" si="3381"/>
        <v>0</v>
      </c>
      <c r="V854" s="800">
        <f t="shared" si="3381"/>
        <v>0</v>
      </c>
      <c r="W854" s="800">
        <f t="shared" si="3381"/>
        <v>0</v>
      </c>
      <c r="X854" s="800">
        <f t="shared" si="3381"/>
        <v>0</v>
      </c>
      <c r="Y854" s="800">
        <f t="shared" si="3381"/>
        <v>0</v>
      </c>
      <c r="Z854" s="800">
        <f t="shared" si="3381"/>
        <v>0</v>
      </c>
      <c r="AA854" s="800">
        <f t="shared" si="3381"/>
        <v>0</v>
      </c>
      <c r="AB854" s="800">
        <f t="shared" si="3381"/>
        <v>0</v>
      </c>
      <c r="AC854" s="800">
        <f t="shared" si="3381"/>
        <v>0</v>
      </c>
      <c r="AD854" s="800">
        <f t="shared" si="3381"/>
        <v>0</v>
      </c>
      <c r="AE854" s="800">
        <f t="shared" si="3381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82">SUM(AL649)</f>
        <v>0</v>
      </c>
      <c r="AM854" s="800">
        <f t="shared" si="3382"/>
        <v>0</v>
      </c>
      <c r="AN854" s="800">
        <f t="shared" si="3382"/>
        <v>0</v>
      </c>
      <c r="AO854" s="800">
        <f t="shared" si="3382"/>
        <v>0</v>
      </c>
      <c r="AP854" s="800">
        <f t="shared" si="3382"/>
        <v>0</v>
      </c>
      <c r="AQ854" s="800">
        <f t="shared" si="3382"/>
        <v>0</v>
      </c>
      <c r="AR854" s="800">
        <f t="shared" si="3382"/>
        <v>0</v>
      </c>
      <c r="AS854" s="800">
        <f t="shared" si="3382"/>
        <v>0</v>
      </c>
      <c r="AT854" s="800">
        <f t="shared" si="3382"/>
        <v>0</v>
      </c>
      <c r="AU854" s="800">
        <f t="shared" si="3382"/>
        <v>0</v>
      </c>
      <c r="AV854" s="800">
        <f t="shared" si="3382"/>
        <v>0</v>
      </c>
      <c r="AW854" s="800">
        <f t="shared" si="3382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83">SUM(BD649)</f>
        <v>0</v>
      </c>
      <c r="BE854" s="800">
        <f t="shared" si="3383"/>
        <v>0</v>
      </c>
      <c r="BF854" s="800">
        <f t="shared" si="3383"/>
        <v>0</v>
      </c>
      <c r="BG854" s="800">
        <f t="shared" si="3383"/>
        <v>0</v>
      </c>
      <c r="BH854" s="800">
        <f t="shared" si="3383"/>
        <v>0</v>
      </c>
      <c r="BI854" s="800">
        <f t="shared" si="3383"/>
        <v>0</v>
      </c>
      <c r="BJ854" s="800">
        <f t="shared" si="3383"/>
        <v>0</v>
      </c>
      <c r="BK854" s="800">
        <f t="shared" si="3383"/>
        <v>0</v>
      </c>
      <c r="BL854" s="800">
        <f t="shared" si="3383"/>
        <v>0</v>
      </c>
      <c r="BM854" s="800">
        <f t="shared" si="3383"/>
        <v>0</v>
      </c>
      <c r="BN854" s="800">
        <f t="shared" si="3383"/>
        <v>0</v>
      </c>
      <c r="BO854" s="800">
        <f t="shared" si="3383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31">
        <f t="shared" ref="CD854:CO854" si="33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84"/>
        <v>0</v>
      </c>
      <c r="CF854" s="1332">
        <f t="shared" si="3384"/>
        <v>0</v>
      </c>
      <c r="CG854" s="1332">
        <f t="shared" si="3384"/>
        <v>0</v>
      </c>
      <c r="CH854" s="1332">
        <f t="shared" si="3384"/>
        <v>0</v>
      </c>
      <c r="CI854" s="1333">
        <f t="shared" si="3384"/>
        <v>0</v>
      </c>
      <c r="CJ854" s="1333">
        <f t="shared" si="3384"/>
        <v>0</v>
      </c>
      <c r="CK854" s="1332">
        <f t="shared" si="3384"/>
        <v>0</v>
      </c>
      <c r="CL854" s="1332">
        <f t="shared" si="3384"/>
        <v>0</v>
      </c>
      <c r="CM854" s="1332">
        <f t="shared" si="3384"/>
        <v>0</v>
      </c>
      <c r="CN854" s="1332">
        <f t="shared" si="3384"/>
        <v>0</v>
      </c>
      <c r="CO854" s="1331">
        <f t="shared" si="3384"/>
        <v>0</v>
      </c>
      <c r="CP854" s="529" t="str">
        <f t="shared" ref="CP854:CY857" si="3385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85"/>
        <v/>
      </c>
      <c r="CR854" s="531" t="str">
        <f t="shared" si="3385"/>
        <v/>
      </c>
      <c r="CS854" s="531">
        <f t="shared" si="3385"/>
        <v>0</v>
      </c>
      <c r="CT854" s="531">
        <f t="shared" si="3385"/>
        <v>0</v>
      </c>
      <c r="CU854" s="531">
        <f t="shared" si="3385"/>
        <v>0</v>
      </c>
      <c r="CV854" s="531">
        <f t="shared" si="3385"/>
        <v>0</v>
      </c>
      <c r="CW854" s="532">
        <f t="shared" si="3385"/>
        <v>0</v>
      </c>
      <c r="CX854" s="532">
        <f t="shared" si="3385"/>
        <v>0</v>
      </c>
      <c r="CY854" s="532">
        <f t="shared" si="3385"/>
        <v>0</v>
      </c>
      <c r="CZ854" s="531">
        <f t="shared" ref="CZ854:DF857" si="3386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86"/>
        <v>0</v>
      </c>
      <c r="DB854" s="531">
        <f t="shared" si="3386"/>
        <v>0</v>
      </c>
      <c r="DC854" s="531">
        <f t="shared" si="3386"/>
        <v>0</v>
      </c>
      <c r="DD854" s="531">
        <f t="shared" si="3386"/>
        <v>0</v>
      </c>
      <c r="DE854" s="530" t="str">
        <f t="shared" si="3386"/>
        <v/>
      </c>
      <c r="DF854" s="529" t="str">
        <f t="shared" si="3386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87">SUM(B655)</f>
        <v>0</v>
      </c>
      <c r="C855" s="800">
        <f t="shared" si="3387"/>
        <v>0</v>
      </c>
      <c r="D855" s="800">
        <f t="shared" si="3387"/>
        <v>0</v>
      </c>
      <c r="E855" s="800">
        <f t="shared" si="3387"/>
        <v>0</v>
      </c>
      <c r="F855" s="800">
        <f t="shared" si="3387"/>
        <v>5.0696330724070447E-2</v>
      </c>
      <c r="G855" s="800">
        <f t="shared" si="3387"/>
        <v>0</v>
      </c>
      <c r="H855" s="800">
        <f t="shared" si="3387"/>
        <v>0</v>
      </c>
      <c r="I855" s="800">
        <f t="shared" si="3387"/>
        <v>0</v>
      </c>
      <c r="J855" s="800">
        <f t="shared" si="3387"/>
        <v>0</v>
      </c>
      <c r="K855" s="800">
        <f t="shared" si="3387"/>
        <v>0</v>
      </c>
      <c r="L855" s="800">
        <f t="shared" si="3387"/>
        <v>0</v>
      </c>
      <c r="M855" s="800">
        <f t="shared" si="3387"/>
        <v>0</v>
      </c>
      <c r="N855" s="800"/>
      <c r="O855" s="800"/>
      <c r="P855" s="800"/>
      <c r="Q855" s="800"/>
      <c r="R855" s="800"/>
      <c r="S855" s="799"/>
      <c r="T855" s="800">
        <f t="shared" ref="T855:AE855" si="3388">SUM(T655)</f>
        <v>2.3658287671232875E-2</v>
      </c>
      <c r="U855" s="800">
        <f t="shared" si="3388"/>
        <v>0</v>
      </c>
      <c r="V855" s="800">
        <f t="shared" si="3388"/>
        <v>0</v>
      </c>
      <c r="W855" s="800">
        <f t="shared" si="3388"/>
        <v>0</v>
      </c>
      <c r="X855" s="800">
        <f t="shared" si="3388"/>
        <v>0</v>
      </c>
      <c r="Y855" s="800">
        <f t="shared" si="3388"/>
        <v>0</v>
      </c>
      <c r="Z855" s="800">
        <f t="shared" si="3388"/>
        <v>0</v>
      </c>
      <c r="AA855" s="800">
        <f t="shared" si="3388"/>
        <v>0</v>
      </c>
      <c r="AB855" s="800">
        <f t="shared" si="3388"/>
        <v>0</v>
      </c>
      <c r="AC855" s="800">
        <f t="shared" si="3388"/>
        <v>0</v>
      </c>
      <c r="AD855" s="800">
        <f t="shared" si="3388"/>
        <v>0</v>
      </c>
      <c r="AE855" s="800">
        <f t="shared" si="3388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89">SUM(AL655)</f>
        <v>0</v>
      </c>
      <c r="AM855" s="800">
        <f t="shared" si="3389"/>
        <v>0</v>
      </c>
      <c r="AN855" s="800">
        <f t="shared" si="3389"/>
        <v>0</v>
      </c>
      <c r="AO855" s="800">
        <f t="shared" si="3389"/>
        <v>0</v>
      </c>
      <c r="AP855" s="800">
        <f t="shared" si="3389"/>
        <v>0</v>
      </c>
      <c r="AQ855" s="800">
        <f t="shared" si="3389"/>
        <v>0</v>
      </c>
      <c r="AR855" s="800">
        <f t="shared" si="3389"/>
        <v>0</v>
      </c>
      <c r="AS855" s="800">
        <f t="shared" si="3389"/>
        <v>0</v>
      </c>
      <c r="AT855" s="800">
        <f t="shared" si="3389"/>
        <v>0</v>
      </c>
      <c r="AU855" s="800">
        <f t="shared" si="3389"/>
        <v>0</v>
      </c>
      <c r="AV855" s="800">
        <f t="shared" si="3389"/>
        <v>0</v>
      </c>
      <c r="AW855" s="800">
        <f t="shared" si="3389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90">SUM(BD655)</f>
        <v>0</v>
      </c>
      <c r="BE855" s="800">
        <f t="shared" si="3390"/>
        <v>0</v>
      </c>
      <c r="BF855" s="800">
        <f t="shared" si="3390"/>
        <v>0</v>
      </c>
      <c r="BG855" s="800">
        <f t="shared" si="3390"/>
        <v>0</v>
      </c>
      <c r="BH855" s="800">
        <f t="shared" si="3390"/>
        <v>0</v>
      </c>
      <c r="BI855" s="800">
        <f t="shared" si="3390"/>
        <v>0</v>
      </c>
      <c r="BJ855" s="800">
        <f t="shared" si="3390"/>
        <v>0</v>
      </c>
      <c r="BK855" s="800">
        <f t="shared" si="3390"/>
        <v>0</v>
      </c>
      <c r="BL855" s="800">
        <f t="shared" si="3390"/>
        <v>0</v>
      </c>
      <c r="BM855" s="800">
        <f t="shared" si="3390"/>
        <v>0</v>
      </c>
      <c r="BN855" s="800">
        <f t="shared" si="3390"/>
        <v>0</v>
      </c>
      <c r="BO855" s="800">
        <f t="shared" si="3390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9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91"/>
        <v>0</v>
      </c>
      <c r="CG855" s="1332">
        <f t="shared" si="3391"/>
        <v>0</v>
      </c>
      <c r="CH855" s="1332">
        <f t="shared" si="3391"/>
        <v>0</v>
      </c>
      <c r="CI855" s="1333">
        <f t="shared" si="3391"/>
        <v>0</v>
      </c>
      <c r="CJ855" s="1333">
        <f t="shared" si="3391"/>
        <v>0</v>
      </c>
      <c r="CK855" s="1332">
        <f t="shared" si="3391"/>
        <v>0</v>
      </c>
      <c r="CL855" s="1332">
        <f t="shared" si="3391"/>
        <v>0</v>
      </c>
      <c r="CM855" s="1332">
        <f t="shared" si="3391"/>
        <v>0</v>
      </c>
      <c r="CN855" s="1332">
        <f t="shared" si="3391"/>
        <v>0</v>
      </c>
      <c r="CO855" s="1331">
        <f t="shared" si="3391"/>
        <v>0</v>
      </c>
      <c r="CP855" s="529" t="str">
        <f t="shared" si="3385"/>
        <v/>
      </c>
      <c r="CQ855" s="530" t="str">
        <f t="shared" si="3385"/>
        <v/>
      </c>
      <c r="CR855" s="531" t="str">
        <f t="shared" si="3385"/>
        <v/>
      </c>
      <c r="CS855" s="531">
        <f t="shared" si="3385"/>
        <v>0</v>
      </c>
      <c r="CT855" s="531">
        <f t="shared" si="3385"/>
        <v>0</v>
      </c>
      <c r="CU855" s="531">
        <f t="shared" si="3385"/>
        <v>0</v>
      </c>
      <c r="CV855" s="531">
        <f t="shared" si="3385"/>
        <v>0</v>
      </c>
      <c r="CW855" s="532">
        <f t="shared" si="3385"/>
        <v>0</v>
      </c>
      <c r="CX855" s="532">
        <f t="shared" si="3385"/>
        <v>0</v>
      </c>
      <c r="CY855" s="532">
        <f t="shared" si="3385"/>
        <v>0</v>
      </c>
      <c r="CZ855" s="531">
        <f t="shared" si="3386"/>
        <v>0</v>
      </c>
      <c r="DA855" s="531">
        <f t="shared" si="3386"/>
        <v>0</v>
      </c>
      <c r="DB855" s="531">
        <f t="shared" si="3386"/>
        <v>0</v>
      </c>
      <c r="DC855" s="531">
        <f t="shared" si="3386"/>
        <v>0</v>
      </c>
      <c r="DD855" s="531">
        <f t="shared" si="3386"/>
        <v>0</v>
      </c>
      <c r="DE855" s="530" t="str">
        <f t="shared" si="3386"/>
        <v/>
      </c>
      <c r="DF855" s="529" t="str">
        <f t="shared" si="3386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392">SUM(B661)</f>
        <v>0</v>
      </c>
      <c r="C856" s="800">
        <f t="shared" si="3392"/>
        <v>0</v>
      </c>
      <c r="D856" s="800">
        <f t="shared" si="3392"/>
        <v>0</v>
      </c>
      <c r="E856" s="800">
        <f t="shared" si="3392"/>
        <v>0</v>
      </c>
      <c r="F856" s="800">
        <f t="shared" si="3392"/>
        <v>0</v>
      </c>
      <c r="G856" s="800">
        <f t="shared" si="3392"/>
        <v>0</v>
      </c>
      <c r="H856" s="800">
        <f t="shared" si="3392"/>
        <v>0</v>
      </c>
      <c r="I856" s="800">
        <f t="shared" si="3392"/>
        <v>0</v>
      </c>
      <c r="J856" s="800">
        <f t="shared" si="3392"/>
        <v>0</v>
      </c>
      <c r="K856" s="800">
        <f t="shared" si="3392"/>
        <v>0</v>
      </c>
      <c r="L856" s="800">
        <f t="shared" si="3392"/>
        <v>0</v>
      </c>
      <c r="M856" s="800">
        <f t="shared" si="3392"/>
        <v>0</v>
      </c>
      <c r="N856" s="800"/>
      <c r="O856" s="800"/>
      <c r="P856" s="800"/>
      <c r="Q856" s="800"/>
      <c r="R856" s="800"/>
      <c r="S856" s="799"/>
      <c r="T856" s="800">
        <f t="shared" ref="T856:AE856" si="3393">SUM(T661)</f>
        <v>0</v>
      </c>
      <c r="U856" s="800">
        <f t="shared" si="3393"/>
        <v>0</v>
      </c>
      <c r="V856" s="800">
        <f t="shared" si="3393"/>
        <v>0</v>
      </c>
      <c r="W856" s="800">
        <f t="shared" si="3393"/>
        <v>0</v>
      </c>
      <c r="X856" s="800">
        <f t="shared" si="3393"/>
        <v>0</v>
      </c>
      <c r="Y856" s="800">
        <f t="shared" si="3393"/>
        <v>0</v>
      </c>
      <c r="Z856" s="800">
        <f t="shared" si="3393"/>
        <v>0</v>
      </c>
      <c r="AA856" s="800">
        <f t="shared" si="3393"/>
        <v>0</v>
      </c>
      <c r="AB856" s="800">
        <f t="shared" si="3393"/>
        <v>1.4194972602739723E-2</v>
      </c>
      <c r="AC856" s="800">
        <f t="shared" si="3393"/>
        <v>0</v>
      </c>
      <c r="AD856" s="800">
        <f t="shared" si="3393"/>
        <v>0</v>
      </c>
      <c r="AE856" s="800">
        <f t="shared" si="3393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94">SUM(AL661)</f>
        <v>0</v>
      </c>
      <c r="AM856" s="800">
        <f t="shared" si="3394"/>
        <v>0</v>
      </c>
      <c r="AN856" s="800">
        <f t="shared" si="3394"/>
        <v>0</v>
      </c>
      <c r="AO856" s="800">
        <f t="shared" si="3394"/>
        <v>0</v>
      </c>
      <c r="AP856" s="800">
        <f t="shared" si="3394"/>
        <v>0</v>
      </c>
      <c r="AQ856" s="800">
        <f t="shared" si="3394"/>
        <v>0</v>
      </c>
      <c r="AR856" s="800">
        <f t="shared" si="3394"/>
        <v>0</v>
      </c>
      <c r="AS856" s="800">
        <f t="shared" si="3394"/>
        <v>0</v>
      </c>
      <c r="AT856" s="800">
        <f t="shared" si="3394"/>
        <v>0</v>
      </c>
      <c r="AU856" s="800">
        <f t="shared" si="3394"/>
        <v>0</v>
      </c>
      <c r="AV856" s="800">
        <f t="shared" si="3394"/>
        <v>0</v>
      </c>
      <c r="AW856" s="800">
        <f t="shared" si="3394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95">SUM(BD661)</f>
        <v>0</v>
      </c>
      <c r="BE856" s="800">
        <f t="shared" si="3395"/>
        <v>0</v>
      </c>
      <c r="BF856" s="800">
        <f t="shared" si="3395"/>
        <v>0</v>
      </c>
      <c r="BG856" s="800">
        <f t="shared" si="3395"/>
        <v>0</v>
      </c>
      <c r="BH856" s="800">
        <f t="shared" si="3395"/>
        <v>0</v>
      </c>
      <c r="BI856" s="800">
        <f t="shared" si="3395"/>
        <v>0</v>
      </c>
      <c r="BJ856" s="800">
        <f t="shared" si="3395"/>
        <v>0</v>
      </c>
      <c r="BK856" s="800">
        <f t="shared" si="3395"/>
        <v>0</v>
      </c>
      <c r="BL856" s="800">
        <f t="shared" si="3395"/>
        <v>0</v>
      </c>
      <c r="BM856" s="800">
        <f t="shared" si="3395"/>
        <v>0</v>
      </c>
      <c r="BN856" s="800">
        <f t="shared" si="3395"/>
        <v>0</v>
      </c>
      <c r="BO856" s="800">
        <f t="shared" si="3395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91"/>
        <v>0</v>
      </c>
      <c r="CF856" s="1332">
        <f t="shared" si="3391"/>
        <v>0</v>
      </c>
      <c r="CG856" s="1332">
        <f t="shared" si="3391"/>
        <v>0</v>
      </c>
      <c r="CH856" s="1332">
        <f t="shared" si="3391"/>
        <v>0</v>
      </c>
      <c r="CI856" s="1333">
        <f t="shared" si="3391"/>
        <v>0</v>
      </c>
      <c r="CJ856" s="1333">
        <f t="shared" si="3391"/>
        <v>0</v>
      </c>
      <c r="CK856" s="1332">
        <f t="shared" si="3391"/>
        <v>0</v>
      </c>
      <c r="CL856" s="1332">
        <f t="shared" si="3391"/>
        <v>0</v>
      </c>
      <c r="CM856" s="1332">
        <f t="shared" si="3391"/>
        <v>0</v>
      </c>
      <c r="CN856" s="1332">
        <f t="shared" si="3391"/>
        <v>0</v>
      </c>
      <c r="CO856" s="1331">
        <f t="shared" si="3391"/>
        <v>0</v>
      </c>
      <c r="CP856" s="529" t="str">
        <f t="shared" si="3385"/>
        <v/>
      </c>
      <c r="CQ856" s="530" t="str">
        <f t="shared" si="3385"/>
        <v/>
      </c>
      <c r="CR856" s="531" t="str">
        <f t="shared" si="3385"/>
        <v/>
      </c>
      <c r="CS856" s="531">
        <f t="shared" si="3385"/>
        <v>0</v>
      </c>
      <c r="CT856" s="531">
        <f t="shared" si="3385"/>
        <v>0</v>
      </c>
      <c r="CU856" s="531">
        <f t="shared" si="3385"/>
        <v>0</v>
      </c>
      <c r="CV856" s="531">
        <f t="shared" si="3385"/>
        <v>0</v>
      </c>
      <c r="CW856" s="532">
        <f t="shared" si="3385"/>
        <v>0</v>
      </c>
      <c r="CX856" s="532">
        <f t="shared" si="3385"/>
        <v>0</v>
      </c>
      <c r="CY856" s="532">
        <f t="shared" si="3385"/>
        <v>0</v>
      </c>
      <c r="CZ856" s="531">
        <f t="shared" si="3386"/>
        <v>0</v>
      </c>
      <c r="DA856" s="531">
        <f t="shared" si="3386"/>
        <v>0</v>
      </c>
      <c r="DB856" s="531">
        <f t="shared" si="3386"/>
        <v>0</v>
      </c>
      <c r="DC856" s="531">
        <f t="shared" si="3386"/>
        <v>0</v>
      </c>
      <c r="DD856" s="531">
        <f t="shared" si="3386"/>
        <v>0</v>
      </c>
      <c r="DE856" s="530" t="str">
        <f t="shared" si="3386"/>
        <v/>
      </c>
      <c r="DF856" s="529" t="str">
        <f t="shared" si="3386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396">SUM(B664)</f>
        <v>0</v>
      </c>
      <c r="C857" s="800">
        <f t="shared" si="3396"/>
        <v>0</v>
      </c>
      <c r="D857" s="800">
        <f t="shared" si="3396"/>
        <v>0</v>
      </c>
      <c r="E857" s="800">
        <f t="shared" si="3396"/>
        <v>0</v>
      </c>
      <c r="F857" s="800">
        <f t="shared" si="3396"/>
        <v>0</v>
      </c>
      <c r="G857" s="800">
        <f t="shared" si="3396"/>
        <v>0</v>
      </c>
      <c r="H857" s="800">
        <f t="shared" si="3396"/>
        <v>0</v>
      </c>
      <c r="I857" s="800">
        <f t="shared" si="3396"/>
        <v>0</v>
      </c>
      <c r="J857" s="800">
        <f t="shared" si="3396"/>
        <v>0</v>
      </c>
      <c r="K857" s="800">
        <f t="shared" si="3396"/>
        <v>0</v>
      </c>
      <c r="L857" s="800">
        <f t="shared" si="3396"/>
        <v>0</v>
      </c>
      <c r="M857" s="800">
        <f t="shared" si="3396"/>
        <v>0</v>
      </c>
      <c r="N857" s="800"/>
      <c r="O857" s="800"/>
      <c r="P857" s="800"/>
      <c r="Q857" s="800"/>
      <c r="R857" s="800"/>
      <c r="S857" s="799"/>
      <c r="T857" s="800">
        <f t="shared" ref="T857:AE857" si="3397">SUM(T664)</f>
        <v>0</v>
      </c>
      <c r="U857" s="800">
        <f t="shared" si="3397"/>
        <v>0</v>
      </c>
      <c r="V857" s="800">
        <f t="shared" si="3397"/>
        <v>0</v>
      </c>
      <c r="W857" s="800">
        <f t="shared" si="3397"/>
        <v>0</v>
      </c>
      <c r="X857" s="800">
        <f t="shared" si="3397"/>
        <v>0</v>
      </c>
      <c r="Y857" s="800">
        <f t="shared" si="3397"/>
        <v>0</v>
      </c>
      <c r="Z857" s="800">
        <f t="shared" si="3397"/>
        <v>0</v>
      </c>
      <c r="AA857" s="800">
        <f t="shared" si="3397"/>
        <v>0</v>
      </c>
      <c r="AB857" s="800">
        <f t="shared" si="3397"/>
        <v>0</v>
      </c>
      <c r="AC857" s="800">
        <f t="shared" si="3397"/>
        <v>0</v>
      </c>
      <c r="AD857" s="800">
        <f t="shared" si="3397"/>
        <v>0</v>
      </c>
      <c r="AE857" s="800">
        <f t="shared" si="3397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98">SUM(AL664)</f>
        <v>0</v>
      </c>
      <c r="AM857" s="800">
        <f t="shared" si="3398"/>
        <v>0</v>
      </c>
      <c r="AN857" s="800">
        <f t="shared" si="3398"/>
        <v>0</v>
      </c>
      <c r="AO857" s="800">
        <f t="shared" si="3398"/>
        <v>0</v>
      </c>
      <c r="AP857" s="800">
        <f t="shared" si="3398"/>
        <v>0</v>
      </c>
      <c r="AQ857" s="800">
        <f t="shared" si="3398"/>
        <v>0</v>
      </c>
      <c r="AR857" s="800">
        <f t="shared" si="3398"/>
        <v>0</v>
      </c>
      <c r="AS857" s="800">
        <f t="shared" si="3398"/>
        <v>0</v>
      </c>
      <c r="AT857" s="800">
        <f t="shared" si="3398"/>
        <v>0</v>
      </c>
      <c r="AU857" s="800">
        <f t="shared" si="3398"/>
        <v>0</v>
      </c>
      <c r="AV857" s="800">
        <f t="shared" si="3398"/>
        <v>0</v>
      </c>
      <c r="AW857" s="800">
        <f t="shared" si="3398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99">SUM(BD664)</f>
        <v>0</v>
      </c>
      <c r="BE857" s="800">
        <f t="shared" si="3399"/>
        <v>0</v>
      </c>
      <c r="BF857" s="800">
        <f t="shared" si="3399"/>
        <v>0</v>
      </c>
      <c r="BG857" s="800">
        <f t="shared" si="3399"/>
        <v>0</v>
      </c>
      <c r="BH857" s="800">
        <f t="shared" si="3399"/>
        <v>0</v>
      </c>
      <c r="BI857" s="800">
        <f t="shared" si="3399"/>
        <v>0</v>
      </c>
      <c r="BJ857" s="800">
        <f t="shared" si="3399"/>
        <v>0</v>
      </c>
      <c r="BK857" s="800">
        <f t="shared" si="3399"/>
        <v>0</v>
      </c>
      <c r="BL857" s="800">
        <f t="shared" si="3399"/>
        <v>0</v>
      </c>
      <c r="BM857" s="800">
        <f t="shared" si="3399"/>
        <v>0</v>
      </c>
      <c r="BN857" s="800">
        <f t="shared" si="3399"/>
        <v>0</v>
      </c>
      <c r="BO857" s="800">
        <f t="shared" si="3399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91"/>
        <v>0</v>
      </c>
      <c r="CF857" s="1332">
        <f t="shared" si="3391"/>
        <v>0</v>
      </c>
      <c r="CG857" s="1332">
        <f t="shared" si="3391"/>
        <v>0</v>
      </c>
      <c r="CH857" s="1332">
        <f t="shared" si="3391"/>
        <v>0</v>
      </c>
      <c r="CI857" s="1333">
        <f t="shared" si="3391"/>
        <v>0</v>
      </c>
      <c r="CJ857" s="1333">
        <f t="shared" si="3391"/>
        <v>0</v>
      </c>
      <c r="CK857" s="1332">
        <f t="shared" si="3391"/>
        <v>0</v>
      </c>
      <c r="CL857" s="1332">
        <f t="shared" si="3391"/>
        <v>0</v>
      </c>
      <c r="CM857" s="1332">
        <f t="shared" si="3391"/>
        <v>0</v>
      </c>
      <c r="CN857" s="1332">
        <f t="shared" si="3391"/>
        <v>0</v>
      </c>
      <c r="CO857" s="1331">
        <f t="shared" si="3391"/>
        <v>0</v>
      </c>
      <c r="CP857" s="529" t="str">
        <f t="shared" si="3385"/>
        <v/>
      </c>
      <c r="CQ857" s="530" t="str">
        <f t="shared" si="3385"/>
        <v/>
      </c>
      <c r="CR857" s="531" t="str">
        <f t="shared" si="3385"/>
        <v/>
      </c>
      <c r="CS857" s="531">
        <f t="shared" si="3385"/>
        <v>0</v>
      </c>
      <c r="CT857" s="531">
        <f t="shared" si="3385"/>
        <v>0</v>
      </c>
      <c r="CU857" s="531">
        <f t="shared" si="3385"/>
        <v>0</v>
      </c>
      <c r="CV857" s="531">
        <f t="shared" si="3385"/>
        <v>0</v>
      </c>
      <c r="CW857" s="532">
        <f t="shared" si="3385"/>
        <v>0</v>
      </c>
      <c r="CX857" s="532">
        <f t="shared" si="3385"/>
        <v>0</v>
      </c>
      <c r="CY857" s="532">
        <f t="shared" si="3385"/>
        <v>0</v>
      </c>
      <c r="CZ857" s="531">
        <f t="shared" si="3386"/>
        <v>0</v>
      </c>
      <c r="DA857" s="531">
        <f t="shared" si="3386"/>
        <v>0</v>
      </c>
      <c r="DB857" s="531">
        <f t="shared" si="3386"/>
        <v>0</v>
      </c>
      <c r="DC857" s="531">
        <f t="shared" si="3386"/>
        <v>0</v>
      </c>
      <c r="DD857" s="531">
        <f t="shared" si="3386"/>
        <v>0</v>
      </c>
      <c r="DE857" s="530" t="str">
        <f t="shared" si="3386"/>
        <v/>
      </c>
      <c r="DF857" s="529" t="str">
        <f t="shared" si="3386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34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00">SUM(C455)</f>
        <v>0.29491391656288918</v>
      </c>
      <c r="D859" s="800">
        <f t="shared" si="3400"/>
        <v>0.29491391656288918</v>
      </c>
      <c r="E859" s="800">
        <f t="shared" si="3400"/>
        <v>0.26963558085749867</v>
      </c>
      <c r="F859" s="800">
        <f t="shared" si="3400"/>
        <v>0.16852223803593666</v>
      </c>
      <c r="G859" s="800">
        <f t="shared" si="3400"/>
        <v>0.25952424657534245</v>
      </c>
      <c r="H859" s="800">
        <f t="shared" si="3400"/>
        <v>0.29491391656288918</v>
      </c>
      <c r="I859" s="800">
        <f t="shared" si="3400"/>
        <v>6.7408895214374667E-2</v>
      </c>
      <c r="J859" s="800">
        <f t="shared" si="3400"/>
        <v>0.17694834993773351</v>
      </c>
      <c r="K859" s="800">
        <f t="shared" si="3400"/>
        <v>0.40445337128624798</v>
      </c>
      <c r="L859" s="800">
        <f t="shared" si="3400"/>
        <v>0.20222668564312399</v>
      </c>
      <c r="M859" s="800">
        <f t="shared" si="3400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01">SUM(U455)</f>
        <v>0.28311735990037362</v>
      </c>
      <c r="V859" s="800">
        <f t="shared" si="3401"/>
        <v>0.26963558085749867</v>
      </c>
      <c r="W859" s="800">
        <f t="shared" si="3401"/>
        <v>0.37748981320049818</v>
      </c>
      <c r="X859" s="800">
        <f t="shared" si="3401"/>
        <v>0.25737941809124876</v>
      </c>
      <c r="Y859" s="800">
        <f t="shared" si="3401"/>
        <v>0.33974083188044829</v>
      </c>
      <c r="Z859" s="800">
        <f t="shared" si="3401"/>
        <v>0.28311735990037362</v>
      </c>
      <c r="AA859" s="800">
        <f t="shared" si="3401"/>
        <v>0.28311735990037362</v>
      </c>
      <c r="AB859" s="800">
        <f t="shared" si="3401"/>
        <v>0.37748981320049818</v>
      </c>
      <c r="AC859" s="800">
        <f t="shared" si="3401"/>
        <v>0.28311735990037362</v>
      </c>
      <c r="AD859" s="800">
        <f t="shared" si="3401"/>
        <v>0.25952424657534245</v>
      </c>
      <c r="AE859" s="800">
        <f t="shared" si="3401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02">SUM(AM455)</f>
        <v>0.42467603985056041</v>
      </c>
      <c r="AN859" s="800">
        <f t="shared" si="3402"/>
        <v>0.23593113325031131</v>
      </c>
      <c r="AO859" s="800">
        <f t="shared" si="3402"/>
        <v>0.26963558085749867</v>
      </c>
      <c r="AP859" s="800">
        <f t="shared" si="3402"/>
        <v>0.35389669987546701</v>
      </c>
      <c r="AQ859" s="800">
        <f t="shared" si="3402"/>
        <v>0.23593113325031134</v>
      </c>
      <c r="AR859" s="800">
        <f t="shared" si="3402"/>
        <v>0.23593113325031131</v>
      </c>
      <c r="AS859" s="800">
        <f t="shared" si="3402"/>
        <v>0.23593113325031134</v>
      </c>
      <c r="AT859" s="800">
        <f t="shared" si="3402"/>
        <v>0.20222668564312399</v>
      </c>
      <c r="AU859" s="800">
        <f t="shared" si="3402"/>
        <v>0.23593113325031131</v>
      </c>
      <c r="AV859" s="800">
        <f t="shared" si="3402"/>
        <v>0.31457484433374849</v>
      </c>
      <c r="AW859" s="800">
        <f t="shared" si="3402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03">SUM(BE455)</f>
        <v>0.35389669987546701</v>
      </c>
      <c r="BF859" s="800">
        <f t="shared" si="3403"/>
        <v>0.262145703611457</v>
      </c>
      <c r="BG859" s="800">
        <f t="shared" si="3403"/>
        <v>0.29491391656288918</v>
      </c>
      <c r="BH859" s="800">
        <f t="shared" si="3403"/>
        <v>0.20971656288916565</v>
      </c>
      <c r="BI859" s="800">
        <f t="shared" si="3403"/>
        <v>0.23593113325031134</v>
      </c>
      <c r="BJ859" s="800">
        <f t="shared" si="3403"/>
        <v>0.35389669987546701</v>
      </c>
      <c r="BK859" s="800">
        <f t="shared" si="3403"/>
        <v>0.31457484433374844</v>
      </c>
      <c r="BL859" s="800">
        <f t="shared" si="3403"/>
        <v>0.2123380199252802</v>
      </c>
      <c r="BM859" s="800">
        <f t="shared" si="3403"/>
        <v>0.35389669987546701</v>
      </c>
      <c r="BN859" s="800">
        <f t="shared" si="3403"/>
        <v>0.26542252490660023</v>
      </c>
      <c r="BO859" s="800">
        <f t="shared" si="3403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04">SUM(BV455)</f>
        <v>0.29491391656288918</v>
      </c>
      <c r="BW859" s="800">
        <f t="shared" si="3404"/>
        <v>0.33407848468244083</v>
      </c>
      <c r="BX859" s="800">
        <f t="shared" si="3404"/>
        <v>0.23593113325031134</v>
      </c>
      <c r="BY859" s="800">
        <f t="shared" si="3404"/>
        <v>0.31457484433374844</v>
      </c>
      <c r="BZ859" s="615">
        <f t="shared" ref="BZ859:BZ887" si="3405">IF(DG859&lt;3,"",(SUM(B859:R859)-MIN(B859:R859)-MAX(B859:R859))/(DG859-2))</f>
        <v>0.24334611172389256</v>
      </c>
      <c r="CA859" s="615">
        <f t="shared" ref="CA859:CA887" si="3406">IF(DH859&lt;3,"",(SUM(T859:AJ859)-MIN(T859:AJ859)-MAX(T859:AJ859))/(DH859-2))</f>
        <v>0.30137291434070296</v>
      </c>
      <c r="CB859" s="615">
        <f t="shared" ref="CB859:CB887" si="3407">IF(DI859&lt;3,"",(SUM(AL859:BB859)-MIN(AL859:BB859)-MAX(AL859:BB859))/(DI859-2))</f>
        <v>0.2589625057818894</v>
      </c>
      <c r="CC859" s="684">
        <f t="shared" ref="CC859:CC887" si="3408">IF(DJ859&lt;3,"",(SUM(BD859:BT859)-MIN(BD859:BT859)-MAX(BD859:BT859))/(DJ859-2))</f>
        <v>0.27977500217932749</v>
      </c>
      <c r="CD859" s="1331">
        <f t="shared" ref="CD859:CO874" si="340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32">
        <f t="shared" si="3409"/>
        <v>0.20222668564312399</v>
      </c>
      <c r="CF859" s="1332">
        <f t="shared" si="3409"/>
        <v>0.23593113325031131</v>
      </c>
      <c r="CG859" s="1332">
        <f t="shared" si="3409"/>
        <v>0.23593113325031131</v>
      </c>
      <c r="CH859" s="1332">
        <f t="shared" si="3409"/>
        <v>0.23593113325031131</v>
      </c>
      <c r="CI859" s="1333">
        <f t="shared" si="3409"/>
        <v>0.23593113325031134</v>
      </c>
      <c r="CJ859" s="1333">
        <f t="shared" si="3409"/>
        <v>0.23593113325031134</v>
      </c>
      <c r="CK859" s="1332">
        <f t="shared" si="3409"/>
        <v>0.26963558085749867</v>
      </c>
      <c r="CL859" s="1332">
        <f t="shared" si="3409"/>
        <v>0.26963558085749867</v>
      </c>
      <c r="CM859" s="1332">
        <f t="shared" si="3409"/>
        <v>0.31457484433374849</v>
      </c>
      <c r="CN859" s="1332">
        <f t="shared" si="3409"/>
        <v>0.35389669987546701</v>
      </c>
      <c r="CO859" s="1331">
        <f t="shared" si="3409"/>
        <v>0.42467603985056041</v>
      </c>
      <c r="CP859" s="1397" t="str">
        <f t="shared" ref="CP859:DE874" si="3410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410"/>
        <v/>
      </c>
      <c r="CR859" s="1342" t="str">
        <f t="shared" si="3410"/>
        <v/>
      </c>
      <c r="CS859" s="1342">
        <f t="shared" si="3410"/>
        <v>0.18874490660024909</v>
      </c>
      <c r="CT859" s="1342">
        <f t="shared" si="3410"/>
        <v>0.20971656288916565</v>
      </c>
      <c r="CU859" s="1342">
        <f t="shared" si="3410"/>
        <v>0.2123380199252802</v>
      </c>
      <c r="CV859" s="1342">
        <f t="shared" si="3410"/>
        <v>0.23593113325031134</v>
      </c>
      <c r="CW859" s="1343">
        <f t="shared" si="3410"/>
        <v>0.262145703611457</v>
      </c>
      <c r="CX859" s="1343">
        <f t="shared" si="3410"/>
        <v>0.26542252490660023</v>
      </c>
      <c r="CY859" s="1343">
        <f t="shared" si="3410"/>
        <v>0.29491391656288918</v>
      </c>
      <c r="CZ859" s="1342">
        <f t="shared" si="3410"/>
        <v>0.29491391656288918</v>
      </c>
      <c r="DA859" s="1342">
        <f t="shared" si="3410"/>
        <v>0.31457484433374844</v>
      </c>
      <c r="DB859" s="1342">
        <f t="shared" si="3410"/>
        <v>0.35389669987546701</v>
      </c>
      <c r="DC859" s="1342">
        <f t="shared" si="3410"/>
        <v>0.35389669987546701</v>
      </c>
      <c r="DD859" s="1342">
        <f t="shared" si="3410"/>
        <v>0.35389669987546701</v>
      </c>
      <c r="DE859" s="1341" t="str">
        <f t="shared" si="3410"/>
        <v/>
      </c>
      <c r="DF859" s="1397" t="str">
        <f t="shared" ref="DF859:DF887" si="3411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12">COUNT(B859:R859)</f>
        <v>12</v>
      </c>
      <c r="DH859" s="98">
        <f t="shared" ref="DH859:DH887" si="3413">COUNT(T859:AJ859)</f>
        <v>12</v>
      </c>
      <c r="DI859" s="98">
        <f t="shared" ref="DI859:DI887" si="3414">COUNT(AL859:BB859)</f>
        <v>12</v>
      </c>
      <c r="DJ859" s="98">
        <f t="shared" ref="DJ859:DJ887" si="3415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16">SUM(C464)</f>
        <v>7.0974863013698625E-2</v>
      </c>
      <c r="D860" s="800">
        <f t="shared" si="3416"/>
        <v>0.14194972602739725</v>
      </c>
      <c r="E860" s="800">
        <f t="shared" si="3416"/>
        <v>4.0557064579256355E-2</v>
      </c>
      <c r="F860" s="800">
        <f t="shared" si="3416"/>
        <v>6.0835596868884532E-2</v>
      </c>
      <c r="G860" s="800">
        <f t="shared" si="3416"/>
        <v>5.6779890410958891E-2</v>
      </c>
      <c r="H860" s="800">
        <f t="shared" si="3416"/>
        <v>7.0974863013698625E-2</v>
      </c>
      <c r="I860" s="800">
        <f t="shared" si="3416"/>
        <v>8.111412915851271E-2</v>
      </c>
      <c r="J860" s="800">
        <f t="shared" si="3416"/>
        <v>7.0974863013698625E-2</v>
      </c>
      <c r="K860" s="800">
        <f t="shared" si="3416"/>
        <v>8.111412915851271E-2</v>
      </c>
      <c r="L860" s="800">
        <f t="shared" si="3416"/>
        <v>8.111412915851271E-2</v>
      </c>
      <c r="M860" s="800">
        <f t="shared" si="3416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17">SUM(T464)</f>
        <v>5.6779890410958891E-2</v>
      </c>
      <c r="U860" s="800">
        <f t="shared" si="3417"/>
        <v>4.731657534246575E-2</v>
      </c>
      <c r="V860" s="800">
        <f t="shared" si="3417"/>
        <v>4.0557064579256355E-2</v>
      </c>
      <c r="W860" s="800">
        <f t="shared" si="3417"/>
        <v>0</v>
      </c>
      <c r="X860" s="800">
        <f t="shared" si="3417"/>
        <v>5.1618082191780823E-2</v>
      </c>
      <c r="Y860" s="800">
        <f t="shared" si="3417"/>
        <v>5.6779890410958891E-2</v>
      </c>
      <c r="Z860" s="800">
        <f t="shared" si="3417"/>
        <v>5.6779890410958891E-2</v>
      </c>
      <c r="AA860" s="800">
        <f t="shared" si="3417"/>
        <v>5.6779890410958891E-2</v>
      </c>
      <c r="AB860" s="800">
        <f t="shared" si="3417"/>
        <v>5.6779890410958891E-2</v>
      </c>
      <c r="AC860" s="800">
        <f t="shared" si="3417"/>
        <v>5.6779890410958891E-2</v>
      </c>
      <c r="AD860" s="800">
        <f t="shared" si="3417"/>
        <v>5.6779890410958891E-2</v>
      </c>
      <c r="AE860" s="800">
        <f t="shared" si="3417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18">SUM(AL464)</f>
        <v>7.0974863013698625E-2</v>
      </c>
      <c r="AM860" s="800">
        <f t="shared" si="3418"/>
        <v>7.0974863013698625E-2</v>
      </c>
      <c r="AN860" s="800">
        <f t="shared" si="3418"/>
        <v>4.731657534246575E-2</v>
      </c>
      <c r="AO860" s="800">
        <f t="shared" si="3418"/>
        <v>4.0557064579256355E-2</v>
      </c>
      <c r="AP860" s="800">
        <f t="shared" si="3418"/>
        <v>4.731657534246575E-2</v>
      </c>
      <c r="AQ860" s="800">
        <f t="shared" si="3418"/>
        <v>3.5487431506849312E-2</v>
      </c>
      <c r="AR860" s="800">
        <f t="shared" si="3418"/>
        <v>9.46331506849315E-2</v>
      </c>
      <c r="AS860" s="800">
        <f t="shared" si="3418"/>
        <v>4.0557064579256355E-2</v>
      </c>
      <c r="AT860" s="800">
        <f t="shared" si="3418"/>
        <v>4.0557064579256355E-2</v>
      </c>
      <c r="AU860" s="800">
        <f t="shared" si="3418"/>
        <v>1.5772191780821915E-2</v>
      </c>
      <c r="AV860" s="800">
        <f t="shared" si="3418"/>
        <v>0</v>
      </c>
      <c r="AW860" s="800">
        <f t="shared" si="3418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19">SUM(BD464)</f>
        <v>0</v>
      </c>
      <c r="BE860" s="800">
        <f t="shared" si="3419"/>
        <v>7.0974863013698625E-2</v>
      </c>
      <c r="BF860" s="800">
        <f t="shared" si="3419"/>
        <v>4.7316575342465743E-2</v>
      </c>
      <c r="BG860" s="800">
        <f t="shared" si="3419"/>
        <v>5.9145719178082187E-2</v>
      </c>
      <c r="BH860" s="800">
        <f t="shared" si="3419"/>
        <v>4.2059178082191777E-2</v>
      </c>
      <c r="BI860" s="800">
        <f t="shared" si="3419"/>
        <v>3.1544383561643831E-2</v>
      </c>
      <c r="BJ860" s="800">
        <f t="shared" si="3419"/>
        <v>9.46331506849315E-2</v>
      </c>
      <c r="BK860" s="800">
        <f t="shared" si="3419"/>
        <v>6.3088767123287662E-2</v>
      </c>
      <c r="BL860" s="800">
        <f t="shared" si="3419"/>
        <v>5.6779890410958891E-2</v>
      </c>
      <c r="BM860" s="800">
        <f t="shared" si="3419"/>
        <v>7.0974863013698625E-2</v>
      </c>
      <c r="BN860" s="800">
        <f t="shared" si="3419"/>
        <v>5.3231147260273969E-2</v>
      </c>
      <c r="BO860" s="800">
        <f t="shared" si="3419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20">SUM(BV464)</f>
        <v>7.0974863013698625E-2</v>
      </c>
      <c r="BW860" s="800">
        <f t="shared" si="3420"/>
        <v>7.9491846575342445E-2</v>
      </c>
      <c r="BX860" s="800">
        <f t="shared" si="3420"/>
        <v>4.0557064579256355E-2</v>
      </c>
      <c r="BY860" s="800">
        <f t="shared" si="3420"/>
        <v>6.3088767123287662E-2</v>
      </c>
      <c r="BZ860" s="615">
        <f t="shared" si="3405"/>
        <v>6.8541439138943214E-2</v>
      </c>
      <c r="CA860" s="615">
        <f t="shared" si="3406"/>
        <v>5.274876399217221E-2</v>
      </c>
      <c r="CB860" s="615">
        <f t="shared" si="3407"/>
        <v>4.5007075831702534E-2</v>
      </c>
      <c r="CC860" s="684">
        <f t="shared" si="3408"/>
        <v>5.329686472602739E-2</v>
      </c>
      <c r="CD860" s="1331">
        <f t="shared" si="3409"/>
        <v>0</v>
      </c>
      <c r="CE860" s="1332">
        <f t="shared" si="3409"/>
        <v>1.5772191780821915E-2</v>
      </c>
      <c r="CF860" s="1332">
        <f t="shared" si="3409"/>
        <v>3.5487431506849312E-2</v>
      </c>
      <c r="CG860" s="1332">
        <f t="shared" si="3409"/>
        <v>4.0557064579256355E-2</v>
      </c>
      <c r="CH860" s="1332">
        <f t="shared" si="3409"/>
        <v>4.0557064579256355E-2</v>
      </c>
      <c r="CI860" s="1333">
        <f t="shared" si="3409"/>
        <v>4.0557064579256355E-2</v>
      </c>
      <c r="CJ860" s="1333">
        <f t="shared" si="3409"/>
        <v>4.0557064579256355E-2</v>
      </c>
      <c r="CK860" s="1332">
        <f t="shared" si="3409"/>
        <v>4.731657534246575E-2</v>
      </c>
      <c r="CL860" s="1332">
        <f t="shared" si="3409"/>
        <v>4.731657534246575E-2</v>
      </c>
      <c r="CM860" s="1332">
        <f t="shared" si="3409"/>
        <v>7.0974863013698625E-2</v>
      </c>
      <c r="CN860" s="1332">
        <f t="shared" si="3409"/>
        <v>7.0974863013698625E-2</v>
      </c>
      <c r="CO860" s="1331">
        <f t="shared" si="3409"/>
        <v>9.46331506849315E-2</v>
      </c>
      <c r="CP860" s="1397" t="str">
        <f t="shared" si="3410"/>
        <v/>
      </c>
      <c r="CQ860" s="1341" t="str">
        <f t="shared" si="3410"/>
        <v/>
      </c>
      <c r="CR860" s="1342" t="str">
        <f t="shared" si="3410"/>
        <v/>
      </c>
      <c r="CS860" s="1342">
        <f t="shared" si="3410"/>
        <v>0</v>
      </c>
      <c r="CT860" s="1342">
        <f t="shared" si="3410"/>
        <v>3.1544383561643831E-2</v>
      </c>
      <c r="CU860" s="1342">
        <f t="shared" si="3410"/>
        <v>3.7853260273972601E-2</v>
      </c>
      <c r="CV860" s="1342">
        <f t="shared" si="3410"/>
        <v>4.2059178082191777E-2</v>
      </c>
      <c r="CW860" s="1343">
        <f t="shared" si="3410"/>
        <v>4.7316575342465743E-2</v>
      </c>
      <c r="CX860" s="1343">
        <f t="shared" si="3410"/>
        <v>5.3231147260273969E-2</v>
      </c>
      <c r="CY860" s="1343">
        <f t="shared" si="3410"/>
        <v>5.6779890410958891E-2</v>
      </c>
      <c r="CZ860" s="1342">
        <f t="shared" si="3410"/>
        <v>5.9145719178082187E-2</v>
      </c>
      <c r="DA860" s="1342">
        <f t="shared" si="3410"/>
        <v>6.3088767123287662E-2</v>
      </c>
      <c r="DB860" s="1342">
        <f t="shared" si="3410"/>
        <v>7.0974863013698625E-2</v>
      </c>
      <c r="DC860" s="1342">
        <f t="shared" si="3410"/>
        <v>7.0974863013698625E-2</v>
      </c>
      <c r="DD860" s="1342">
        <f t="shared" si="3410"/>
        <v>9.46331506849315E-2</v>
      </c>
      <c r="DE860" s="1341" t="str">
        <f t="shared" si="3410"/>
        <v/>
      </c>
      <c r="DF860" s="1397" t="str">
        <f t="shared" si="3411"/>
        <v/>
      </c>
      <c r="DG860" s="646">
        <f t="shared" si="3412"/>
        <v>12</v>
      </c>
      <c r="DH860" s="98">
        <f t="shared" si="3413"/>
        <v>12</v>
      </c>
      <c r="DI860" s="98">
        <f t="shared" si="3414"/>
        <v>12</v>
      </c>
      <c r="DJ860" s="98">
        <f t="shared" si="3415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21">SUM(C473)</f>
        <v>6.9215155666251554E-2</v>
      </c>
      <c r="D861" s="800">
        <f t="shared" si="3421"/>
        <v>6.9215155666251554E-2</v>
      </c>
      <c r="E861" s="800">
        <f t="shared" si="3421"/>
        <v>7.9103035047144624E-2</v>
      </c>
      <c r="F861" s="800">
        <f t="shared" si="3421"/>
        <v>5.9327276285358478E-2</v>
      </c>
      <c r="G861" s="800">
        <f t="shared" si="3421"/>
        <v>5.5372124533001242E-2</v>
      </c>
      <c r="H861" s="800">
        <f t="shared" si="3421"/>
        <v>6.9215155666251554E-2</v>
      </c>
      <c r="I861" s="800">
        <f t="shared" si="3421"/>
        <v>7.9103035047144624E-2</v>
      </c>
      <c r="J861" s="800">
        <f t="shared" si="3421"/>
        <v>6.9215155666251554E-2</v>
      </c>
      <c r="K861" s="800">
        <f t="shared" si="3421"/>
        <v>7.9103035047144624E-2</v>
      </c>
      <c r="L861" s="800">
        <f t="shared" si="3421"/>
        <v>7.9103035047144624E-2</v>
      </c>
      <c r="M861" s="800">
        <f t="shared" si="3421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22">SUM(U473)</f>
        <v>5.5372124533001242E-2</v>
      </c>
      <c r="V861" s="800">
        <f t="shared" si="3422"/>
        <v>3.9551517523572312E-2</v>
      </c>
      <c r="W861" s="800">
        <f t="shared" si="3422"/>
        <v>5.5372124533001242E-2</v>
      </c>
      <c r="X861" s="800">
        <f t="shared" si="3422"/>
        <v>5.0338295030001132E-2</v>
      </c>
      <c r="Y861" s="800">
        <f t="shared" si="3422"/>
        <v>5.5372124533001242E-2</v>
      </c>
      <c r="Z861" s="800">
        <f t="shared" si="3422"/>
        <v>5.5372124533001242E-2</v>
      </c>
      <c r="AA861" s="800">
        <f t="shared" si="3422"/>
        <v>5.5372124533001242E-2</v>
      </c>
      <c r="AB861" s="800">
        <f t="shared" si="3422"/>
        <v>5.5372124533001242E-2</v>
      </c>
      <c r="AC861" s="800">
        <f t="shared" si="3422"/>
        <v>5.5372124533001242E-2</v>
      </c>
      <c r="AD861" s="800">
        <f t="shared" si="3422"/>
        <v>5.5372124533001242E-2</v>
      </c>
      <c r="AE861" s="800">
        <f t="shared" si="3422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23">SUM(AM473)</f>
        <v>6.9215155666251554E-2</v>
      </c>
      <c r="AN861" s="800">
        <f t="shared" si="3423"/>
        <v>9.2286874221668744E-2</v>
      </c>
      <c r="AO861" s="800">
        <f t="shared" si="3423"/>
        <v>7.9103035047144624E-2</v>
      </c>
      <c r="AP861" s="800">
        <f t="shared" si="3423"/>
        <v>9.2286874221668744E-2</v>
      </c>
      <c r="AQ861" s="800">
        <f t="shared" si="3423"/>
        <v>6.9215155666251554E-2</v>
      </c>
      <c r="AR861" s="800">
        <f t="shared" si="3423"/>
        <v>9.2286874221668744E-2</v>
      </c>
      <c r="AS861" s="800">
        <f t="shared" si="3423"/>
        <v>7.9103035047144624E-2</v>
      </c>
      <c r="AT861" s="800">
        <f t="shared" si="3423"/>
        <v>7.9103035047144624E-2</v>
      </c>
      <c r="AU861" s="800">
        <f t="shared" si="3423"/>
        <v>9.2286874221668744E-2</v>
      </c>
      <c r="AV861" s="800">
        <f t="shared" si="3423"/>
        <v>9.2286874221668744E-2</v>
      </c>
      <c r="AW861" s="800">
        <f t="shared" si="3423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24">SUM(BE473)</f>
        <v>6.9215155666251554E-2</v>
      </c>
      <c r="BF861" s="800">
        <f t="shared" si="3424"/>
        <v>6.1524582814445818E-2</v>
      </c>
      <c r="BG861" s="800">
        <f t="shared" si="3424"/>
        <v>6.9215155666251554E-2</v>
      </c>
      <c r="BH861" s="800">
        <f t="shared" si="3424"/>
        <v>6.1524582814445818E-2</v>
      </c>
      <c r="BI861" s="800">
        <f t="shared" si="3424"/>
        <v>6.1524582814445818E-2</v>
      </c>
      <c r="BJ861" s="800">
        <f t="shared" si="3424"/>
        <v>9.2286874221668744E-2</v>
      </c>
      <c r="BK861" s="800">
        <f t="shared" si="3424"/>
        <v>6.1524582814445818E-2</v>
      </c>
      <c r="BL861" s="800">
        <f t="shared" si="3424"/>
        <v>5.5372124533001242E-2</v>
      </c>
      <c r="BM861" s="800">
        <f t="shared" si="3424"/>
        <v>6.9215155666251554E-2</v>
      </c>
      <c r="BN861" s="800">
        <f t="shared" si="3424"/>
        <v>6.9215155666251554E-2</v>
      </c>
      <c r="BO861" s="800">
        <f t="shared" si="3424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25">SUM(BV473)</f>
        <v>6.9215155666251554E-2</v>
      </c>
      <c r="BW861" s="800">
        <f t="shared" si="3425"/>
        <v>5.5372124533001242E-2</v>
      </c>
      <c r="BX861" s="800">
        <f t="shared" si="3425"/>
        <v>7.9103035047144624E-2</v>
      </c>
      <c r="BY861" s="800">
        <f t="shared" si="3425"/>
        <v>6.1524582814445818E-2</v>
      </c>
      <c r="BZ861" s="615">
        <f t="shared" si="3405"/>
        <v>7.1192731542430193E-2</v>
      </c>
      <c r="CA861" s="615">
        <f t="shared" si="3406"/>
        <v>5.3945872840484535E-2</v>
      </c>
      <c r="CB861" s="615">
        <f t="shared" si="3407"/>
        <v>8.2398994840775661E-2</v>
      </c>
      <c r="CC861" s="684">
        <f t="shared" si="3408"/>
        <v>6.8446098381070991E-2</v>
      </c>
      <c r="CD861" s="1331">
        <f t="shared" si="3409"/>
        <v>6.9215155666251554E-2</v>
      </c>
      <c r="CE861" s="1332">
        <f t="shared" si="3409"/>
        <v>6.9215155666251554E-2</v>
      </c>
      <c r="CF861" s="1332">
        <f t="shared" si="3409"/>
        <v>6.9215155666251554E-2</v>
      </c>
      <c r="CG861" s="1332">
        <f t="shared" si="3409"/>
        <v>7.9103035047144624E-2</v>
      </c>
      <c r="CH861" s="1332">
        <f t="shared" si="3409"/>
        <v>7.9103035047144624E-2</v>
      </c>
      <c r="CI861" s="1333">
        <f t="shared" si="3409"/>
        <v>7.9103035047144624E-2</v>
      </c>
      <c r="CJ861" s="1333">
        <f t="shared" si="3409"/>
        <v>7.9103035047144624E-2</v>
      </c>
      <c r="CK861" s="1332">
        <f t="shared" si="3409"/>
        <v>9.2286874221668744E-2</v>
      </c>
      <c r="CL861" s="1332">
        <f t="shared" si="3409"/>
        <v>9.2286874221668744E-2</v>
      </c>
      <c r="CM861" s="1332">
        <f t="shared" si="3409"/>
        <v>9.2286874221668744E-2</v>
      </c>
      <c r="CN861" s="1332">
        <f t="shared" si="3409"/>
        <v>9.2286874221668744E-2</v>
      </c>
      <c r="CO861" s="1331">
        <f t="shared" si="3409"/>
        <v>9.2286874221668744E-2</v>
      </c>
      <c r="CP861" s="1397" t="str">
        <f t="shared" si="3410"/>
        <v/>
      </c>
      <c r="CQ861" s="1341" t="str">
        <f t="shared" si="3410"/>
        <v/>
      </c>
      <c r="CR861" s="1342" t="str">
        <f t="shared" si="3410"/>
        <v/>
      </c>
      <c r="CS861" s="1342">
        <f t="shared" si="3410"/>
        <v>5.5372124533001242E-2</v>
      </c>
      <c r="CT861" s="1342">
        <f t="shared" si="3410"/>
        <v>6.1524582814445818E-2</v>
      </c>
      <c r="CU861" s="1342">
        <f t="shared" si="3410"/>
        <v>6.1524582814445818E-2</v>
      </c>
      <c r="CV861" s="1342">
        <f t="shared" si="3410"/>
        <v>6.1524582814445818E-2</v>
      </c>
      <c r="CW861" s="1343">
        <f t="shared" si="3410"/>
        <v>6.1524582814445818E-2</v>
      </c>
      <c r="CX861" s="1343">
        <f t="shared" si="3410"/>
        <v>6.9215155666251554E-2</v>
      </c>
      <c r="CY861" s="1343">
        <f t="shared" si="3410"/>
        <v>6.9215155666251554E-2</v>
      </c>
      <c r="CZ861" s="1342">
        <f t="shared" si="3410"/>
        <v>6.9215155666251554E-2</v>
      </c>
      <c r="DA861" s="1342">
        <f t="shared" si="3410"/>
        <v>6.9215155666251554E-2</v>
      </c>
      <c r="DB861" s="1342">
        <f t="shared" si="3410"/>
        <v>6.9215155666251554E-2</v>
      </c>
      <c r="DC861" s="1342">
        <f t="shared" si="3410"/>
        <v>9.2286874221668744E-2</v>
      </c>
      <c r="DD861" s="1342">
        <f t="shared" si="3410"/>
        <v>9.2286874221668744E-2</v>
      </c>
      <c r="DE861" s="1341" t="str">
        <f t="shared" si="3410"/>
        <v/>
      </c>
      <c r="DF861" s="1397" t="str">
        <f t="shared" si="3411"/>
        <v/>
      </c>
      <c r="DG861" s="646">
        <f t="shared" si="3412"/>
        <v>12</v>
      </c>
      <c r="DH861" s="98">
        <f t="shared" si="3413"/>
        <v>12</v>
      </c>
      <c r="DI861" s="98">
        <f t="shared" si="3414"/>
        <v>12</v>
      </c>
      <c r="DJ861" s="98">
        <f t="shared" si="3415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26">SUM(C482)</f>
        <v>1.4664227895392278E-2</v>
      </c>
      <c r="D862" s="800">
        <f t="shared" si="3426"/>
        <v>1.4664227895392278E-2</v>
      </c>
      <c r="E862" s="800">
        <f t="shared" si="3426"/>
        <v>1.6759117594734033E-2</v>
      </c>
      <c r="F862" s="800">
        <f t="shared" si="3426"/>
        <v>1.1172745063156022E-2</v>
      </c>
      <c r="G862" s="800">
        <f t="shared" si="3426"/>
        <v>1.1731382316313821E-2</v>
      </c>
      <c r="H862" s="800">
        <f t="shared" si="3426"/>
        <v>1.4664227895392278E-2</v>
      </c>
      <c r="I862" s="800">
        <f t="shared" si="3426"/>
        <v>1.6759117594734033E-2</v>
      </c>
      <c r="J862" s="800">
        <f t="shared" si="3426"/>
        <v>1.4664227895392278E-2</v>
      </c>
      <c r="K862" s="800">
        <f t="shared" si="3426"/>
        <v>1.6759117594734033E-2</v>
      </c>
      <c r="L862" s="800">
        <f t="shared" si="3426"/>
        <v>1.3965931328945028E-2</v>
      </c>
      <c r="M862" s="800">
        <f t="shared" si="3426"/>
        <v>0</v>
      </c>
      <c r="N862" s="800"/>
      <c r="O862" s="800"/>
      <c r="P862" s="800"/>
      <c r="Q862" s="800"/>
      <c r="R862" s="800"/>
      <c r="S862" s="799"/>
      <c r="T862" s="800">
        <f t="shared" ref="T862:AE862" si="3427">SUM(T482)</f>
        <v>1.1731382316313821E-2</v>
      </c>
      <c r="U862" s="800">
        <f t="shared" si="3427"/>
        <v>1.1731382316313821E-2</v>
      </c>
      <c r="V862" s="800">
        <f t="shared" si="3427"/>
        <v>1.6759117594734033E-2</v>
      </c>
      <c r="W862" s="800">
        <f t="shared" si="3427"/>
        <v>9.7761519302615191E-3</v>
      </c>
      <c r="X862" s="800">
        <f t="shared" si="3427"/>
        <v>0</v>
      </c>
      <c r="Y862" s="800">
        <f t="shared" si="3427"/>
        <v>1.1731382316313821E-2</v>
      </c>
      <c r="Z862" s="800">
        <f t="shared" si="3427"/>
        <v>1.1731382316313821E-2</v>
      </c>
      <c r="AA862" s="800">
        <f t="shared" si="3427"/>
        <v>0</v>
      </c>
      <c r="AB862" s="800">
        <f t="shared" si="3427"/>
        <v>1.1731382316313821E-2</v>
      </c>
      <c r="AC862" s="800">
        <f t="shared" si="3427"/>
        <v>1.1731382316313821E-2</v>
      </c>
      <c r="AD862" s="800">
        <f t="shared" si="3427"/>
        <v>1.1731382316313821E-2</v>
      </c>
      <c r="AE862" s="800">
        <f t="shared" si="3427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28">SUM(AL482)</f>
        <v>1.3442208904109588E-2</v>
      </c>
      <c r="AM862" s="800">
        <f t="shared" si="3428"/>
        <v>1.4664227895392278E-2</v>
      </c>
      <c r="AN862" s="800">
        <f t="shared" si="3428"/>
        <v>1.9552303860523038E-2</v>
      </c>
      <c r="AO862" s="800">
        <f t="shared" si="3428"/>
        <v>1.3965931328945028E-2</v>
      </c>
      <c r="AP862" s="800">
        <f t="shared" si="3428"/>
        <v>1.6293586550435866E-2</v>
      </c>
      <c r="AQ862" s="800">
        <f t="shared" si="3428"/>
        <v>1.4664227895392278E-2</v>
      </c>
      <c r="AR862" s="800">
        <f t="shared" si="3428"/>
        <v>1.9552303860523038E-2</v>
      </c>
      <c r="AS862" s="800">
        <f t="shared" si="3428"/>
        <v>1.3965931328945028E-2</v>
      </c>
      <c r="AT862" s="800">
        <f t="shared" si="3428"/>
        <v>0</v>
      </c>
      <c r="AU862" s="800">
        <f t="shared" si="3428"/>
        <v>1.9552303860523038E-2</v>
      </c>
      <c r="AV862" s="800">
        <f t="shared" si="3428"/>
        <v>1.6293586550435866E-2</v>
      </c>
      <c r="AW862" s="800">
        <f t="shared" si="3428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29">SUM(BD482)</f>
        <v>8.5541329389788295E-3</v>
      </c>
      <c r="BE862" s="800">
        <f t="shared" si="3429"/>
        <v>1.4664227895392278E-2</v>
      </c>
      <c r="BF862" s="800">
        <f t="shared" si="3429"/>
        <v>1.3034869240348693E-2</v>
      </c>
      <c r="BG862" s="800">
        <f t="shared" si="3429"/>
        <v>1.0998170921544209E-2</v>
      </c>
      <c r="BH862" s="800">
        <f t="shared" si="3429"/>
        <v>4.3449564134495642E-3</v>
      </c>
      <c r="BI862" s="800">
        <f t="shared" si="3429"/>
        <v>1.086239103362391E-2</v>
      </c>
      <c r="BJ862" s="800">
        <f t="shared" si="3429"/>
        <v>1.9552303860523038E-2</v>
      </c>
      <c r="BK862" s="800">
        <f t="shared" si="3429"/>
        <v>1.3034869240348693E-2</v>
      </c>
      <c r="BL862" s="800">
        <f t="shared" si="3429"/>
        <v>1.1731382316313821E-2</v>
      </c>
      <c r="BM862" s="800">
        <f t="shared" si="3429"/>
        <v>1.22201899128269E-2</v>
      </c>
      <c r="BN862" s="800">
        <f t="shared" si="3429"/>
        <v>1.4664227895392278E-2</v>
      </c>
      <c r="BO862" s="800">
        <f t="shared" si="3429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30">SUM(BV482)</f>
        <v>1.3442208904109588E-2</v>
      </c>
      <c r="BW862" s="800">
        <f t="shared" si="3430"/>
        <v>1.1731382316313821E-2</v>
      </c>
      <c r="BX862" s="800">
        <f t="shared" si="3430"/>
        <v>1.5362524461839529E-2</v>
      </c>
      <c r="BY862" s="800">
        <f t="shared" si="3430"/>
        <v>1.086239103362391E-2</v>
      </c>
      <c r="BZ862" s="615">
        <f t="shared" si="3405"/>
        <v>1.3148924346201744E-2</v>
      </c>
      <c r="CA862" s="615">
        <f t="shared" si="3406"/>
        <v>1.086549457391923E-2</v>
      </c>
      <c r="CB862" s="615">
        <f t="shared" si="3407"/>
        <v>1.5217046010496352E-2</v>
      </c>
      <c r="CC862" s="684">
        <f t="shared" si="3408"/>
        <v>1.1758538293897882E-2</v>
      </c>
      <c r="CD862" s="1331">
        <f t="shared" si="3409"/>
        <v>0</v>
      </c>
      <c r="CE862" s="1332">
        <f t="shared" si="3409"/>
        <v>9.7761519302615191E-3</v>
      </c>
      <c r="CF862" s="1332">
        <f t="shared" si="3409"/>
        <v>1.3442208904109588E-2</v>
      </c>
      <c r="CG862" s="1332">
        <f t="shared" si="3409"/>
        <v>1.3965931328945028E-2</v>
      </c>
      <c r="CH862" s="1332">
        <f t="shared" si="3409"/>
        <v>1.3965931328945028E-2</v>
      </c>
      <c r="CI862" s="1333">
        <f t="shared" si="3409"/>
        <v>1.4664227895392278E-2</v>
      </c>
      <c r="CJ862" s="1333">
        <f t="shared" si="3409"/>
        <v>1.4664227895392278E-2</v>
      </c>
      <c r="CK862" s="1332">
        <f t="shared" si="3409"/>
        <v>1.6293586550435866E-2</v>
      </c>
      <c r="CL862" s="1332">
        <f t="shared" si="3409"/>
        <v>1.6293586550435866E-2</v>
      </c>
      <c r="CM862" s="1332">
        <f t="shared" si="3409"/>
        <v>1.9552303860523038E-2</v>
      </c>
      <c r="CN862" s="1332">
        <f t="shared" si="3409"/>
        <v>1.9552303860523038E-2</v>
      </c>
      <c r="CO862" s="1331">
        <f t="shared" si="3409"/>
        <v>1.9552303860523038E-2</v>
      </c>
      <c r="CP862" s="1397" t="str">
        <f t="shared" si="3410"/>
        <v/>
      </c>
      <c r="CQ862" s="1341" t="str">
        <f t="shared" si="3410"/>
        <v/>
      </c>
      <c r="CR862" s="1342" t="str">
        <f t="shared" si="3410"/>
        <v/>
      </c>
      <c r="CS862" s="1342">
        <f t="shared" si="3410"/>
        <v>4.3449564134495642E-3</v>
      </c>
      <c r="CT862" s="1342">
        <f t="shared" si="3410"/>
        <v>7.8209215442092157E-3</v>
      </c>
      <c r="CU862" s="1342">
        <f t="shared" si="3410"/>
        <v>8.5541329389788295E-3</v>
      </c>
      <c r="CV862" s="1342">
        <f t="shared" si="3410"/>
        <v>1.086239103362391E-2</v>
      </c>
      <c r="CW862" s="1343">
        <f t="shared" si="3410"/>
        <v>1.0998170921544209E-2</v>
      </c>
      <c r="CX862" s="1343">
        <f t="shared" si="3410"/>
        <v>1.1731382316313821E-2</v>
      </c>
      <c r="CY862" s="1343">
        <f t="shared" si="3410"/>
        <v>1.22201899128269E-2</v>
      </c>
      <c r="CZ862" s="1342">
        <f t="shared" si="3410"/>
        <v>1.3034869240348693E-2</v>
      </c>
      <c r="DA862" s="1342">
        <f t="shared" si="3410"/>
        <v>1.3034869240348693E-2</v>
      </c>
      <c r="DB862" s="1342">
        <f t="shared" si="3410"/>
        <v>1.4664227895392278E-2</v>
      </c>
      <c r="DC862" s="1342">
        <f t="shared" si="3410"/>
        <v>1.4664227895392278E-2</v>
      </c>
      <c r="DD862" s="1342">
        <f t="shared" si="3410"/>
        <v>1.9552303860523038E-2</v>
      </c>
      <c r="DE862" s="1341" t="str">
        <f t="shared" si="3410"/>
        <v/>
      </c>
      <c r="DF862" s="1397" t="str">
        <f t="shared" si="3411"/>
        <v/>
      </c>
      <c r="DG862" s="646">
        <f t="shared" si="3412"/>
        <v>12</v>
      </c>
      <c r="DH862" s="98">
        <f t="shared" si="3413"/>
        <v>12</v>
      </c>
      <c r="DI862" s="98">
        <f t="shared" si="3414"/>
        <v>12</v>
      </c>
      <c r="DJ862" s="98">
        <f t="shared" si="3415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31">SUM(C491)</f>
        <v>0</v>
      </c>
      <c r="D863" s="800">
        <f t="shared" si="3431"/>
        <v>0</v>
      </c>
      <c r="E863" s="800">
        <f t="shared" si="3431"/>
        <v>0</v>
      </c>
      <c r="F863" s="800">
        <f t="shared" si="3431"/>
        <v>9.122322889165628E-2</v>
      </c>
      <c r="G863" s="800">
        <f t="shared" si="3431"/>
        <v>0</v>
      </c>
      <c r="H863" s="800">
        <f t="shared" si="3431"/>
        <v>0</v>
      </c>
      <c r="I863" s="800">
        <f t="shared" si="3431"/>
        <v>4.561161444582814E-2</v>
      </c>
      <c r="J863" s="800">
        <f t="shared" si="3431"/>
        <v>0</v>
      </c>
      <c r="K863" s="800">
        <f t="shared" si="3431"/>
        <v>4.561161444582814E-2</v>
      </c>
      <c r="L863" s="800">
        <f t="shared" si="3431"/>
        <v>4.561161444582814E-2</v>
      </c>
      <c r="M863" s="800">
        <f t="shared" si="3431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32">SUM(U491)</f>
        <v>5.321355018679948E-3</v>
      </c>
      <c r="V863" s="800">
        <f t="shared" si="3432"/>
        <v>0</v>
      </c>
      <c r="W863" s="800">
        <f t="shared" si="3432"/>
        <v>0</v>
      </c>
      <c r="X863" s="800">
        <f t="shared" si="3432"/>
        <v>0</v>
      </c>
      <c r="Y863" s="800">
        <f t="shared" si="3432"/>
        <v>0</v>
      </c>
      <c r="Z863" s="800">
        <f t="shared" si="3432"/>
        <v>2.6606775093399749E-2</v>
      </c>
      <c r="AA863" s="800">
        <f t="shared" si="3432"/>
        <v>0</v>
      </c>
      <c r="AB863" s="800">
        <f t="shared" si="3432"/>
        <v>2.1285420074719792E-2</v>
      </c>
      <c r="AC863" s="800">
        <f t="shared" si="3432"/>
        <v>2.1285420074719792E-2</v>
      </c>
      <c r="AD863" s="800">
        <f t="shared" si="3432"/>
        <v>2.1285420074719792E-2</v>
      </c>
      <c r="AE863" s="800">
        <f t="shared" si="3432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33">SUM(AM491)</f>
        <v>7.9820325280199236E-2</v>
      </c>
      <c r="AN863" s="800">
        <f t="shared" si="3433"/>
        <v>0.10642710037359898</v>
      </c>
      <c r="AO863" s="800">
        <f t="shared" si="3433"/>
        <v>4.561161444582814E-2</v>
      </c>
      <c r="AP863" s="800">
        <f t="shared" si="3433"/>
        <v>5.3213550186799491E-2</v>
      </c>
      <c r="AQ863" s="800">
        <f t="shared" si="3433"/>
        <v>7.9820325280199236E-2</v>
      </c>
      <c r="AR863" s="800">
        <f t="shared" si="3433"/>
        <v>0.10642710037359898</v>
      </c>
      <c r="AS863" s="800">
        <f t="shared" si="3433"/>
        <v>4.561161444582814E-2</v>
      </c>
      <c r="AT863" s="800">
        <f t="shared" si="3433"/>
        <v>4.561161444582814E-2</v>
      </c>
      <c r="AU863" s="800">
        <f t="shared" si="3433"/>
        <v>5.3213550186799491E-2</v>
      </c>
      <c r="AV863" s="800">
        <f t="shared" si="3433"/>
        <v>5.3213550186799491E-2</v>
      </c>
      <c r="AW863" s="800">
        <f t="shared" si="3433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34">SUM(BE491)</f>
        <v>9.9775406600249056E-2</v>
      </c>
      <c r="BF863" s="800">
        <f t="shared" si="3434"/>
        <v>5.9126166874221675E-2</v>
      </c>
      <c r="BG863" s="800">
        <f t="shared" si="3434"/>
        <v>5.3213550186799491E-2</v>
      </c>
      <c r="BH863" s="800">
        <f t="shared" si="3434"/>
        <v>7.0951400249065988E-2</v>
      </c>
      <c r="BI863" s="800">
        <f t="shared" si="3434"/>
        <v>7.0951400249065988E-2</v>
      </c>
      <c r="BJ863" s="800">
        <f t="shared" si="3434"/>
        <v>8.8689250311332499E-2</v>
      </c>
      <c r="BK863" s="800">
        <f t="shared" si="3434"/>
        <v>7.0951400249065988E-2</v>
      </c>
      <c r="BL863" s="800">
        <f t="shared" si="3434"/>
        <v>6.3856260224159397E-2</v>
      </c>
      <c r="BM863" s="800">
        <f t="shared" si="3434"/>
        <v>9.9775406600249056E-2</v>
      </c>
      <c r="BN863" s="800">
        <f t="shared" si="3434"/>
        <v>7.9820325280199236E-2</v>
      </c>
      <c r="BO863" s="800">
        <f t="shared" si="3434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35">SUM(BV491)</f>
        <v>4.6561856413449558E-2</v>
      </c>
      <c r="BW863" s="800">
        <f t="shared" si="3435"/>
        <v>1.5964065056039849E-2</v>
      </c>
      <c r="BX863" s="800">
        <f t="shared" si="3435"/>
        <v>6.4616453798256535E-2</v>
      </c>
      <c r="BY863" s="800">
        <f t="shared" si="3435"/>
        <v>7.0951400249065988E-2</v>
      </c>
      <c r="BZ863" s="615">
        <f t="shared" si="3405"/>
        <v>1.7674500597758401E-2</v>
      </c>
      <c r="CA863" s="615">
        <f t="shared" si="3406"/>
        <v>8.3367895292652504E-3</v>
      </c>
      <c r="CB863" s="615">
        <f t="shared" si="3407"/>
        <v>6.4236357011207959E-2</v>
      </c>
      <c r="CC863" s="684">
        <f t="shared" si="3408"/>
        <v>7.3715548550435855E-2</v>
      </c>
      <c r="CD863" s="1331">
        <f t="shared" si="3409"/>
        <v>4.561161444582814E-2</v>
      </c>
      <c r="CE863" s="1332">
        <f t="shared" si="3409"/>
        <v>4.561161444582814E-2</v>
      </c>
      <c r="CF863" s="1332">
        <f t="shared" si="3409"/>
        <v>4.561161444582814E-2</v>
      </c>
      <c r="CG863" s="1332">
        <f t="shared" si="3409"/>
        <v>4.561161444582814E-2</v>
      </c>
      <c r="CH863" s="1332">
        <f t="shared" si="3409"/>
        <v>5.3213550186799491E-2</v>
      </c>
      <c r="CI863" s="1333">
        <f t="shared" si="3409"/>
        <v>5.3213550186799491E-2</v>
      </c>
      <c r="CJ863" s="1333">
        <f t="shared" si="3409"/>
        <v>5.3213550186799491E-2</v>
      </c>
      <c r="CK863" s="1332">
        <f t="shared" si="3409"/>
        <v>7.9820325280199236E-2</v>
      </c>
      <c r="CL863" s="1332">
        <f t="shared" si="3409"/>
        <v>7.9820325280199236E-2</v>
      </c>
      <c r="CM863" s="1332">
        <f t="shared" si="3409"/>
        <v>7.9820325280199236E-2</v>
      </c>
      <c r="CN863" s="1332">
        <f t="shared" si="3409"/>
        <v>0.10642710037359898</v>
      </c>
      <c r="CO863" s="1331">
        <f t="shared" si="3409"/>
        <v>0.10642710037359898</v>
      </c>
      <c r="CP863" s="1397" t="str">
        <f t="shared" si="3410"/>
        <v/>
      </c>
      <c r="CQ863" s="1341" t="str">
        <f t="shared" si="3410"/>
        <v/>
      </c>
      <c r="CR863" s="1342" t="str">
        <f t="shared" si="3410"/>
        <v/>
      </c>
      <c r="CS863" s="1342">
        <f t="shared" si="3410"/>
        <v>1.1086156288916562E-2</v>
      </c>
      <c r="CT863" s="1342">
        <f t="shared" si="3410"/>
        <v>5.3213550186799491E-2</v>
      </c>
      <c r="CU863" s="1342">
        <f t="shared" si="3410"/>
        <v>5.9126166874221675E-2</v>
      </c>
      <c r="CV863" s="1342">
        <f t="shared" si="3410"/>
        <v>6.3856260224159397E-2</v>
      </c>
      <c r="CW863" s="1343">
        <f t="shared" si="3410"/>
        <v>7.0951400249065988E-2</v>
      </c>
      <c r="CX863" s="1343">
        <f t="shared" si="3410"/>
        <v>7.0951400249065988E-2</v>
      </c>
      <c r="CY863" s="1343">
        <f t="shared" si="3410"/>
        <v>7.0951400249065988E-2</v>
      </c>
      <c r="CZ863" s="1342">
        <f t="shared" si="3410"/>
        <v>7.9820325280199236E-2</v>
      </c>
      <c r="DA863" s="1342">
        <f t="shared" si="3410"/>
        <v>7.982032528019925E-2</v>
      </c>
      <c r="DB863" s="1342">
        <f t="shared" si="3410"/>
        <v>8.8689250311332499E-2</v>
      </c>
      <c r="DC863" s="1342">
        <f t="shared" si="3410"/>
        <v>9.9775406600249056E-2</v>
      </c>
      <c r="DD863" s="1342">
        <f t="shared" si="3410"/>
        <v>9.9775406600249056E-2</v>
      </c>
      <c r="DE863" s="1341" t="str">
        <f t="shared" si="3410"/>
        <v/>
      </c>
      <c r="DF863" s="1397" t="str">
        <f t="shared" si="3411"/>
        <v/>
      </c>
      <c r="DG863" s="646">
        <f t="shared" si="3412"/>
        <v>12</v>
      </c>
      <c r="DH863" s="98">
        <f t="shared" si="3413"/>
        <v>12</v>
      </c>
      <c r="DI863" s="98">
        <f t="shared" si="3414"/>
        <v>12</v>
      </c>
      <c r="DJ863" s="98">
        <f t="shared" si="3415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36">SUM(C500)</f>
        <v>0</v>
      </c>
      <c r="D864" s="800">
        <f t="shared" si="3436"/>
        <v>0</v>
      </c>
      <c r="E864" s="800">
        <f t="shared" si="3436"/>
        <v>0</v>
      </c>
      <c r="F864" s="800">
        <f t="shared" si="3436"/>
        <v>0</v>
      </c>
      <c r="G864" s="800">
        <f t="shared" si="3436"/>
        <v>0</v>
      </c>
      <c r="H864" s="800">
        <f t="shared" si="3436"/>
        <v>0</v>
      </c>
      <c r="I864" s="800">
        <f t="shared" si="3436"/>
        <v>0</v>
      </c>
      <c r="J864" s="800">
        <f t="shared" si="3436"/>
        <v>0</v>
      </c>
      <c r="K864" s="800">
        <f t="shared" si="3436"/>
        <v>0</v>
      </c>
      <c r="L864" s="800">
        <f t="shared" si="3436"/>
        <v>0</v>
      </c>
      <c r="M864" s="800">
        <f t="shared" si="3436"/>
        <v>0</v>
      </c>
      <c r="N864" s="800"/>
      <c r="O864" s="800"/>
      <c r="P864" s="800"/>
      <c r="Q864" s="800"/>
      <c r="R864" s="800"/>
      <c r="S864" s="799"/>
      <c r="T864" s="800">
        <f t="shared" ref="T864:AE864" si="3437">SUM(T500)</f>
        <v>0</v>
      </c>
      <c r="U864" s="800">
        <f t="shared" si="3437"/>
        <v>0</v>
      </c>
      <c r="V864" s="800">
        <f t="shared" si="3437"/>
        <v>0</v>
      </c>
      <c r="W864" s="800">
        <f t="shared" si="3437"/>
        <v>0</v>
      </c>
      <c r="X864" s="800">
        <f t="shared" si="3437"/>
        <v>0</v>
      </c>
      <c r="Y864" s="800">
        <f t="shared" si="3437"/>
        <v>0</v>
      </c>
      <c r="Z864" s="800">
        <f t="shared" si="3437"/>
        <v>0</v>
      </c>
      <c r="AA864" s="800">
        <f t="shared" si="3437"/>
        <v>0</v>
      </c>
      <c r="AB864" s="800">
        <f t="shared" si="3437"/>
        <v>0</v>
      </c>
      <c r="AC864" s="800">
        <f t="shared" si="3437"/>
        <v>0</v>
      </c>
      <c r="AD864" s="800">
        <f t="shared" si="3437"/>
        <v>0</v>
      </c>
      <c r="AE864" s="800">
        <f t="shared" si="3437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38">SUM(AL500)</f>
        <v>0</v>
      </c>
      <c r="AM864" s="800">
        <f t="shared" si="3438"/>
        <v>0</v>
      </c>
      <c r="AN864" s="800">
        <f t="shared" si="3438"/>
        <v>0</v>
      </c>
      <c r="AO864" s="800">
        <f t="shared" si="3438"/>
        <v>5.0304167372353673E-2</v>
      </c>
      <c r="AP864" s="800">
        <f t="shared" si="3438"/>
        <v>5.8688195267745949E-2</v>
      </c>
      <c r="AQ864" s="800">
        <f t="shared" si="3438"/>
        <v>0</v>
      </c>
      <c r="AR864" s="800">
        <f t="shared" si="3438"/>
        <v>0</v>
      </c>
      <c r="AS864" s="800">
        <f t="shared" si="3438"/>
        <v>5.0304167372353673E-2</v>
      </c>
      <c r="AT864" s="800">
        <f t="shared" si="3438"/>
        <v>5.0304167372353673E-2</v>
      </c>
      <c r="AU864" s="800">
        <f t="shared" si="3438"/>
        <v>5.8688195267745949E-2</v>
      </c>
      <c r="AV864" s="800">
        <f t="shared" si="3438"/>
        <v>5.8688195267745949E-2</v>
      </c>
      <c r="AW864" s="800">
        <f t="shared" si="3438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39">SUM(BD500)</f>
        <v>0</v>
      </c>
      <c r="BE864" s="800">
        <f t="shared" si="3439"/>
        <v>0</v>
      </c>
      <c r="BF864" s="800">
        <f t="shared" si="3439"/>
        <v>0</v>
      </c>
      <c r="BG864" s="800">
        <f t="shared" si="3439"/>
        <v>0</v>
      </c>
      <c r="BH864" s="800">
        <f t="shared" si="3439"/>
        <v>0</v>
      </c>
      <c r="BI864" s="800">
        <f t="shared" si="3439"/>
        <v>0</v>
      </c>
      <c r="BJ864" s="800">
        <f t="shared" si="3439"/>
        <v>0</v>
      </c>
      <c r="BK864" s="800">
        <f t="shared" si="3439"/>
        <v>0</v>
      </c>
      <c r="BL864" s="800">
        <f t="shared" si="3439"/>
        <v>0</v>
      </c>
      <c r="BM864" s="800">
        <f t="shared" si="3439"/>
        <v>0</v>
      </c>
      <c r="BN864" s="800">
        <f t="shared" si="3439"/>
        <v>0</v>
      </c>
      <c r="BO864" s="800">
        <f t="shared" si="3439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40">SUM(BV500)</f>
        <v>0</v>
      </c>
      <c r="BW864" s="800">
        <f t="shared" si="3440"/>
        <v>0</v>
      </c>
      <c r="BX864" s="800">
        <f t="shared" si="3440"/>
        <v>5.0304167372353673E-2</v>
      </c>
      <c r="BY864" s="800">
        <f t="shared" si="3440"/>
        <v>0</v>
      </c>
      <c r="BZ864" s="615">
        <f t="shared" si="3405"/>
        <v>0</v>
      </c>
      <c r="CA864" s="615">
        <f t="shared" si="3406"/>
        <v>0</v>
      </c>
      <c r="CB864" s="615">
        <f t="shared" si="3407"/>
        <v>3.1859306002490657E-2</v>
      </c>
      <c r="CC864" s="684">
        <f t="shared" si="3408"/>
        <v>0</v>
      </c>
      <c r="CD864" s="1331">
        <f t="shared" si="3409"/>
        <v>0</v>
      </c>
      <c r="CE864" s="1332">
        <f t="shared" si="3409"/>
        <v>0</v>
      </c>
      <c r="CF864" s="1332">
        <f t="shared" si="3409"/>
        <v>0</v>
      </c>
      <c r="CG864" s="1332">
        <f t="shared" si="3409"/>
        <v>0</v>
      </c>
      <c r="CH864" s="1332">
        <f t="shared" si="3409"/>
        <v>0</v>
      </c>
      <c r="CI864" s="1333">
        <f t="shared" si="3409"/>
        <v>5.0304167372353673E-2</v>
      </c>
      <c r="CJ864" s="1333">
        <f t="shared" si="3409"/>
        <v>5.0304167372353673E-2</v>
      </c>
      <c r="CK864" s="1332">
        <f t="shared" si="3409"/>
        <v>5.0304167372353673E-2</v>
      </c>
      <c r="CL864" s="1332">
        <f t="shared" si="3409"/>
        <v>5.0304167372353673E-2</v>
      </c>
      <c r="CM864" s="1332">
        <f t="shared" si="3409"/>
        <v>5.8688195267745949E-2</v>
      </c>
      <c r="CN864" s="1332">
        <f t="shared" si="3409"/>
        <v>5.8688195267745949E-2</v>
      </c>
      <c r="CO864" s="1331">
        <f t="shared" si="3409"/>
        <v>5.8688195267745949E-2</v>
      </c>
      <c r="CP864" s="1397" t="str">
        <f t="shared" si="3410"/>
        <v/>
      </c>
      <c r="CQ864" s="1341" t="str">
        <f t="shared" si="3410"/>
        <v/>
      </c>
      <c r="CR864" s="1342" t="str">
        <f t="shared" si="3410"/>
        <v/>
      </c>
      <c r="CS864" s="1342">
        <f t="shared" si="3410"/>
        <v>0</v>
      </c>
      <c r="CT864" s="1342">
        <f t="shared" si="3410"/>
        <v>0</v>
      </c>
      <c r="CU864" s="1342">
        <f t="shared" si="3410"/>
        <v>0</v>
      </c>
      <c r="CV864" s="1342">
        <f t="shared" si="3410"/>
        <v>0</v>
      </c>
      <c r="CW864" s="1343">
        <f t="shared" si="3410"/>
        <v>0</v>
      </c>
      <c r="CX864" s="1343">
        <f t="shared" si="3410"/>
        <v>0</v>
      </c>
      <c r="CY864" s="1343">
        <f t="shared" si="3410"/>
        <v>0</v>
      </c>
      <c r="CZ864" s="1342">
        <f t="shared" si="3410"/>
        <v>0</v>
      </c>
      <c r="DA864" s="1342">
        <f t="shared" si="3410"/>
        <v>0</v>
      </c>
      <c r="DB864" s="1342">
        <f t="shared" si="3410"/>
        <v>0</v>
      </c>
      <c r="DC864" s="1342">
        <f t="shared" si="3410"/>
        <v>0</v>
      </c>
      <c r="DD864" s="1342">
        <f t="shared" si="3410"/>
        <v>0</v>
      </c>
      <c r="DE864" s="1341" t="str">
        <f t="shared" si="3410"/>
        <v/>
      </c>
      <c r="DF864" s="1397" t="str">
        <f t="shared" si="3411"/>
        <v/>
      </c>
      <c r="DG864" s="646">
        <f t="shared" si="3412"/>
        <v>12</v>
      </c>
      <c r="DH864" s="98">
        <f t="shared" si="3413"/>
        <v>12</v>
      </c>
      <c r="DI864" s="98">
        <f t="shared" si="3414"/>
        <v>12</v>
      </c>
      <c r="DJ864" s="98">
        <f t="shared" si="3415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41">SUM(C506)</f>
        <v>0</v>
      </c>
      <c r="D865" s="800">
        <f t="shared" si="3441"/>
        <v>0</v>
      </c>
      <c r="E865" s="800">
        <f t="shared" si="3441"/>
        <v>0</v>
      </c>
      <c r="F865" s="800">
        <f t="shared" si="3441"/>
        <v>0</v>
      </c>
      <c r="G865" s="800">
        <f t="shared" si="3441"/>
        <v>0</v>
      </c>
      <c r="H865" s="800">
        <f t="shared" si="3441"/>
        <v>0</v>
      </c>
      <c r="I865" s="800">
        <f t="shared" si="3441"/>
        <v>0</v>
      </c>
      <c r="J865" s="800">
        <f t="shared" si="3441"/>
        <v>0</v>
      </c>
      <c r="K865" s="800">
        <f t="shared" si="3441"/>
        <v>0</v>
      </c>
      <c r="L865" s="800">
        <f t="shared" si="3441"/>
        <v>0</v>
      </c>
      <c r="M865" s="800">
        <f t="shared" si="3441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42">SUM(U506)</f>
        <v>0</v>
      </c>
      <c r="V865" s="800">
        <f t="shared" si="3442"/>
        <v>0</v>
      </c>
      <c r="W865" s="800">
        <f t="shared" si="3442"/>
        <v>0</v>
      </c>
      <c r="X865" s="800">
        <f t="shared" si="3442"/>
        <v>0</v>
      </c>
      <c r="Y865" s="800">
        <f t="shared" si="3442"/>
        <v>0</v>
      </c>
      <c r="Z865" s="800">
        <f t="shared" si="3442"/>
        <v>0</v>
      </c>
      <c r="AA865" s="800">
        <f t="shared" si="3442"/>
        <v>0</v>
      </c>
      <c r="AB865" s="800">
        <f t="shared" si="3442"/>
        <v>0</v>
      </c>
      <c r="AC865" s="800">
        <f t="shared" si="3442"/>
        <v>0</v>
      </c>
      <c r="AD865" s="800">
        <f t="shared" si="3442"/>
        <v>0</v>
      </c>
      <c r="AE865" s="800">
        <f t="shared" si="3442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43">SUM(AM506)</f>
        <v>0</v>
      </c>
      <c r="AN865" s="800">
        <f t="shared" si="3443"/>
        <v>0</v>
      </c>
      <c r="AO865" s="800">
        <f t="shared" si="3443"/>
        <v>0</v>
      </c>
      <c r="AP865" s="800">
        <f t="shared" si="3443"/>
        <v>0</v>
      </c>
      <c r="AQ865" s="800">
        <f t="shared" si="3443"/>
        <v>0</v>
      </c>
      <c r="AR865" s="800">
        <f t="shared" si="3443"/>
        <v>0</v>
      </c>
      <c r="AS865" s="800">
        <f t="shared" si="3443"/>
        <v>0</v>
      </c>
      <c r="AT865" s="800">
        <f t="shared" si="3443"/>
        <v>0</v>
      </c>
      <c r="AU865" s="800">
        <f t="shared" si="3443"/>
        <v>0</v>
      </c>
      <c r="AV865" s="800">
        <f t="shared" si="3443"/>
        <v>0</v>
      </c>
      <c r="AW865" s="800">
        <f t="shared" si="3443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44">SUM(BE506)</f>
        <v>0</v>
      </c>
      <c r="BF865" s="800">
        <f t="shared" si="3444"/>
        <v>0</v>
      </c>
      <c r="BG865" s="800">
        <f t="shared" si="3444"/>
        <v>0</v>
      </c>
      <c r="BH865" s="800">
        <f t="shared" si="3444"/>
        <v>0</v>
      </c>
      <c r="BI865" s="800">
        <f t="shared" si="3444"/>
        <v>0</v>
      </c>
      <c r="BJ865" s="800">
        <f t="shared" si="3444"/>
        <v>0</v>
      </c>
      <c r="BK865" s="800">
        <f t="shared" si="3444"/>
        <v>0</v>
      </c>
      <c r="BL865" s="800">
        <f t="shared" si="3444"/>
        <v>0</v>
      </c>
      <c r="BM865" s="800">
        <f t="shared" si="3444"/>
        <v>0</v>
      </c>
      <c r="BN865" s="800">
        <f t="shared" si="3444"/>
        <v>0</v>
      </c>
      <c r="BO865" s="800">
        <f t="shared" si="3444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45">SUM(BV506)</f>
        <v>0</v>
      </c>
      <c r="BW865" s="800">
        <f t="shared" si="3445"/>
        <v>0</v>
      </c>
      <c r="BX865" s="800">
        <f t="shared" si="3445"/>
        <v>0</v>
      </c>
      <c r="BY865" s="800">
        <f t="shared" si="3445"/>
        <v>0</v>
      </c>
      <c r="BZ865" s="615">
        <f t="shared" si="3405"/>
        <v>0</v>
      </c>
      <c r="CA865" s="615">
        <f t="shared" si="3406"/>
        <v>0</v>
      </c>
      <c r="CB865" s="615">
        <f t="shared" si="3407"/>
        <v>0</v>
      </c>
      <c r="CC865" s="684">
        <f t="shared" si="3408"/>
        <v>0</v>
      </c>
      <c r="CD865" s="1331">
        <f t="shared" si="3409"/>
        <v>0</v>
      </c>
      <c r="CE865" s="1332">
        <f t="shared" si="3409"/>
        <v>0</v>
      </c>
      <c r="CF865" s="1332">
        <f t="shared" si="3409"/>
        <v>0</v>
      </c>
      <c r="CG865" s="1332">
        <f t="shared" si="3409"/>
        <v>0</v>
      </c>
      <c r="CH865" s="1332">
        <f t="shared" si="3409"/>
        <v>0</v>
      </c>
      <c r="CI865" s="1333">
        <f t="shared" si="3409"/>
        <v>0</v>
      </c>
      <c r="CJ865" s="1333">
        <f t="shared" si="3409"/>
        <v>0</v>
      </c>
      <c r="CK865" s="1332">
        <f t="shared" si="3409"/>
        <v>0</v>
      </c>
      <c r="CL865" s="1332">
        <f t="shared" si="3409"/>
        <v>0</v>
      </c>
      <c r="CM865" s="1332">
        <f t="shared" si="3409"/>
        <v>0</v>
      </c>
      <c r="CN865" s="1332">
        <f t="shared" si="3409"/>
        <v>0</v>
      </c>
      <c r="CO865" s="1331">
        <f t="shared" si="3409"/>
        <v>0</v>
      </c>
      <c r="CP865" s="1397" t="str">
        <f t="shared" si="3410"/>
        <v/>
      </c>
      <c r="CQ865" s="1341" t="str">
        <f t="shared" si="3410"/>
        <v/>
      </c>
      <c r="CR865" s="1342" t="str">
        <f t="shared" si="3410"/>
        <v/>
      </c>
      <c r="CS865" s="1342">
        <f t="shared" si="3410"/>
        <v>0</v>
      </c>
      <c r="CT865" s="1342">
        <f t="shared" si="3410"/>
        <v>0</v>
      </c>
      <c r="CU865" s="1342">
        <f t="shared" si="3410"/>
        <v>0</v>
      </c>
      <c r="CV865" s="1342">
        <f t="shared" si="3410"/>
        <v>0</v>
      </c>
      <c r="CW865" s="1343">
        <f t="shared" si="3410"/>
        <v>0</v>
      </c>
      <c r="CX865" s="1343">
        <f t="shared" si="3410"/>
        <v>0</v>
      </c>
      <c r="CY865" s="1343">
        <f t="shared" si="3410"/>
        <v>0</v>
      </c>
      <c r="CZ865" s="1342">
        <f t="shared" si="3410"/>
        <v>0</v>
      </c>
      <c r="DA865" s="1342">
        <f t="shared" si="3410"/>
        <v>0</v>
      </c>
      <c r="DB865" s="1342">
        <f t="shared" si="3410"/>
        <v>0</v>
      </c>
      <c r="DC865" s="1342">
        <f t="shared" si="3410"/>
        <v>0</v>
      </c>
      <c r="DD865" s="1342">
        <f t="shared" si="3410"/>
        <v>0</v>
      </c>
      <c r="DE865" s="1341" t="str">
        <f t="shared" si="3410"/>
        <v/>
      </c>
      <c r="DF865" s="1397" t="str">
        <f t="shared" si="3411"/>
        <v/>
      </c>
      <c r="DG865" s="646">
        <f t="shared" si="3412"/>
        <v>12</v>
      </c>
      <c r="DH865" s="98">
        <f t="shared" si="3413"/>
        <v>12</v>
      </c>
      <c r="DI865" s="98">
        <f t="shared" si="3414"/>
        <v>12</v>
      </c>
      <c r="DJ865" s="98">
        <f t="shared" si="3415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46">SUM(C512)</f>
        <v>3.9593415317559152E-2</v>
      </c>
      <c r="D866" s="800">
        <f t="shared" si="3446"/>
        <v>3.9593415317559152E-2</v>
      </c>
      <c r="E866" s="800">
        <f t="shared" si="3446"/>
        <v>9.0499235011563775E-2</v>
      </c>
      <c r="F866" s="800">
        <f t="shared" si="3446"/>
        <v>6.7874426258672835E-2</v>
      </c>
      <c r="G866" s="800">
        <f t="shared" si="3446"/>
        <v>6.3349464508094644E-2</v>
      </c>
      <c r="H866" s="800">
        <f t="shared" si="3446"/>
        <v>7.9186830635118305E-2</v>
      </c>
      <c r="I866" s="800">
        <f t="shared" si="3446"/>
        <v>4.5249617505781888E-2</v>
      </c>
      <c r="J866" s="800">
        <f t="shared" si="3446"/>
        <v>3.9593415317559152E-2</v>
      </c>
      <c r="K866" s="800">
        <f t="shared" si="3446"/>
        <v>4.5249617505781888E-2</v>
      </c>
      <c r="L866" s="800">
        <f t="shared" si="3446"/>
        <v>9.0499235011563775E-2</v>
      </c>
      <c r="M866" s="800">
        <f t="shared" si="3446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47">SUM(T512)</f>
        <v>6.3349464508094644E-2</v>
      </c>
      <c r="U866" s="800">
        <f t="shared" si="3447"/>
        <v>6.3349464508094644E-2</v>
      </c>
      <c r="V866" s="800">
        <f t="shared" si="3447"/>
        <v>9.0499235011563775E-2</v>
      </c>
      <c r="W866" s="800">
        <f t="shared" si="3447"/>
        <v>6.3349464508094644E-2</v>
      </c>
      <c r="X866" s="800">
        <f t="shared" si="3447"/>
        <v>5.7590422280086047E-2</v>
      </c>
      <c r="Y866" s="800">
        <f t="shared" si="3447"/>
        <v>6.3349464508094644E-2</v>
      </c>
      <c r="Z866" s="800">
        <f t="shared" si="3447"/>
        <v>6.3349464508094644E-2</v>
      </c>
      <c r="AA866" s="800">
        <f t="shared" si="3447"/>
        <v>6.3349464508094644E-2</v>
      </c>
      <c r="AB866" s="800">
        <f t="shared" si="3447"/>
        <v>6.3349464508094644E-2</v>
      </c>
      <c r="AC866" s="800">
        <f t="shared" si="3447"/>
        <v>6.3349464508094644E-2</v>
      </c>
      <c r="AD866" s="800">
        <f t="shared" si="3447"/>
        <v>6.3349464508094644E-2</v>
      </c>
      <c r="AE866" s="800">
        <f t="shared" si="3447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48">SUM(AL512)</f>
        <v>7.9186830635118305E-2</v>
      </c>
      <c r="AM866" s="800">
        <f t="shared" si="3448"/>
        <v>7.9186830635118305E-2</v>
      </c>
      <c r="AN866" s="800">
        <f t="shared" si="3448"/>
        <v>0.1055824408468244</v>
      </c>
      <c r="AO866" s="800">
        <f t="shared" si="3448"/>
        <v>9.0499235011563775E-2</v>
      </c>
      <c r="AP866" s="800">
        <f t="shared" si="3448"/>
        <v>0.1055824408468244</v>
      </c>
      <c r="AQ866" s="800">
        <f t="shared" si="3448"/>
        <v>7.9186830635118305E-2</v>
      </c>
      <c r="AR866" s="800">
        <f t="shared" si="3448"/>
        <v>0.1055824408468244</v>
      </c>
      <c r="AS866" s="800">
        <f t="shared" si="3448"/>
        <v>9.0499235011563775E-2</v>
      </c>
      <c r="AT866" s="800">
        <f t="shared" si="3448"/>
        <v>9.0499235011563775E-2</v>
      </c>
      <c r="AU866" s="800">
        <f t="shared" si="3448"/>
        <v>0.1055824408468244</v>
      </c>
      <c r="AV866" s="800">
        <f t="shared" si="3448"/>
        <v>0.1055824408468244</v>
      </c>
      <c r="AW866" s="800">
        <f t="shared" si="3448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49">SUM(BD512)</f>
        <v>7.9186830635118305E-2</v>
      </c>
      <c r="BE866" s="800">
        <f t="shared" si="3449"/>
        <v>7.9186830635118305E-2</v>
      </c>
      <c r="BF866" s="800">
        <f t="shared" si="3449"/>
        <v>7.0388293897882939E-2</v>
      </c>
      <c r="BG866" s="800">
        <f t="shared" si="3449"/>
        <v>7.9186830635118305E-2</v>
      </c>
      <c r="BH866" s="800">
        <f t="shared" si="3449"/>
        <v>7.0388293897882939E-2</v>
      </c>
      <c r="BI866" s="800">
        <f t="shared" si="3449"/>
        <v>7.0388293897882939E-2</v>
      </c>
      <c r="BJ866" s="800">
        <f t="shared" si="3449"/>
        <v>0.1055824408468244</v>
      </c>
      <c r="BK866" s="800">
        <f t="shared" si="3449"/>
        <v>7.0388293897882939E-2</v>
      </c>
      <c r="BL866" s="800">
        <f t="shared" si="3449"/>
        <v>6.3349464508094644E-2</v>
      </c>
      <c r="BM866" s="800">
        <f t="shared" si="3449"/>
        <v>7.9186830635118305E-2</v>
      </c>
      <c r="BN866" s="800">
        <f t="shared" si="3449"/>
        <v>7.9186830635118305E-2</v>
      </c>
      <c r="BO866" s="800">
        <f t="shared" si="3449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50">SUM(BV512)</f>
        <v>6.3349464508094644E-2</v>
      </c>
      <c r="BW866" s="800">
        <f t="shared" si="3450"/>
        <v>6.3349464508094644E-2</v>
      </c>
      <c r="BX866" s="800">
        <f t="shared" si="3450"/>
        <v>9.0499235011563775E-2</v>
      </c>
      <c r="BY866" s="800">
        <f t="shared" si="3450"/>
        <v>7.0388293897882939E-2</v>
      </c>
      <c r="BZ866" s="615">
        <f t="shared" si="3405"/>
        <v>6.2896968333036846E-2</v>
      </c>
      <c r="CA866" s="615">
        <f t="shared" si="3406"/>
        <v>6.2773560285293781E-2</v>
      </c>
      <c r="CB866" s="615">
        <f t="shared" si="3407"/>
        <v>9.4270036470378946E-2</v>
      </c>
      <c r="CC866" s="684">
        <f t="shared" si="3408"/>
        <v>7.4083679327521787E-2</v>
      </c>
      <c r="CD866" s="1331">
        <f t="shared" si="3409"/>
        <v>7.9186830635118305E-2</v>
      </c>
      <c r="CE866" s="1332">
        <f t="shared" si="3409"/>
        <v>7.9186830635118305E-2</v>
      </c>
      <c r="CF866" s="1332">
        <f t="shared" si="3409"/>
        <v>7.9186830635118305E-2</v>
      </c>
      <c r="CG866" s="1332">
        <f t="shared" si="3409"/>
        <v>9.0499235011563775E-2</v>
      </c>
      <c r="CH866" s="1332">
        <f t="shared" si="3409"/>
        <v>9.0499235011563775E-2</v>
      </c>
      <c r="CI866" s="1333">
        <f t="shared" si="3409"/>
        <v>9.0499235011563775E-2</v>
      </c>
      <c r="CJ866" s="1333">
        <f t="shared" si="3409"/>
        <v>9.0499235011563775E-2</v>
      </c>
      <c r="CK866" s="1332">
        <f t="shared" si="3409"/>
        <v>0.1055824408468244</v>
      </c>
      <c r="CL866" s="1332">
        <f t="shared" si="3409"/>
        <v>0.1055824408468244</v>
      </c>
      <c r="CM866" s="1332">
        <f t="shared" si="3409"/>
        <v>0.1055824408468244</v>
      </c>
      <c r="CN866" s="1332">
        <f t="shared" si="3409"/>
        <v>0.1055824408468244</v>
      </c>
      <c r="CO866" s="1331">
        <f t="shared" si="3409"/>
        <v>0.1055824408468244</v>
      </c>
      <c r="CP866" s="1397" t="str">
        <f t="shared" si="3410"/>
        <v/>
      </c>
      <c r="CQ866" s="1341" t="str">
        <f t="shared" si="3410"/>
        <v/>
      </c>
      <c r="CR866" s="1342" t="str">
        <f t="shared" si="3410"/>
        <v/>
      </c>
      <c r="CS866" s="1342">
        <f t="shared" si="3410"/>
        <v>4.751209838107099E-2</v>
      </c>
      <c r="CT866" s="1342">
        <f t="shared" si="3410"/>
        <v>6.3349464508094644E-2</v>
      </c>
      <c r="CU866" s="1342">
        <f t="shared" si="3410"/>
        <v>7.0388293897882939E-2</v>
      </c>
      <c r="CV866" s="1342">
        <f t="shared" si="3410"/>
        <v>7.0388293897882939E-2</v>
      </c>
      <c r="CW866" s="1343">
        <f t="shared" si="3410"/>
        <v>7.0388293897882939E-2</v>
      </c>
      <c r="CX866" s="1343">
        <f t="shared" si="3410"/>
        <v>7.0388293897882939E-2</v>
      </c>
      <c r="CY866" s="1343">
        <f t="shared" si="3410"/>
        <v>7.9186830635118305E-2</v>
      </c>
      <c r="CZ866" s="1342">
        <f t="shared" si="3410"/>
        <v>7.9186830635118305E-2</v>
      </c>
      <c r="DA866" s="1342">
        <f t="shared" si="3410"/>
        <v>7.9186830635118305E-2</v>
      </c>
      <c r="DB866" s="1342">
        <f t="shared" si="3410"/>
        <v>7.9186830635118305E-2</v>
      </c>
      <c r="DC866" s="1342">
        <f t="shared" si="3410"/>
        <v>7.9186830635118305E-2</v>
      </c>
      <c r="DD866" s="1342">
        <f t="shared" si="3410"/>
        <v>0.1055824408468244</v>
      </c>
      <c r="DE866" s="1341" t="str">
        <f t="shared" si="3410"/>
        <v/>
      </c>
      <c r="DF866" s="1397" t="str">
        <f t="shared" si="3411"/>
        <v/>
      </c>
      <c r="DG866" s="646">
        <f t="shared" si="3412"/>
        <v>12</v>
      </c>
      <c r="DH866" s="98">
        <f t="shared" si="3413"/>
        <v>12</v>
      </c>
      <c r="DI866" s="98">
        <f t="shared" si="3414"/>
        <v>12</v>
      </c>
      <c r="DJ866" s="98">
        <f t="shared" si="3415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51">SUM(C518)</f>
        <v>4.3992683686176835E-2</v>
      </c>
      <c r="D867" s="800">
        <f t="shared" si="3451"/>
        <v>3.5194146948941463E-2</v>
      </c>
      <c r="E867" s="800">
        <f t="shared" si="3451"/>
        <v>0.10055470556840419</v>
      </c>
      <c r="F867" s="800">
        <f t="shared" si="3451"/>
        <v>7.5416029176303134E-2</v>
      </c>
      <c r="G867" s="800">
        <f t="shared" si="3451"/>
        <v>7.0388293897882939E-2</v>
      </c>
      <c r="H867" s="800">
        <f t="shared" si="3451"/>
        <v>8.7985367372353671E-2</v>
      </c>
      <c r="I867" s="800">
        <f t="shared" si="3451"/>
        <v>0.10055470556840419</v>
      </c>
      <c r="J867" s="800">
        <f t="shared" si="3451"/>
        <v>8.7985367372353671E-2</v>
      </c>
      <c r="K867" s="800">
        <f t="shared" si="3451"/>
        <v>4.0221882227361679E-2</v>
      </c>
      <c r="L867" s="800">
        <f t="shared" si="3451"/>
        <v>0.10055470556840419</v>
      </c>
      <c r="M867" s="800">
        <f t="shared" si="3451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52">SUM(U518)</f>
        <v>7.0388293897882939E-2</v>
      </c>
      <c r="V867" s="800">
        <f t="shared" si="3452"/>
        <v>5.0277352784202096E-2</v>
      </c>
      <c r="W867" s="800">
        <f t="shared" si="3452"/>
        <v>3.519414694894147E-2</v>
      </c>
      <c r="X867" s="800">
        <f t="shared" si="3452"/>
        <v>6.3989358088984483E-2</v>
      </c>
      <c r="Y867" s="800">
        <f t="shared" si="3452"/>
        <v>7.0388293897882939E-2</v>
      </c>
      <c r="Z867" s="800">
        <f t="shared" si="3452"/>
        <v>7.0388293897882939E-2</v>
      </c>
      <c r="AA867" s="800">
        <f t="shared" si="3452"/>
        <v>7.0388293897882939E-2</v>
      </c>
      <c r="AB867" s="800">
        <f t="shared" si="3452"/>
        <v>7.0388293897882939E-2</v>
      </c>
      <c r="AC867" s="800">
        <f t="shared" si="3452"/>
        <v>7.0388293897882939E-2</v>
      </c>
      <c r="AD867" s="800">
        <f t="shared" si="3452"/>
        <v>7.0388293897882939E-2</v>
      </c>
      <c r="AE867" s="800">
        <f t="shared" si="3452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53">SUM(AM518)</f>
        <v>8.7985367372353671E-2</v>
      </c>
      <c r="AN867" s="800">
        <f t="shared" si="3453"/>
        <v>0.11731382316313822</v>
      </c>
      <c r="AO867" s="800">
        <f t="shared" si="3453"/>
        <v>0.10055470556840419</v>
      </c>
      <c r="AP867" s="800">
        <f t="shared" si="3453"/>
        <v>0.11731382316313822</v>
      </c>
      <c r="AQ867" s="800">
        <f t="shared" si="3453"/>
        <v>8.7985367372353671E-2</v>
      </c>
      <c r="AR867" s="800">
        <f t="shared" si="3453"/>
        <v>0.11731382316313822</v>
      </c>
      <c r="AS867" s="800">
        <f t="shared" si="3453"/>
        <v>0.10055470556840419</v>
      </c>
      <c r="AT867" s="800">
        <f t="shared" si="3453"/>
        <v>0.10055470556840419</v>
      </c>
      <c r="AU867" s="800">
        <f t="shared" si="3453"/>
        <v>0.11731382316313822</v>
      </c>
      <c r="AV867" s="800">
        <f t="shared" si="3453"/>
        <v>0.11731382316313822</v>
      </c>
      <c r="AW867" s="800">
        <f t="shared" si="3453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54">SUM(BE518)</f>
        <v>3.5194146948941463E-2</v>
      </c>
      <c r="BF867" s="800">
        <f t="shared" si="3454"/>
        <v>7.8209215442092153E-2</v>
      </c>
      <c r="BG867" s="800">
        <f t="shared" si="3454"/>
        <v>8.7985367372353671E-2</v>
      </c>
      <c r="BH867" s="800">
        <f t="shared" si="3454"/>
        <v>7.8209215442092153E-2</v>
      </c>
      <c r="BI867" s="800">
        <f t="shared" si="3454"/>
        <v>7.8209215442092153E-2</v>
      </c>
      <c r="BJ867" s="800">
        <f t="shared" si="3454"/>
        <v>0.11731382316313822</v>
      </c>
      <c r="BK867" s="800">
        <f t="shared" si="3454"/>
        <v>7.8209215442092153E-2</v>
      </c>
      <c r="BL867" s="800">
        <f t="shared" si="3454"/>
        <v>7.0388293897882939E-2</v>
      </c>
      <c r="BM867" s="800">
        <f t="shared" si="3454"/>
        <v>8.7985367372353671E-2</v>
      </c>
      <c r="BN867" s="800">
        <f t="shared" si="3454"/>
        <v>8.7985367372353671E-2</v>
      </c>
      <c r="BO867" s="800">
        <f t="shared" si="3454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55">SUM(BV518)</f>
        <v>7.0388293897882925E-2</v>
      </c>
      <c r="BW867" s="800">
        <f t="shared" si="3455"/>
        <v>7.0388293897882939E-2</v>
      </c>
      <c r="BX867" s="800">
        <f t="shared" si="3455"/>
        <v>0.10055470556840419</v>
      </c>
      <c r="BY867" s="800">
        <f t="shared" si="3455"/>
        <v>7.8209215442092153E-2</v>
      </c>
      <c r="BZ867" s="615">
        <f t="shared" si="3405"/>
        <v>7.3907708592777066E-2</v>
      </c>
      <c r="CA867" s="615">
        <f t="shared" si="3406"/>
        <v>6.5391029742362231E-2</v>
      </c>
      <c r="CB867" s="615">
        <f t="shared" si="3407"/>
        <v>0.1047444849670877</v>
      </c>
      <c r="CC867" s="684">
        <f t="shared" si="3408"/>
        <v>7.4103231631382313E-2</v>
      </c>
      <c r="CD867" s="1331">
        <f t="shared" si="3409"/>
        <v>8.7985367372353671E-2</v>
      </c>
      <c r="CE867" s="1332">
        <f t="shared" si="3409"/>
        <v>8.7985367372353671E-2</v>
      </c>
      <c r="CF867" s="1332">
        <f t="shared" si="3409"/>
        <v>8.7985367372353671E-2</v>
      </c>
      <c r="CG867" s="1332">
        <f t="shared" si="3409"/>
        <v>0.10055470556840419</v>
      </c>
      <c r="CH867" s="1332">
        <f t="shared" si="3409"/>
        <v>0.10055470556840419</v>
      </c>
      <c r="CI867" s="1333">
        <f t="shared" si="3409"/>
        <v>0.10055470556840419</v>
      </c>
      <c r="CJ867" s="1333">
        <f t="shared" si="3409"/>
        <v>0.10055470556840419</v>
      </c>
      <c r="CK867" s="1332">
        <f t="shared" si="3409"/>
        <v>0.11731382316313822</v>
      </c>
      <c r="CL867" s="1332">
        <f t="shared" si="3409"/>
        <v>0.11731382316313822</v>
      </c>
      <c r="CM867" s="1332">
        <f t="shared" si="3409"/>
        <v>0.11731382316313822</v>
      </c>
      <c r="CN867" s="1332">
        <f t="shared" si="3409"/>
        <v>0.11731382316313822</v>
      </c>
      <c r="CO867" s="1331">
        <f t="shared" si="3409"/>
        <v>0.11731382316313822</v>
      </c>
      <c r="CP867" s="1397" t="str">
        <f t="shared" si="3410"/>
        <v/>
      </c>
      <c r="CQ867" s="1341" t="str">
        <f t="shared" si="3410"/>
        <v/>
      </c>
      <c r="CR867" s="1342" t="str">
        <f t="shared" si="3410"/>
        <v/>
      </c>
      <c r="CS867" s="1342">
        <f t="shared" si="3410"/>
        <v>3.5194146948941463E-2</v>
      </c>
      <c r="CT867" s="1342">
        <f t="shared" si="3410"/>
        <v>3.5194146948941463E-2</v>
      </c>
      <c r="CU867" s="1342">
        <f t="shared" si="3410"/>
        <v>5.8656911581569104E-2</v>
      </c>
      <c r="CV867" s="1342">
        <f t="shared" si="3410"/>
        <v>7.0388293897882939E-2</v>
      </c>
      <c r="CW867" s="1343">
        <f t="shared" si="3410"/>
        <v>7.8209215442092153E-2</v>
      </c>
      <c r="CX867" s="1343">
        <f t="shared" si="3410"/>
        <v>7.8209215442092153E-2</v>
      </c>
      <c r="CY867" s="1343">
        <f t="shared" si="3410"/>
        <v>7.8209215442092153E-2</v>
      </c>
      <c r="CZ867" s="1342">
        <f t="shared" si="3410"/>
        <v>7.8209215442092153E-2</v>
      </c>
      <c r="DA867" s="1342">
        <f t="shared" si="3410"/>
        <v>8.7985367372353671E-2</v>
      </c>
      <c r="DB867" s="1342">
        <f t="shared" si="3410"/>
        <v>8.7985367372353671E-2</v>
      </c>
      <c r="DC867" s="1342">
        <f t="shared" si="3410"/>
        <v>8.7985367372353671E-2</v>
      </c>
      <c r="DD867" s="1342">
        <f t="shared" si="3410"/>
        <v>0.11731382316313822</v>
      </c>
      <c r="DE867" s="1341" t="str">
        <f t="shared" si="3410"/>
        <v/>
      </c>
      <c r="DF867" s="1397" t="str">
        <f t="shared" si="3411"/>
        <v/>
      </c>
      <c r="DG867" s="646">
        <f t="shared" si="3412"/>
        <v>12</v>
      </c>
      <c r="DH867" s="98">
        <f t="shared" si="3413"/>
        <v>12</v>
      </c>
      <c r="DI867" s="98">
        <f t="shared" si="3414"/>
        <v>12</v>
      </c>
      <c r="DJ867" s="98">
        <f t="shared" si="3415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56">SUM(C524)</f>
        <v>0</v>
      </c>
      <c r="D868" s="800">
        <f t="shared" si="3456"/>
        <v>0</v>
      </c>
      <c r="E868" s="800">
        <f t="shared" si="3456"/>
        <v>7.1505568404198541E-3</v>
      </c>
      <c r="F868" s="800">
        <f t="shared" si="3456"/>
        <v>0</v>
      </c>
      <c r="G868" s="800">
        <f t="shared" si="3456"/>
        <v>4.004311830635118E-3</v>
      </c>
      <c r="H868" s="800">
        <f t="shared" si="3456"/>
        <v>0</v>
      </c>
      <c r="I868" s="800">
        <f t="shared" si="3456"/>
        <v>5.7204454723358833E-3</v>
      </c>
      <c r="J868" s="800">
        <f t="shared" si="3456"/>
        <v>5.005389788293897E-3</v>
      </c>
      <c r="K868" s="800">
        <f t="shared" si="3456"/>
        <v>0</v>
      </c>
      <c r="L868" s="800">
        <f t="shared" si="3456"/>
        <v>0</v>
      </c>
      <c r="M868" s="800">
        <f t="shared" si="3456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57">SUM(T524)</f>
        <v>0</v>
      </c>
      <c r="U868" s="800">
        <f t="shared" si="3457"/>
        <v>0</v>
      </c>
      <c r="V868" s="800">
        <f t="shared" si="3457"/>
        <v>7.1505568404198541E-3</v>
      </c>
      <c r="W868" s="800">
        <f t="shared" si="3457"/>
        <v>0</v>
      </c>
      <c r="X868" s="800">
        <f t="shared" si="3457"/>
        <v>0</v>
      </c>
      <c r="Y868" s="800">
        <f t="shared" si="3457"/>
        <v>4.004311830635118E-3</v>
      </c>
      <c r="Z868" s="800">
        <f t="shared" si="3457"/>
        <v>5.0053897882938979E-3</v>
      </c>
      <c r="AA868" s="800">
        <f t="shared" si="3457"/>
        <v>5.0053897882938979E-3</v>
      </c>
      <c r="AB868" s="800">
        <f t="shared" si="3457"/>
        <v>2.002155915317559E-3</v>
      </c>
      <c r="AC868" s="800">
        <f t="shared" si="3457"/>
        <v>5.0053897882938979E-3</v>
      </c>
      <c r="AD868" s="800">
        <f t="shared" si="3457"/>
        <v>4.004311830635118E-3</v>
      </c>
      <c r="AE868" s="800">
        <f t="shared" si="3457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58">SUM(AL524)</f>
        <v>6.8824109589041083E-3</v>
      </c>
      <c r="AM868" s="800">
        <f t="shared" si="3458"/>
        <v>5.6310635118306347E-3</v>
      </c>
      <c r="AN868" s="800">
        <f t="shared" si="3458"/>
        <v>6.6738530510585302E-3</v>
      </c>
      <c r="AO868" s="800">
        <f t="shared" si="3458"/>
        <v>2.8602227361679416E-3</v>
      </c>
      <c r="AP868" s="800">
        <f t="shared" si="3458"/>
        <v>6.6738530510585302E-3</v>
      </c>
      <c r="AQ868" s="800">
        <f t="shared" si="3458"/>
        <v>5.6310635118306347E-3</v>
      </c>
      <c r="AR868" s="800">
        <f t="shared" si="3458"/>
        <v>6.6738530510585302E-3</v>
      </c>
      <c r="AS868" s="800">
        <f t="shared" si="3458"/>
        <v>6.4355011563778678E-3</v>
      </c>
      <c r="AT868" s="800">
        <f t="shared" si="3458"/>
        <v>6.4355011563778678E-3</v>
      </c>
      <c r="AU868" s="800">
        <f t="shared" si="3458"/>
        <v>7.5080846824408451E-3</v>
      </c>
      <c r="AV868" s="800">
        <f t="shared" si="3458"/>
        <v>7.5080846824408451E-3</v>
      </c>
      <c r="AW868" s="800">
        <f t="shared" si="3458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59">SUM(BD524)</f>
        <v>5.005389788293897E-3</v>
      </c>
      <c r="BE868" s="800">
        <f t="shared" si="3459"/>
        <v>5.005389788293897E-3</v>
      </c>
      <c r="BF868" s="800">
        <f t="shared" si="3459"/>
        <v>4.4492353673723532E-3</v>
      </c>
      <c r="BG868" s="800">
        <f t="shared" si="3459"/>
        <v>3.3369265255292651E-3</v>
      </c>
      <c r="BH868" s="800">
        <f t="shared" si="3459"/>
        <v>0</v>
      </c>
      <c r="BI868" s="800">
        <f t="shared" si="3459"/>
        <v>0</v>
      </c>
      <c r="BJ868" s="800">
        <f t="shared" si="3459"/>
        <v>6.6738530510585302E-3</v>
      </c>
      <c r="BK868" s="800">
        <f t="shared" si="3459"/>
        <v>4.4492353673723532E-3</v>
      </c>
      <c r="BL868" s="800">
        <f t="shared" si="3459"/>
        <v>4.004311830635118E-3</v>
      </c>
      <c r="BM868" s="800">
        <f t="shared" si="3459"/>
        <v>5.005389788293897E-3</v>
      </c>
      <c r="BN868" s="800">
        <f t="shared" si="3459"/>
        <v>3.7540423412204225E-3</v>
      </c>
      <c r="BO868" s="800">
        <f t="shared" si="3459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60">SUM(BV524)</f>
        <v>4.5882739726027391E-3</v>
      </c>
      <c r="BW868" s="800">
        <f t="shared" si="3460"/>
        <v>4.004311830635118E-3</v>
      </c>
      <c r="BX868" s="800">
        <f t="shared" si="3460"/>
        <v>5.9587973670165448E-3</v>
      </c>
      <c r="BY868" s="800">
        <f t="shared" si="3460"/>
        <v>4.0784657534246567E-3</v>
      </c>
      <c r="BZ868" s="615">
        <f t="shared" si="3405"/>
        <v>1.7232841985411849E-3</v>
      </c>
      <c r="CA868" s="615">
        <f t="shared" si="3406"/>
        <v>2.5026948941469485E-3</v>
      </c>
      <c r="CB868" s="615">
        <f t="shared" si="3407"/>
        <v>6.4980685287315404E-3</v>
      </c>
      <c r="CC868" s="684">
        <f t="shared" si="3408"/>
        <v>3.9014232627646319E-3</v>
      </c>
      <c r="CD868" s="1331">
        <f t="shared" si="3409"/>
        <v>2.8602227361679416E-3</v>
      </c>
      <c r="CE868" s="1332">
        <f t="shared" si="3409"/>
        <v>5.6310635118306347E-3</v>
      </c>
      <c r="CF868" s="1332">
        <f t="shared" si="3409"/>
        <v>5.6310635118306347E-3</v>
      </c>
      <c r="CG868" s="1332">
        <f t="shared" si="3409"/>
        <v>6.4355011563778678E-3</v>
      </c>
      <c r="CH868" s="1332">
        <f t="shared" si="3409"/>
        <v>6.4355011563778678E-3</v>
      </c>
      <c r="CI868" s="1333">
        <f t="shared" si="3409"/>
        <v>6.4355011563778678E-3</v>
      </c>
      <c r="CJ868" s="1333">
        <f t="shared" si="3409"/>
        <v>6.6738530510585302E-3</v>
      </c>
      <c r="CK868" s="1332">
        <f t="shared" si="3409"/>
        <v>6.6738530510585302E-3</v>
      </c>
      <c r="CL868" s="1332">
        <f t="shared" si="3409"/>
        <v>6.6738530510585302E-3</v>
      </c>
      <c r="CM868" s="1332">
        <f t="shared" si="3409"/>
        <v>6.8824109589041083E-3</v>
      </c>
      <c r="CN868" s="1332">
        <f t="shared" si="3409"/>
        <v>7.5080846824408451E-3</v>
      </c>
      <c r="CO868" s="1331">
        <f t="shared" si="3409"/>
        <v>7.5080846824408451E-3</v>
      </c>
      <c r="CP868" s="1397" t="str">
        <f t="shared" si="3410"/>
        <v/>
      </c>
      <c r="CQ868" s="1341" t="str">
        <f t="shared" si="3410"/>
        <v/>
      </c>
      <c r="CR868" s="1342" t="str">
        <f t="shared" si="3410"/>
        <v/>
      </c>
      <c r="CS868" s="1342">
        <f t="shared" si="3410"/>
        <v>0</v>
      </c>
      <c r="CT868" s="1342">
        <f t="shared" si="3410"/>
        <v>0</v>
      </c>
      <c r="CU868" s="1342">
        <f t="shared" si="3410"/>
        <v>3.3369265255292651E-3</v>
      </c>
      <c r="CV868" s="1342">
        <f t="shared" si="3410"/>
        <v>3.7540423412204225E-3</v>
      </c>
      <c r="CW868" s="1343">
        <f t="shared" si="3410"/>
        <v>4.004311830635118E-3</v>
      </c>
      <c r="CX868" s="1343">
        <f t="shared" si="3410"/>
        <v>4.004311830635118E-3</v>
      </c>
      <c r="CY868" s="1343">
        <f t="shared" si="3410"/>
        <v>4.4492353673723532E-3</v>
      </c>
      <c r="CZ868" s="1342">
        <f t="shared" si="3410"/>
        <v>4.4492353673723532E-3</v>
      </c>
      <c r="DA868" s="1342">
        <f t="shared" si="3410"/>
        <v>5.005389788293897E-3</v>
      </c>
      <c r="DB868" s="1342">
        <f t="shared" si="3410"/>
        <v>5.005389788293897E-3</v>
      </c>
      <c r="DC868" s="1342">
        <f t="shared" si="3410"/>
        <v>5.005389788293897E-3</v>
      </c>
      <c r="DD868" s="1342">
        <f t="shared" si="3410"/>
        <v>6.6738530510585302E-3</v>
      </c>
      <c r="DE868" s="1341" t="str">
        <f t="shared" si="3410"/>
        <v/>
      </c>
      <c r="DF868" s="1397" t="str">
        <f t="shared" si="3411"/>
        <v/>
      </c>
      <c r="DG868" s="646">
        <f t="shared" si="3412"/>
        <v>12</v>
      </c>
      <c r="DH868" s="98">
        <f t="shared" si="3413"/>
        <v>12</v>
      </c>
      <c r="DI868" s="98">
        <f t="shared" si="3414"/>
        <v>12</v>
      </c>
      <c r="DJ868" s="98">
        <f t="shared" si="3415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61">SUM(C530)</f>
        <v>0</v>
      </c>
      <c r="D869" s="1120">
        <f t="shared" si="3461"/>
        <v>0</v>
      </c>
      <c r="E869" s="1120">
        <f t="shared" si="3461"/>
        <v>0</v>
      </c>
      <c r="F869" s="1120">
        <f t="shared" si="3461"/>
        <v>9.5325860878847177E-3</v>
      </c>
      <c r="G869" s="1120">
        <f t="shared" si="3461"/>
        <v>0</v>
      </c>
      <c r="H869" s="1120">
        <f t="shared" si="3461"/>
        <v>0</v>
      </c>
      <c r="I869" s="1120">
        <f t="shared" si="3461"/>
        <v>9.5325860878847177E-3</v>
      </c>
      <c r="J869" s="1120">
        <f t="shared" si="3461"/>
        <v>0</v>
      </c>
      <c r="K869" s="1120">
        <f t="shared" si="3461"/>
        <v>0</v>
      </c>
      <c r="L869" s="1120">
        <f t="shared" si="3461"/>
        <v>0</v>
      </c>
      <c r="M869" s="1120">
        <f t="shared" si="3461"/>
        <v>8.3410128268991274E-3</v>
      </c>
      <c r="N869" s="1120"/>
      <c r="O869" s="1120"/>
      <c r="P869" s="1120"/>
      <c r="Q869" s="1120"/>
      <c r="R869" s="1120"/>
      <c r="S869" s="799"/>
      <c r="T869" s="1120">
        <f>SUM(T530)</f>
        <v>0</v>
      </c>
      <c r="U869" s="1120">
        <f t="shared" ref="U869:AE869" si="3462">SUM(U530)</f>
        <v>0</v>
      </c>
      <c r="V869" s="1120">
        <f t="shared" si="3462"/>
        <v>1.271011478384629E-2</v>
      </c>
      <c r="W869" s="1120">
        <f t="shared" si="3462"/>
        <v>0</v>
      </c>
      <c r="X869" s="1120">
        <f t="shared" si="3462"/>
        <v>0</v>
      </c>
      <c r="Y869" s="1120">
        <f t="shared" si="3462"/>
        <v>0</v>
      </c>
      <c r="Z869" s="1120">
        <f t="shared" si="3462"/>
        <v>0</v>
      </c>
      <c r="AA869" s="1120">
        <f t="shared" si="3462"/>
        <v>0</v>
      </c>
      <c r="AB869" s="1120">
        <f t="shared" si="3462"/>
        <v>0</v>
      </c>
      <c r="AC869" s="1120">
        <f t="shared" si="3462"/>
        <v>0</v>
      </c>
      <c r="AD869" s="1120">
        <f t="shared" si="3462"/>
        <v>0</v>
      </c>
      <c r="AE869" s="1120">
        <f t="shared" si="3462"/>
        <v>7.4142336239103367E-3</v>
      </c>
      <c r="AF869" s="1120"/>
      <c r="AG869" s="1120"/>
      <c r="AH869" s="1120"/>
      <c r="AI869" s="1120"/>
      <c r="AJ869" s="1120"/>
      <c r="AK869" s="799"/>
      <c r="AL869" s="1120">
        <f>SUM(AL530)</f>
        <v>1.1121350435865504E-2</v>
      </c>
      <c r="AM869" s="1120">
        <f t="shared" ref="AM869:AW869" si="3463">SUM(AM530)</f>
        <v>1.1121350435865504E-2</v>
      </c>
      <c r="AN869" s="1120">
        <f t="shared" si="3463"/>
        <v>1.4828467247820673E-2</v>
      </c>
      <c r="AO869" s="1120">
        <f t="shared" si="3463"/>
        <v>1.271011478384629E-2</v>
      </c>
      <c r="AP869" s="1120">
        <f t="shared" si="3463"/>
        <v>1.4828467247820673E-2</v>
      </c>
      <c r="AQ869" s="1120">
        <f t="shared" si="3463"/>
        <v>1.1121350435865504E-2</v>
      </c>
      <c r="AR869" s="1120">
        <f t="shared" si="3463"/>
        <v>1.4828467247820673E-2</v>
      </c>
      <c r="AS869" s="1120">
        <f t="shared" si="3463"/>
        <v>1.271011478384629E-2</v>
      </c>
      <c r="AT869" s="1120">
        <f t="shared" si="3463"/>
        <v>1.271011478384629E-2</v>
      </c>
      <c r="AU869" s="1120">
        <f t="shared" si="3463"/>
        <v>1.4828467247820673E-2</v>
      </c>
      <c r="AV869" s="1120">
        <f t="shared" si="3463"/>
        <v>1.4828467247820673E-2</v>
      </c>
      <c r="AW869" s="1120">
        <f t="shared" si="3463"/>
        <v>1.271011478384629E-2</v>
      </c>
      <c r="AX869" s="1120"/>
      <c r="AY869" s="1120"/>
      <c r="AZ869" s="1120"/>
      <c r="BA869" s="1120"/>
      <c r="BB869" s="1120"/>
      <c r="BC869" s="799"/>
      <c r="BD869" s="1120">
        <f>SUM(BD530)</f>
        <v>1.1121350435865504E-2</v>
      </c>
      <c r="BE869" s="1120">
        <f t="shared" ref="BE869:BO869" si="3464">SUM(BE530)</f>
        <v>1.1121350435865504E-2</v>
      </c>
      <c r="BF869" s="1120">
        <f t="shared" si="3464"/>
        <v>9.8856448318804489E-3</v>
      </c>
      <c r="BG869" s="1120">
        <f t="shared" si="3464"/>
        <v>1.1121350435865504E-2</v>
      </c>
      <c r="BH869" s="1120">
        <f t="shared" si="3464"/>
        <v>9.8856448318804489E-3</v>
      </c>
      <c r="BI869" s="1120">
        <f t="shared" si="3464"/>
        <v>0</v>
      </c>
      <c r="BJ869" s="1120">
        <f t="shared" si="3464"/>
        <v>1.4828467247820673E-2</v>
      </c>
      <c r="BK869" s="1120">
        <f t="shared" si="3464"/>
        <v>9.8856448318804489E-3</v>
      </c>
      <c r="BL869" s="1120">
        <f t="shared" si="3464"/>
        <v>8.8970803486924047E-3</v>
      </c>
      <c r="BM869" s="1120">
        <f t="shared" si="3464"/>
        <v>0</v>
      </c>
      <c r="BN869" s="1120">
        <f t="shared" si="3464"/>
        <v>1.1121350435865504E-2</v>
      </c>
      <c r="BO869" s="1120">
        <f t="shared" si="3464"/>
        <v>8.8970803486924047E-3</v>
      </c>
      <c r="BP869" s="1120"/>
      <c r="BQ869" s="1120"/>
      <c r="BR869" s="1120"/>
      <c r="BS869" s="1120"/>
      <c r="BT869" s="1120"/>
      <c r="BU869" s="799"/>
      <c r="BV869" s="1120">
        <f t="shared" ref="BV869:BY869" si="3465">SUM(BV530)</f>
        <v>8.2380373599003718E-3</v>
      </c>
      <c r="BW869" s="1120">
        <f t="shared" si="3465"/>
        <v>6.5904298879202981E-3</v>
      </c>
      <c r="BX869" s="1120">
        <f t="shared" si="3465"/>
        <v>1.2651271659847002E-2</v>
      </c>
      <c r="BY869" s="1120">
        <f t="shared" si="3465"/>
        <v>9.839877957658779E-3</v>
      </c>
      <c r="BZ869" s="615">
        <f t="shared" si="3405"/>
        <v>1.7873598914783843E-3</v>
      </c>
      <c r="CA869" s="615">
        <f t="shared" si="3406"/>
        <v>7.414233623910338E-4</v>
      </c>
      <c r="CB869" s="615">
        <f t="shared" si="3407"/>
        <v>1.3239702899839884E-2</v>
      </c>
      <c r="CC869" s="684">
        <f t="shared" si="3408"/>
        <v>9.1936496936488189E-3</v>
      </c>
      <c r="CD869" s="1331">
        <f t="shared" si="3409"/>
        <v>1.1121350435865504E-2</v>
      </c>
      <c r="CE869" s="1332">
        <f t="shared" si="3409"/>
        <v>1.1121350435865504E-2</v>
      </c>
      <c r="CF869" s="1332">
        <f t="shared" si="3409"/>
        <v>1.1121350435865504E-2</v>
      </c>
      <c r="CG869" s="1332">
        <f t="shared" si="3409"/>
        <v>1.271011478384629E-2</v>
      </c>
      <c r="CH869" s="1332">
        <f t="shared" si="3409"/>
        <v>1.271011478384629E-2</v>
      </c>
      <c r="CI869" s="1333">
        <f t="shared" si="3409"/>
        <v>1.271011478384629E-2</v>
      </c>
      <c r="CJ869" s="1333">
        <f t="shared" si="3409"/>
        <v>1.271011478384629E-2</v>
      </c>
      <c r="CK869" s="1332">
        <f t="shared" si="3409"/>
        <v>1.4828467247820673E-2</v>
      </c>
      <c r="CL869" s="1332">
        <f t="shared" si="3409"/>
        <v>1.4828467247820673E-2</v>
      </c>
      <c r="CM869" s="1332">
        <f t="shared" si="3409"/>
        <v>1.4828467247820673E-2</v>
      </c>
      <c r="CN869" s="1332">
        <f t="shared" si="3409"/>
        <v>1.4828467247820673E-2</v>
      </c>
      <c r="CO869" s="1331">
        <f t="shared" si="3409"/>
        <v>1.4828467247820673E-2</v>
      </c>
      <c r="CP869" s="1397" t="str">
        <f t="shared" si="3410"/>
        <v/>
      </c>
      <c r="CQ869" s="1341" t="str">
        <f t="shared" si="3410"/>
        <v/>
      </c>
      <c r="CR869" s="1342" t="str">
        <f t="shared" si="3410"/>
        <v/>
      </c>
      <c r="CS869" s="1342">
        <f t="shared" si="3410"/>
        <v>0</v>
      </c>
      <c r="CT869" s="1342">
        <f t="shared" si="3410"/>
        <v>0</v>
      </c>
      <c r="CU869" s="1342">
        <f t="shared" si="3410"/>
        <v>8.8970803486924047E-3</v>
      </c>
      <c r="CV869" s="1342">
        <f t="shared" si="3410"/>
        <v>8.8970803486924047E-3</v>
      </c>
      <c r="CW869" s="1343">
        <f t="shared" si="3410"/>
        <v>9.8856448318804489E-3</v>
      </c>
      <c r="CX869" s="1343">
        <f t="shared" si="3410"/>
        <v>9.8856448318804489E-3</v>
      </c>
      <c r="CY869" s="1343">
        <f t="shared" si="3410"/>
        <v>9.8856448318804489E-3</v>
      </c>
      <c r="CZ869" s="1342">
        <f t="shared" si="3410"/>
        <v>1.1121350435865504E-2</v>
      </c>
      <c r="DA869" s="1342">
        <f t="shared" si="3410"/>
        <v>1.1121350435865504E-2</v>
      </c>
      <c r="DB869" s="1342">
        <f t="shared" si="3410"/>
        <v>1.1121350435865504E-2</v>
      </c>
      <c r="DC869" s="1342">
        <f t="shared" si="3410"/>
        <v>1.1121350435865504E-2</v>
      </c>
      <c r="DD869" s="1342">
        <f t="shared" si="3410"/>
        <v>1.4828467247820673E-2</v>
      </c>
      <c r="DE869" s="1341" t="str">
        <f t="shared" si="3410"/>
        <v/>
      </c>
      <c r="DF869" s="1397" t="str">
        <f t="shared" si="3411"/>
        <v/>
      </c>
      <c r="DG869" s="646">
        <f t="shared" si="3412"/>
        <v>12</v>
      </c>
      <c r="DH869" s="98">
        <f t="shared" si="3413"/>
        <v>12</v>
      </c>
      <c r="DI869" s="98">
        <f t="shared" si="3414"/>
        <v>12</v>
      </c>
      <c r="DJ869" s="98">
        <f t="shared" si="3415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20">
        <f>SUM(B536)</f>
        <v>2.1018726650062266E-2</v>
      </c>
      <c r="C870" s="1120">
        <f t="shared" ref="C870:M870" si="3466">SUM(C536)</f>
        <v>0</v>
      </c>
      <c r="D870" s="1120">
        <f t="shared" si="3466"/>
        <v>1.6814981320049813E-2</v>
      </c>
      <c r="E870" s="1120">
        <f t="shared" si="3466"/>
        <v>0</v>
      </c>
      <c r="F870" s="1120">
        <f t="shared" si="3466"/>
        <v>0</v>
      </c>
      <c r="G870" s="1120">
        <f t="shared" si="3466"/>
        <v>0</v>
      </c>
      <c r="H870" s="1120">
        <f t="shared" si="3466"/>
        <v>0</v>
      </c>
      <c r="I870" s="1120">
        <f t="shared" si="3466"/>
        <v>0</v>
      </c>
      <c r="J870" s="1120">
        <f t="shared" si="3466"/>
        <v>0</v>
      </c>
      <c r="K870" s="1120">
        <f t="shared" si="3466"/>
        <v>0</v>
      </c>
      <c r="L870" s="1120">
        <f t="shared" si="3466"/>
        <v>0</v>
      </c>
      <c r="M870" s="1120">
        <f t="shared" si="3466"/>
        <v>0</v>
      </c>
      <c r="N870" s="1120"/>
      <c r="O870" s="1120"/>
      <c r="P870" s="1120"/>
      <c r="Q870" s="1120"/>
      <c r="R870" s="1120"/>
      <c r="S870" s="799"/>
      <c r="T870" s="1120">
        <f>SUM(T536)</f>
        <v>0</v>
      </c>
      <c r="U870" s="1120">
        <f t="shared" ref="U870:AE870" si="3467">SUM(U536)</f>
        <v>0</v>
      </c>
      <c r="V870" s="1120">
        <f t="shared" si="3467"/>
        <v>0</v>
      </c>
      <c r="W870" s="1120">
        <f t="shared" si="3467"/>
        <v>0</v>
      </c>
      <c r="X870" s="1120">
        <f t="shared" si="3467"/>
        <v>0</v>
      </c>
      <c r="Y870" s="1120">
        <f t="shared" si="3467"/>
        <v>0</v>
      </c>
      <c r="Z870" s="1120">
        <f t="shared" si="3467"/>
        <v>0</v>
      </c>
      <c r="AA870" s="1120">
        <f t="shared" si="3467"/>
        <v>0</v>
      </c>
      <c r="AB870" s="1120">
        <f t="shared" si="3467"/>
        <v>0</v>
      </c>
      <c r="AC870" s="1120">
        <f t="shared" si="3467"/>
        <v>0</v>
      </c>
      <c r="AD870" s="1120">
        <f t="shared" si="3467"/>
        <v>0</v>
      </c>
      <c r="AE870" s="1120">
        <f t="shared" si="3467"/>
        <v>0</v>
      </c>
      <c r="AF870" s="1120"/>
      <c r="AG870" s="1120"/>
      <c r="AH870" s="1120"/>
      <c r="AI870" s="1120"/>
      <c r="AJ870" s="1120"/>
      <c r="AK870" s="799"/>
      <c r="AL870" s="1120">
        <f>SUM(AL536)</f>
        <v>0</v>
      </c>
      <c r="AM870" s="1120">
        <f t="shared" ref="AM870:AW870" si="3468">SUM(AM536)</f>
        <v>0</v>
      </c>
      <c r="AN870" s="1120">
        <f t="shared" si="3468"/>
        <v>0</v>
      </c>
      <c r="AO870" s="1120">
        <f t="shared" si="3468"/>
        <v>0</v>
      </c>
      <c r="AP870" s="1120">
        <f t="shared" si="3468"/>
        <v>0</v>
      </c>
      <c r="AQ870" s="1120">
        <f t="shared" si="3468"/>
        <v>0</v>
      </c>
      <c r="AR870" s="1120">
        <f t="shared" si="3468"/>
        <v>0</v>
      </c>
      <c r="AS870" s="1120">
        <f t="shared" si="3468"/>
        <v>0</v>
      </c>
      <c r="AT870" s="1120">
        <f t="shared" si="3468"/>
        <v>0</v>
      </c>
      <c r="AU870" s="1120">
        <f t="shared" si="3468"/>
        <v>0</v>
      </c>
      <c r="AV870" s="1120">
        <f t="shared" si="3468"/>
        <v>0</v>
      </c>
      <c r="AW870" s="1120">
        <f t="shared" si="3468"/>
        <v>0</v>
      </c>
      <c r="AX870" s="1120"/>
      <c r="AY870" s="1120"/>
      <c r="AZ870" s="1120"/>
      <c r="BA870" s="1120"/>
      <c r="BB870" s="1120"/>
      <c r="BC870" s="799"/>
      <c r="BD870" s="1120">
        <f>SUM(BD536)</f>
        <v>0</v>
      </c>
      <c r="BE870" s="1120">
        <f t="shared" ref="BE870:BO870" si="3469">SUM(BE536)</f>
        <v>0</v>
      </c>
      <c r="BF870" s="1120">
        <f t="shared" si="3469"/>
        <v>0</v>
      </c>
      <c r="BG870" s="1120">
        <f t="shared" si="3469"/>
        <v>0</v>
      </c>
      <c r="BH870" s="1120">
        <f t="shared" si="3469"/>
        <v>0</v>
      </c>
      <c r="BI870" s="1120">
        <f t="shared" si="3469"/>
        <v>0</v>
      </c>
      <c r="BJ870" s="1120">
        <f t="shared" si="3469"/>
        <v>0</v>
      </c>
      <c r="BK870" s="1120">
        <f t="shared" si="3469"/>
        <v>0</v>
      </c>
      <c r="BL870" s="1120">
        <f t="shared" si="3469"/>
        <v>0</v>
      </c>
      <c r="BM870" s="1120">
        <f t="shared" si="3469"/>
        <v>0</v>
      </c>
      <c r="BN870" s="1120">
        <f t="shared" si="3469"/>
        <v>0</v>
      </c>
      <c r="BO870" s="1120">
        <f t="shared" si="3469"/>
        <v>0</v>
      </c>
      <c r="BP870" s="1120"/>
      <c r="BQ870" s="1120"/>
      <c r="BR870" s="1120"/>
      <c r="BS870" s="1120"/>
      <c r="BT870" s="1120"/>
      <c r="BU870" s="799"/>
      <c r="BV870" s="1120">
        <f t="shared" ref="BV870:BY870" si="3470">SUM(BV536)</f>
        <v>1.8916853985056038E-2</v>
      </c>
      <c r="BW870" s="1120">
        <f t="shared" si="3470"/>
        <v>0</v>
      </c>
      <c r="BX870" s="1120">
        <f t="shared" si="3470"/>
        <v>0</v>
      </c>
      <c r="BY870" s="1120">
        <f t="shared" si="3470"/>
        <v>0</v>
      </c>
      <c r="BZ870" s="615">
        <f t="shared" si="3405"/>
        <v>1.6814981320049816E-3</v>
      </c>
      <c r="CA870" s="615">
        <f t="shared" si="3406"/>
        <v>0</v>
      </c>
      <c r="CB870" s="615">
        <f t="shared" si="3407"/>
        <v>0</v>
      </c>
      <c r="CC870" s="684">
        <f t="shared" si="3408"/>
        <v>0</v>
      </c>
      <c r="CD870" s="1331">
        <f t="shared" si="3409"/>
        <v>0</v>
      </c>
      <c r="CE870" s="1332">
        <f t="shared" si="3409"/>
        <v>0</v>
      </c>
      <c r="CF870" s="1332">
        <f t="shared" si="3409"/>
        <v>0</v>
      </c>
      <c r="CG870" s="1332">
        <f t="shared" si="3409"/>
        <v>0</v>
      </c>
      <c r="CH870" s="1332">
        <f t="shared" si="3409"/>
        <v>0</v>
      </c>
      <c r="CI870" s="1333">
        <f t="shared" si="3409"/>
        <v>0</v>
      </c>
      <c r="CJ870" s="1333">
        <f t="shared" si="3409"/>
        <v>0</v>
      </c>
      <c r="CK870" s="1332">
        <f t="shared" si="3409"/>
        <v>0</v>
      </c>
      <c r="CL870" s="1332">
        <f t="shared" si="3409"/>
        <v>0</v>
      </c>
      <c r="CM870" s="1332">
        <f t="shared" si="3409"/>
        <v>0</v>
      </c>
      <c r="CN870" s="1332">
        <f t="shared" si="3409"/>
        <v>0</v>
      </c>
      <c r="CO870" s="1331">
        <f t="shared" si="3409"/>
        <v>0</v>
      </c>
      <c r="CP870" s="1397" t="str">
        <f t="shared" si="3410"/>
        <v/>
      </c>
      <c r="CQ870" s="1341" t="str">
        <f t="shared" si="3410"/>
        <v/>
      </c>
      <c r="CR870" s="1342" t="str">
        <f t="shared" si="3410"/>
        <v/>
      </c>
      <c r="CS870" s="1342">
        <f t="shared" si="3410"/>
        <v>0</v>
      </c>
      <c r="CT870" s="1342">
        <f t="shared" si="3410"/>
        <v>0</v>
      </c>
      <c r="CU870" s="1342">
        <f t="shared" si="3410"/>
        <v>0</v>
      </c>
      <c r="CV870" s="1342">
        <f t="shared" si="3410"/>
        <v>0</v>
      </c>
      <c r="CW870" s="1343">
        <f t="shared" si="3410"/>
        <v>0</v>
      </c>
      <c r="CX870" s="1343">
        <f t="shared" si="3410"/>
        <v>0</v>
      </c>
      <c r="CY870" s="1343">
        <f t="shared" si="3410"/>
        <v>0</v>
      </c>
      <c r="CZ870" s="1342">
        <f t="shared" si="3410"/>
        <v>0</v>
      </c>
      <c r="DA870" s="1342">
        <f t="shared" si="3410"/>
        <v>0</v>
      </c>
      <c r="DB870" s="1342">
        <f t="shared" si="3410"/>
        <v>0</v>
      </c>
      <c r="DC870" s="1342">
        <f t="shared" si="3410"/>
        <v>0</v>
      </c>
      <c r="DD870" s="1342">
        <f t="shared" si="3410"/>
        <v>0</v>
      </c>
      <c r="DE870" s="1341" t="str">
        <f t="shared" si="3410"/>
        <v/>
      </c>
      <c r="DF870" s="1397" t="str">
        <f t="shared" si="3411"/>
        <v/>
      </c>
      <c r="DG870" s="646">
        <f t="shared" si="3412"/>
        <v>12</v>
      </c>
      <c r="DH870" s="98">
        <f t="shared" si="3413"/>
        <v>12</v>
      </c>
      <c r="DI870" s="98">
        <f t="shared" si="3414"/>
        <v>12</v>
      </c>
      <c r="DJ870" s="98">
        <f t="shared" si="3415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71">SUM(C542)</f>
        <v>0</v>
      </c>
      <c r="D871" s="1120">
        <f t="shared" si="3471"/>
        <v>0</v>
      </c>
      <c r="E871" s="1120">
        <f t="shared" si="3471"/>
        <v>0</v>
      </c>
      <c r="F871" s="1120">
        <f t="shared" si="3471"/>
        <v>0</v>
      </c>
      <c r="G871" s="1120">
        <f t="shared" si="3471"/>
        <v>0</v>
      </c>
      <c r="H871" s="1120">
        <f t="shared" si="3471"/>
        <v>0</v>
      </c>
      <c r="I871" s="1120">
        <f t="shared" si="3471"/>
        <v>0</v>
      </c>
      <c r="J871" s="1120">
        <f t="shared" si="3471"/>
        <v>0</v>
      </c>
      <c r="K871" s="1120">
        <f t="shared" si="3471"/>
        <v>0</v>
      </c>
      <c r="L871" s="1120">
        <f t="shared" si="3471"/>
        <v>0</v>
      </c>
      <c r="M871" s="1120">
        <f t="shared" si="3471"/>
        <v>0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72">SUM(U542)</f>
        <v>0</v>
      </c>
      <c r="V871" s="1120">
        <f t="shared" si="3472"/>
        <v>0</v>
      </c>
      <c r="W871" s="1120">
        <f t="shared" si="3472"/>
        <v>0</v>
      </c>
      <c r="X871" s="1120">
        <f t="shared" si="3472"/>
        <v>0</v>
      </c>
      <c r="Y871" s="1120">
        <f t="shared" si="3472"/>
        <v>0</v>
      </c>
      <c r="Z871" s="1120">
        <f t="shared" si="3472"/>
        <v>0</v>
      </c>
      <c r="AA871" s="1120">
        <f t="shared" si="3472"/>
        <v>3.6758331257783312E-3</v>
      </c>
      <c r="AB871" s="1120">
        <f t="shared" si="3472"/>
        <v>0</v>
      </c>
      <c r="AC871" s="1120">
        <f t="shared" si="3472"/>
        <v>0</v>
      </c>
      <c r="AD871" s="1120">
        <f t="shared" si="3472"/>
        <v>0</v>
      </c>
      <c r="AE871" s="1120">
        <f t="shared" si="3472"/>
        <v>0</v>
      </c>
      <c r="AF871" s="1120"/>
      <c r="AG871" s="1120"/>
      <c r="AH871" s="1120"/>
      <c r="AI871" s="1120"/>
      <c r="AJ871" s="1120"/>
      <c r="AK871" s="799"/>
      <c r="AL871" s="1120">
        <f>SUM(AL542)</f>
        <v>1.5315971357409711E-2</v>
      </c>
      <c r="AM871" s="1120">
        <f t="shared" ref="AM871:AW871" si="3473">SUM(AM542)</f>
        <v>1.1486978518057283E-2</v>
      </c>
      <c r="AN871" s="1120">
        <f t="shared" si="3473"/>
        <v>0</v>
      </c>
      <c r="AO871" s="1120">
        <f t="shared" si="3473"/>
        <v>1.3127975449208323E-2</v>
      </c>
      <c r="AP871" s="1120">
        <f t="shared" si="3473"/>
        <v>1.5315971357409711E-2</v>
      </c>
      <c r="AQ871" s="1120">
        <f t="shared" si="3473"/>
        <v>1.5315971357409711E-2</v>
      </c>
      <c r="AR871" s="1120">
        <f t="shared" si="3473"/>
        <v>2.2973957036114566E-2</v>
      </c>
      <c r="AS871" s="1120">
        <f t="shared" si="3473"/>
        <v>2.4067954990215263E-2</v>
      </c>
      <c r="AT871" s="1120">
        <f t="shared" si="3473"/>
        <v>2.1879959082013876E-2</v>
      </c>
      <c r="AU871" s="1120">
        <f t="shared" si="3473"/>
        <v>2.0421295143212951E-2</v>
      </c>
      <c r="AV871" s="1120">
        <f t="shared" si="3473"/>
        <v>1.7868633250311333E-2</v>
      </c>
      <c r="AW871" s="1120">
        <f t="shared" si="3473"/>
        <v>1.3127975449208323E-2</v>
      </c>
      <c r="AX871" s="1120"/>
      <c r="AY871" s="1120"/>
      <c r="AZ871" s="1120"/>
      <c r="BA871" s="1120"/>
      <c r="BB871" s="1120"/>
      <c r="BC871" s="799"/>
      <c r="BD871" s="1120">
        <f>SUM(BD542)</f>
        <v>6.1263885429638848E-3</v>
      </c>
      <c r="BE871" s="1120">
        <f t="shared" ref="BE871:BO871" si="3474">SUM(BE542)</f>
        <v>1.3784374221668741E-2</v>
      </c>
      <c r="BF871" s="1120">
        <f t="shared" si="3474"/>
        <v>1.3614196762141966E-2</v>
      </c>
      <c r="BG871" s="1120">
        <f t="shared" si="3474"/>
        <v>0</v>
      </c>
      <c r="BH871" s="1120">
        <f t="shared" si="3474"/>
        <v>1.3614196762141966E-2</v>
      </c>
      <c r="BI871" s="1120">
        <f t="shared" si="3474"/>
        <v>1.0210647571606475E-2</v>
      </c>
      <c r="BJ871" s="1120">
        <f t="shared" si="3474"/>
        <v>2.5526618929016191E-2</v>
      </c>
      <c r="BK871" s="1120">
        <f t="shared" si="3474"/>
        <v>8.1685180572851797E-3</v>
      </c>
      <c r="BL871" s="1120">
        <f t="shared" si="3474"/>
        <v>5.5137496886674964E-3</v>
      </c>
      <c r="BM871" s="1120">
        <f t="shared" si="3474"/>
        <v>2.2973957036114566E-2</v>
      </c>
      <c r="BN871" s="1120">
        <f t="shared" si="3474"/>
        <v>1.1486978518057283E-2</v>
      </c>
      <c r="BO871" s="1120">
        <f t="shared" si="3474"/>
        <v>1.5315971357409714E-2</v>
      </c>
      <c r="BP871" s="1120"/>
      <c r="BQ871" s="1120"/>
      <c r="BR871" s="1120"/>
      <c r="BS871" s="1120"/>
      <c r="BT871" s="1120"/>
      <c r="BU871" s="799"/>
      <c r="BV871" s="1120">
        <f t="shared" ref="BV871:BY871" si="3475">SUM(BV542)</f>
        <v>0</v>
      </c>
      <c r="BW871" s="1120">
        <f t="shared" si="3475"/>
        <v>3.6758331257783312E-3</v>
      </c>
      <c r="BX871" s="1120">
        <f t="shared" si="3475"/>
        <v>1.7503967265611098E-2</v>
      </c>
      <c r="BY871" s="1120">
        <f t="shared" si="3475"/>
        <v>1.3614196762141966E-2</v>
      </c>
      <c r="BZ871" s="615">
        <f t="shared" si="3405"/>
        <v>0</v>
      </c>
      <c r="CA871" s="615">
        <f t="shared" si="3406"/>
        <v>0</v>
      </c>
      <c r="CB871" s="615">
        <f t="shared" si="3407"/>
        <v>1.6683468800035579E-2</v>
      </c>
      <c r="CC871" s="684">
        <f t="shared" si="3408"/>
        <v>1.2080897851805725E-2</v>
      </c>
      <c r="CD871" s="1331">
        <f t="shared" si="3409"/>
        <v>0</v>
      </c>
      <c r="CE871" s="1332">
        <f t="shared" si="3409"/>
        <v>1.1486978518057283E-2</v>
      </c>
      <c r="CF871" s="1332">
        <f t="shared" si="3409"/>
        <v>1.3127975449208323E-2</v>
      </c>
      <c r="CG871" s="1332">
        <f t="shared" si="3409"/>
        <v>1.3127975449208323E-2</v>
      </c>
      <c r="CH871" s="1332">
        <f t="shared" si="3409"/>
        <v>1.5315971357409711E-2</v>
      </c>
      <c r="CI871" s="1333">
        <f t="shared" si="3409"/>
        <v>1.5315971357409711E-2</v>
      </c>
      <c r="CJ871" s="1333">
        <f t="shared" si="3409"/>
        <v>1.5315971357409711E-2</v>
      </c>
      <c r="CK871" s="1332">
        <f t="shared" si="3409"/>
        <v>1.7868633250311333E-2</v>
      </c>
      <c r="CL871" s="1332">
        <f t="shared" si="3409"/>
        <v>2.0421295143212951E-2</v>
      </c>
      <c r="CM871" s="1332">
        <f t="shared" si="3409"/>
        <v>2.1879959082013876E-2</v>
      </c>
      <c r="CN871" s="1332">
        <f t="shared" si="3409"/>
        <v>2.2973957036114566E-2</v>
      </c>
      <c r="CO871" s="1331">
        <f t="shared" si="3409"/>
        <v>2.4067954990215263E-2</v>
      </c>
      <c r="CP871" s="1397" t="str">
        <f t="shared" si="3410"/>
        <v/>
      </c>
      <c r="CQ871" s="1341" t="str">
        <f t="shared" si="3410"/>
        <v/>
      </c>
      <c r="CR871" s="1342" t="str">
        <f t="shared" si="3410"/>
        <v/>
      </c>
      <c r="CS871" s="1342">
        <f t="shared" si="3410"/>
        <v>0</v>
      </c>
      <c r="CT871" s="1342">
        <f t="shared" si="3410"/>
        <v>5.5137496886674964E-3</v>
      </c>
      <c r="CU871" s="1342">
        <f t="shared" si="3410"/>
        <v>6.1263885429638848E-3</v>
      </c>
      <c r="CV871" s="1342">
        <f t="shared" si="3410"/>
        <v>8.1685180572851797E-3</v>
      </c>
      <c r="CW871" s="1343">
        <f t="shared" si="3410"/>
        <v>1.0210647571606475E-2</v>
      </c>
      <c r="CX871" s="1343">
        <f t="shared" si="3410"/>
        <v>1.1486978518057283E-2</v>
      </c>
      <c r="CY871" s="1343">
        <f t="shared" si="3410"/>
        <v>1.3614196762141966E-2</v>
      </c>
      <c r="CZ871" s="1342">
        <f t="shared" si="3410"/>
        <v>1.3614196762141966E-2</v>
      </c>
      <c r="DA871" s="1342">
        <f t="shared" si="3410"/>
        <v>1.3784374221668741E-2</v>
      </c>
      <c r="DB871" s="1342">
        <f t="shared" si="3410"/>
        <v>1.5315971357409714E-2</v>
      </c>
      <c r="DC871" s="1342">
        <f t="shared" si="3410"/>
        <v>2.2973957036114566E-2</v>
      </c>
      <c r="DD871" s="1342">
        <f t="shared" si="3410"/>
        <v>2.5526618929016191E-2</v>
      </c>
      <c r="DE871" s="1341" t="str">
        <f t="shared" si="3410"/>
        <v/>
      </c>
      <c r="DF871" s="1397" t="str">
        <f t="shared" si="3411"/>
        <v/>
      </c>
      <c r="DG871" s="646">
        <f t="shared" si="3412"/>
        <v>12</v>
      </c>
      <c r="DH871" s="98">
        <f t="shared" si="3413"/>
        <v>12</v>
      </c>
      <c r="DI871" s="98">
        <f t="shared" si="3414"/>
        <v>12</v>
      </c>
      <c r="DJ871" s="98">
        <f t="shared" si="3415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76">SUM(C548)</f>
        <v>0</v>
      </c>
      <c r="D872" s="1120">
        <f t="shared" si="3476"/>
        <v>0</v>
      </c>
      <c r="E872" s="1120">
        <f t="shared" si="3476"/>
        <v>0</v>
      </c>
      <c r="F872" s="1120">
        <f t="shared" si="3476"/>
        <v>0</v>
      </c>
      <c r="G872" s="1120">
        <f t="shared" si="3476"/>
        <v>0</v>
      </c>
      <c r="H872" s="1120">
        <f t="shared" si="3476"/>
        <v>0</v>
      </c>
      <c r="I872" s="1120">
        <f t="shared" si="3476"/>
        <v>0</v>
      </c>
      <c r="J872" s="1120">
        <f t="shared" si="3476"/>
        <v>0</v>
      </c>
      <c r="K872" s="1120">
        <f t="shared" si="3476"/>
        <v>0</v>
      </c>
      <c r="L872" s="1120">
        <f t="shared" si="3476"/>
        <v>0</v>
      </c>
      <c r="M872" s="1120">
        <f t="shared" si="3476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77">SUM(U548)</f>
        <v>0</v>
      </c>
      <c r="V872" s="1120">
        <f t="shared" si="3477"/>
        <v>0</v>
      </c>
      <c r="W872" s="1120">
        <f t="shared" si="3477"/>
        <v>0</v>
      </c>
      <c r="X872" s="1120">
        <f t="shared" si="3477"/>
        <v>0</v>
      </c>
      <c r="Y872" s="1120">
        <f t="shared" si="3477"/>
        <v>0</v>
      </c>
      <c r="Z872" s="1120">
        <f t="shared" si="3477"/>
        <v>0</v>
      </c>
      <c r="AA872" s="1120">
        <f t="shared" si="3477"/>
        <v>0</v>
      </c>
      <c r="AB872" s="1120">
        <f t="shared" si="3477"/>
        <v>0</v>
      </c>
      <c r="AC872" s="1120">
        <f t="shared" si="3477"/>
        <v>0</v>
      </c>
      <c r="AD872" s="1120">
        <f t="shared" si="3477"/>
        <v>0</v>
      </c>
      <c r="AE872" s="1120">
        <f t="shared" si="3477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78">SUM(AM548)</f>
        <v>1.6475716064757159E-2</v>
      </c>
      <c r="AN872" s="1120">
        <f t="shared" si="3478"/>
        <v>2.9290161892901619E-2</v>
      </c>
      <c r="AO872" s="1120">
        <f t="shared" si="3478"/>
        <v>0</v>
      </c>
      <c r="AP872" s="1120">
        <f t="shared" si="3478"/>
        <v>0</v>
      </c>
      <c r="AQ872" s="1120">
        <f t="shared" si="3478"/>
        <v>0</v>
      </c>
      <c r="AR872" s="1120">
        <f t="shared" si="3478"/>
        <v>3.6612702366127022E-2</v>
      </c>
      <c r="AS872" s="1120">
        <f t="shared" si="3478"/>
        <v>0</v>
      </c>
      <c r="AT872" s="1120">
        <f t="shared" si="3478"/>
        <v>0</v>
      </c>
      <c r="AU872" s="1120">
        <f t="shared" si="3478"/>
        <v>0</v>
      </c>
      <c r="AV872" s="1120">
        <f t="shared" si="3478"/>
        <v>0</v>
      </c>
      <c r="AW872" s="1120">
        <f t="shared" si="3478"/>
        <v>0</v>
      </c>
      <c r="AX872" s="1120"/>
      <c r="AY872" s="1120"/>
      <c r="AZ872" s="1120"/>
      <c r="BA872" s="1120"/>
      <c r="BB872" s="1120"/>
      <c r="BC872" s="799"/>
      <c r="BD872" s="1120">
        <f>SUM(BD548)</f>
        <v>1.0983810709838107E-2</v>
      </c>
      <c r="BE872" s="1120">
        <f t="shared" ref="BE872:BO872" si="3479">SUM(BE548)</f>
        <v>1.6475716064757159E-2</v>
      </c>
      <c r="BF872" s="1120">
        <f t="shared" si="3479"/>
        <v>1.627231216272312E-2</v>
      </c>
      <c r="BG872" s="1120">
        <f t="shared" si="3479"/>
        <v>1.3729763387297634E-2</v>
      </c>
      <c r="BH872" s="1120">
        <f t="shared" si="3479"/>
        <v>1.627231216272312E-2</v>
      </c>
      <c r="BI872" s="1120">
        <f t="shared" si="3479"/>
        <v>1.2204234122042341E-2</v>
      </c>
      <c r="BJ872" s="1120">
        <f t="shared" si="3479"/>
        <v>0</v>
      </c>
      <c r="BK872" s="1120">
        <f t="shared" si="3479"/>
        <v>9.7633872976338725E-3</v>
      </c>
      <c r="BL872" s="1120">
        <f t="shared" si="3479"/>
        <v>0</v>
      </c>
      <c r="BM872" s="1120">
        <f t="shared" si="3479"/>
        <v>2.7459526774595268E-2</v>
      </c>
      <c r="BN872" s="1120">
        <f t="shared" si="3479"/>
        <v>1.3729763387297634E-2</v>
      </c>
      <c r="BO872" s="1120">
        <f t="shared" si="3479"/>
        <v>2.1967621419676214E-2</v>
      </c>
      <c r="BP872" s="1120"/>
      <c r="BQ872" s="1120"/>
      <c r="BR872" s="1120"/>
      <c r="BS872" s="1120"/>
      <c r="BT872" s="1120"/>
      <c r="BU872" s="799"/>
      <c r="BV872" s="1120">
        <f t="shared" ref="BV872:BY872" si="3480">SUM(BV548)</f>
        <v>0</v>
      </c>
      <c r="BW872" s="1120">
        <f t="shared" si="3480"/>
        <v>0</v>
      </c>
      <c r="BX872" s="1120">
        <f t="shared" si="3480"/>
        <v>2.510585305105853E-2</v>
      </c>
      <c r="BY872" s="1120">
        <f t="shared" si="3480"/>
        <v>1.5051888750518888E-2</v>
      </c>
      <c r="BZ872" s="615">
        <f t="shared" si="3405"/>
        <v>0</v>
      </c>
      <c r="CA872" s="615">
        <f t="shared" si="3406"/>
        <v>0</v>
      </c>
      <c r="CB872" s="615">
        <f t="shared" si="3407"/>
        <v>4.5765877957658786E-3</v>
      </c>
      <c r="CC872" s="684">
        <f t="shared" si="3408"/>
        <v>1.313989207139892E-2</v>
      </c>
      <c r="CD872" s="1331">
        <f t="shared" si="3409"/>
        <v>0</v>
      </c>
      <c r="CE872" s="1332">
        <f t="shared" si="3409"/>
        <v>0</v>
      </c>
      <c r="CF872" s="1332">
        <f t="shared" si="3409"/>
        <v>0</v>
      </c>
      <c r="CG872" s="1332">
        <f t="shared" si="3409"/>
        <v>0</v>
      </c>
      <c r="CH872" s="1332">
        <f t="shared" si="3409"/>
        <v>0</v>
      </c>
      <c r="CI872" s="1333">
        <f t="shared" si="3409"/>
        <v>0</v>
      </c>
      <c r="CJ872" s="1333">
        <f t="shared" si="3409"/>
        <v>0</v>
      </c>
      <c r="CK872" s="1332">
        <f t="shared" si="3409"/>
        <v>0</v>
      </c>
      <c r="CL872" s="1332">
        <f t="shared" si="3409"/>
        <v>0</v>
      </c>
      <c r="CM872" s="1332">
        <f t="shared" si="3409"/>
        <v>1.6475716064757159E-2</v>
      </c>
      <c r="CN872" s="1332">
        <f t="shared" si="3409"/>
        <v>2.9290161892901619E-2</v>
      </c>
      <c r="CO872" s="1331">
        <f t="shared" si="3409"/>
        <v>3.6612702366127022E-2</v>
      </c>
      <c r="CP872" s="1397" t="str">
        <f t="shared" si="3410"/>
        <v/>
      </c>
      <c r="CQ872" s="1341" t="str">
        <f t="shared" si="3410"/>
        <v/>
      </c>
      <c r="CR872" s="1342" t="str">
        <f t="shared" si="3410"/>
        <v/>
      </c>
      <c r="CS872" s="1342">
        <f t="shared" si="3410"/>
        <v>0</v>
      </c>
      <c r="CT872" s="1342">
        <f t="shared" si="3410"/>
        <v>0</v>
      </c>
      <c r="CU872" s="1342">
        <f t="shared" si="3410"/>
        <v>9.7633872976338725E-3</v>
      </c>
      <c r="CV872" s="1342">
        <f t="shared" si="3410"/>
        <v>1.0983810709838107E-2</v>
      </c>
      <c r="CW872" s="1343">
        <f t="shared" si="3410"/>
        <v>1.2204234122042341E-2</v>
      </c>
      <c r="CX872" s="1343">
        <f t="shared" si="3410"/>
        <v>1.3729763387297634E-2</v>
      </c>
      <c r="CY872" s="1343">
        <f t="shared" si="3410"/>
        <v>1.3729763387297634E-2</v>
      </c>
      <c r="CZ872" s="1342">
        <f t="shared" si="3410"/>
        <v>1.627231216272312E-2</v>
      </c>
      <c r="DA872" s="1342">
        <f t="shared" si="3410"/>
        <v>1.627231216272312E-2</v>
      </c>
      <c r="DB872" s="1342">
        <f t="shared" si="3410"/>
        <v>1.6475716064757159E-2</v>
      </c>
      <c r="DC872" s="1342">
        <f t="shared" si="3410"/>
        <v>2.1967621419676214E-2</v>
      </c>
      <c r="DD872" s="1342">
        <f t="shared" si="3410"/>
        <v>2.7459526774595268E-2</v>
      </c>
      <c r="DE872" s="1341" t="str">
        <f t="shared" si="3410"/>
        <v/>
      </c>
      <c r="DF872" s="1397" t="str">
        <f t="shared" si="3411"/>
        <v/>
      </c>
      <c r="DG872" s="646">
        <f t="shared" si="3412"/>
        <v>12</v>
      </c>
      <c r="DH872" s="98">
        <f t="shared" si="3413"/>
        <v>12</v>
      </c>
      <c r="DI872" s="98">
        <f t="shared" si="3414"/>
        <v>12</v>
      </c>
      <c r="DJ872" s="98">
        <f t="shared" si="3415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20">
        <f>SUM(B554)</f>
        <v>1.1086156288916562E-2</v>
      </c>
      <c r="C873" s="1120">
        <f t="shared" ref="C873:M873" si="3481">SUM(C554)</f>
        <v>1.1209335803237856E-2</v>
      </c>
      <c r="D873" s="1120">
        <f t="shared" si="3481"/>
        <v>5.1324797633872975E-3</v>
      </c>
      <c r="E873" s="1120">
        <f t="shared" si="3481"/>
        <v>5.8656911581569104E-3</v>
      </c>
      <c r="F873" s="1120">
        <f t="shared" si="3481"/>
        <v>0</v>
      </c>
      <c r="G873" s="1120">
        <f t="shared" si="3481"/>
        <v>0</v>
      </c>
      <c r="H873" s="1120">
        <f t="shared" si="3481"/>
        <v>1.0264959526774595E-2</v>
      </c>
      <c r="I873" s="1120">
        <f t="shared" si="3481"/>
        <v>0</v>
      </c>
      <c r="J873" s="1120">
        <f t="shared" si="3481"/>
        <v>0</v>
      </c>
      <c r="K873" s="1120">
        <f t="shared" si="3481"/>
        <v>1.2669892901618929E-2</v>
      </c>
      <c r="L873" s="1120">
        <f t="shared" si="3481"/>
        <v>1.2669892901618929E-2</v>
      </c>
      <c r="M873" s="1120">
        <f t="shared" si="3481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82">SUM(U554)</f>
        <v>0</v>
      </c>
      <c r="V873" s="1120">
        <f t="shared" si="3482"/>
        <v>1.1262127023661269E-2</v>
      </c>
      <c r="W873" s="1120">
        <f t="shared" si="3482"/>
        <v>3.2847870485678702E-3</v>
      </c>
      <c r="X873" s="1120">
        <f t="shared" si="3482"/>
        <v>7.1668081059662611E-3</v>
      </c>
      <c r="Y873" s="1120">
        <f t="shared" si="3482"/>
        <v>7.8834889165628873E-3</v>
      </c>
      <c r="Z873" s="1120">
        <f t="shared" si="3482"/>
        <v>0</v>
      </c>
      <c r="AA873" s="1120">
        <f t="shared" si="3482"/>
        <v>0</v>
      </c>
      <c r="AB873" s="1120">
        <f t="shared" si="3482"/>
        <v>0</v>
      </c>
      <c r="AC873" s="1120">
        <f t="shared" si="3482"/>
        <v>0</v>
      </c>
      <c r="AD873" s="1120">
        <f t="shared" si="3482"/>
        <v>0</v>
      </c>
      <c r="AE873" s="1120">
        <f t="shared" si="3482"/>
        <v>0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83">SUM(AM554)</f>
        <v>0</v>
      </c>
      <c r="AN873" s="1120">
        <f t="shared" si="3483"/>
        <v>0</v>
      </c>
      <c r="AO873" s="1120">
        <f t="shared" si="3483"/>
        <v>0</v>
      </c>
      <c r="AP873" s="1120">
        <f t="shared" si="3483"/>
        <v>0</v>
      </c>
      <c r="AQ873" s="1120">
        <f t="shared" si="3483"/>
        <v>0</v>
      </c>
      <c r="AR873" s="1120">
        <f t="shared" si="3483"/>
        <v>0</v>
      </c>
      <c r="AS873" s="1120">
        <f t="shared" si="3483"/>
        <v>0</v>
      </c>
      <c r="AT873" s="1120">
        <f t="shared" si="3483"/>
        <v>0</v>
      </c>
      <c r="AU873" s="1120">
        <f t="shared" si="3483"/>
        <v>0</v>
      </c>
      <c r="AV873" s="1120">
        <f t="shared" si="3483"/>
        <v>0</v>
      </c>
      <c r="AW873" s="1120">
        <f t="shared" si="3483"/>
        <v>0</v>
      </c>
      <c r="AX873" s="1120"/>
      <c r="AY873" s="1120"/>
      <c r="AZ873" s="1120"/>
      <c r="BA873" s="1120"/>
      <c r="BB873" s="1120"/>
      <c r="BC873" s="799"/>
      <c r="BD873" s="1120">
        <f>SUM(BD554)</f>
        <v>6.5695740971357403E-3</v>
      </c>
      <c r="BE873" s="1120">
        <f t="shared" ref="BE873:BO873" si="3484">SUM(BE554)</f>
        <v>0</v>
      </c>
      <c r="BF873" s="1120">
        <f t="shared" si="3484"/>
        <v>5.8396214196762136E-3</v>
      </c>
      <c r="BG873" s="1120">
        <f t="shared" si="3484"/>
        <v>0</v>
      </c>
      <c r="BH873" s="1120">
        <f t="shared" si="3484"/>
        <v>0</v>
      </c>
      <c r="BI873" s="1120">
        <f t="shared" si="3484"/>
        <v>0</v>
      </c>
      <c r="BJ873" s="1120">
        <f t="shared" si="3484"/>
        <v>8.7594321295143204E-3</v>
      </c>
      <c r="BK873" s="1120">
        <f t="shared" si="3484"/>
        <v>0</v>
      </c>
      <c r="BL873" s="1120">
        <f t="shared" si="3484"/>
        <v>5.2556592777085933E-3</v>
      </c>
      <c r="BM873" s="1120">
        <f t="shared" si="3484"/>
        <v>0</v>
      </c>
      <c r="BN873" s="1120">
        <f t="shared" si="3484"/>
        <v>6.5695740971357403E-3</v>
      </c>
      <c r="BO873" s="1120">
        <f t="shared" si="3484"/>
        <v>5.2556592777085933E-3</v>
      </c>
      <c r="BP873" s="1120"/>
      <c r="BQ873" s="1120"/>
      <c r="BR873" s="1120"/>
      <c r="BS873" s="1120"/>
      <c r="BT873" s="1120"/>
      <c r="BU873" s="799"/>
      <c r="BV873" s="1120">
        <f t="shared" ref="BV873:BY873" si="3485">SUM(BV554)</f>
        <v>1.1120372820672478E-2</v>
      </c>
      <c r="BW873" s="1120">
        <f t="shared" si="3485"/>
        <v>7.9382353673723531E-3</v>
      </c>
      <c r="BX873" s="1120">
        <f t="shared" si="3485"/>
        <v>7.4298754669987538E-3</v>
      </c>
      <c r="BY873" s="1120">
        <f t="shared" si="3485"/>
        <v>5.778792029887919E-3</v>
      </c>
      <c r="BZ873" s="615">
        <f t="shared" si="3405"/>
        <v>5.6228515442092158E-3</v>
      </c>
      <c r="CA873" s="615">
        <f t="shared" si="3406"/>
        <v>1.8335084071097018E-3</v>
      </c>
      <c r="CB873" s="615">
        <f t="shared" si="3407"/>
        <v>0</v>
      </c>
      <c r="CC873" s="684">
        <f t="shared" si="3408"/>
        <v>2.949008816936488E-3</v>
      </c>
      <c r="CD873" s="1331">
        <f t="shared" si="3409"/>
        <v>0</v>
      </c>
      <c r="CE873" s="1332">
        <f t="shared" si="3409"/>
        <v>0</v>
      </c>
      <c r="CF873" s="1332">
        <f t="shared" si="3409"/>
        <v>0</v>
      </c>
      <c r="CG873" s="1332">
        <f t="shared" si="3409"/>
        <v>0</v>
      </c>
      <c r="CH873" s="1332">
        <f t="shared" si="3409"/>
        <v>0</v>
      </c>
      <c r="CI873" s="1333">
        <f t="shared" si="3409"/>
        <v>0</v>
      </c>
      <c r="CJ873" s="1333">
        <f t="shared" si="3409"/>
        <v>0</v>
      </c>
      <c r="CK873" s="1332">
        <f t="shared" si="3409"/>
        <v>0</v>
      </c>
      <c r="CL873" s="1332">
        <f t="shared" si="3409"/>
        <v>0</v>
      </c>
      <c r="CM873" s="1332">
        <f t="shared" si="3409"/>
        <v>0</v>
      </c>
      <c r="CN873" s="1332">
        <f t="shared" si="3409"/>
        <v>0</v>
      </c>
      <c r="CO873" s="1331">
        <f t="shared" si="3409"/>
        <v>0</v>
      </c>
      <c r="CP873" s="1397" t="str">
        <f t="shared" si="3410"/>
        <v/>
      </c>
      <c r="CQ873" s="1341" t="str">
        <f t="shared" si="3410"/>
        <v/>
      </c>
      <c r="CR873" s="1342" t="str">
        <f t="shared" si="3410"/>
        <v/>
      </c>
      <c r="CS873" s="1342">
        <f t="shared" si="3410"/>
        <v>0</v>
      </c>
      <c r="CT873" s="1342">
        <f t="shared" si="3410"/>
        <v>0</v>
      </c>
      <c r="CU873" s="1342">
        <f t="shared" si="3410"/>
        <v>0</v>
      </c>
      <c r="CV873" s="1342">
        <f t="shared" si="3410"/>
        <v>0</v>
      </c>
      <c r="CW873" s="1343">
        <f t="shared" si="3410"/>
        <v>0</v>
      </c>
      <c r="CX873" s="1343">
        <f t="shared" si="3410"/>
        <v>0</v>
      </c>
      <c r="CY873" s="1343">
        <f t="shared" si="3410"/>
        <v>5.2556592777085933E-3</v>
      </c>
      <c r="CZ873" s="1342">
        <f t="shared" si="3410"/>
        <v>5.2556592777085933E-3</v>
      </c>
      <c r="DA873" s="1342">
        <f t="shared" si="3410"/>
        <v>5.8396214196762136E-3</v>
      </c>
      <c r="DB873" s="1342">
        <f t="shared" si="3410"/>
        <v>6.5695740971357403E-3</v>
      </c>
      <c r="DC873" s="1342">
        <f t="shared" si="3410"/>
        <v>6.5695740971357403E-3</v>
      </c>
      <c r="DD873" s="1342">
        <f t="shared" si="3410"/>
        <v>8.7594321295143204E-3</v>
      </c>
      <c r="DE873" s="1341" t="str">
        <f t="shared" si="3410"/>
        <v/>
      </c>
      <c r="DF873" s="1397" t="str">
        <f t="shared" si="3411"/>
        <v/>
      </c>
      <c r="DG873" s="646">
        <f t="shared" si="3412"/>
        <v>12</v>
      </c>
      <c r="DH873" s="98">
        <f t="shared" si="3413"/>
        <v>12</v>
      </c>
      <c r="DI873" s="98">
        <f t="shared" si="3414"/>
        <v>12</v>
      </c>
      <c r="DJ873" s="98">
        <f t="shared" si="3415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20">
        <f>SUM(B560)</f>
        <v>1.9552303860523039E-3</v>
      </c>
      <c r="C874" s="1120">
        <f t="shared" ref="C874:M874" si="3486">SUM(C560)</f>
        <v>1.9552303860523039E-3</v>
      </c>
      <c r="D874" s="1120">
        <f t="shared" si="3486"/>
        <v>1.9552303860523039E-3</v>
      </c>
      <c r="E874" s="1120">
        <f t="shared" si="3486"/>
        <v>2.2345490126312044E-3</v>
      </c>
      <c r="F874" s="1120">
        <f t="shared" si="3486"/>
        <v>0</v>
      </c>
      <c r="G874" s="1120">
        <f t="shared" si="3486"/>
        <v>1.5641843088418431E-3</v>
      </c>
      <c r="H874" s="1120">
        <f t="shared" si="3486"/>
        <v>1.9552303860523039E-3</v>
      </c>
      <c r="I874" s="1120">
        <f t="shared" si="3486"/>
        <v>2.2345490126312044E-3</v>
      </c>
      <c r="J874" s="1120">
        <f t="shared" si="3486"/>
        <v>1.9552303860523039E-3</v>
      </c>
      <c r="K874" s="1120">
        <f t="shared" si="3486"/>
        <v>2.2345490126312044E-3</v>
      </c>
      <c r="L874" s="1120">
        <f t="shared" si="3486"/>
        <v>2.2345490126312044E-3</v>
      </c>
      <c r="M874" s="1120">
        <f t="shared" si="3486"/>
        <v>1.9552303860523039E-3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87">SUM(U560)</f>
        <v>0</v>
      </c>
      <c r="V874" s="1120">
        <f t="shared" si="3487"/>
        <v>0</v>
      </c>
      <c r="W874" s="1120">
        <f t="shared" si="3487"/>
        <v>3.1283686176836862E-4</v>
      </c>
      <c r="X874" s="1120">
        <f t="shared" si="3487"/>
        <v>0</v>
      </c>
      <c r="Y874" s="1120">
        <f t="shared" si="3487"/>
        <v>7.8209215442092154E-4</v>
      </c>
      <c r="Z874" s="1120">
        <f t="shared" si="3487"/>
        <v>0</v>
      </c>
      <c r="AA874" s="1120">
        <f t="shared" si="3487"/>
        <v>0</v>
      </c>
      <c r="AB874" s="1120">
        <f t="shared" si="3487"/>
        <v>0</v>
      </c>
      <c r="AC874" s="1120">
        <f t="shared" si="3487"/>
        <v>0</v>
      </c>
      <c r="AD874" s="1120">
        <f t="shared" si="3487"/>
        <v>0</v>
      </c>
      <c r="AE874" s="1120">
        <f t="shared" si="3487"/>
        <v>0</v>
      </c>
      <c r="AF874" s="1120"/>
      <c r="AG874" s="1120"/>
      <c r="AH874" s="1120"/>
      <c r="AI874" s="1120"/>
      <c r="AJ874" s="1120"/>
      <c r="AK874" s="799"/>
      <c r="AL874" s="1120">
        <f>SUM(AL560)</f>
        <v>1.6619458281444583E-3</v>
      </c>
      <c r="AM874" s="1120">
        <f t="shared" ref="AM874:AW874" si="3488">SUM(AM560)</f>
        <v>1.5641843088418431E-3</v>
      </c>
      <c r="AN874" s="1120">
        <f t="shared" si="3488"/>
        <v>1.1731382316313825E-3</v>
      </c>
      <c r="AO874" s="1120">
        <f t="shared" si="3488"/>
        <v>8.9381960505248177E-4</v>
      </c>
      <c r="AP874" s="1120">
        <f t="shared" si="3488"/>
        <v>1.737982565379826E-3</v>
      </c>
      <c r="AQ874" s="1120">
        <f t="shared" si="3488"/>
        <v>9.7761519302615196E-4</v>
      </c>
      <c r="AR874" s="1120">
        <f t="shared" si="3488"/>
        <v>3.1283686176836862E-3</v>
      </c>
      <c r="AS874" s="1120">
        <f t="shared" si="3488"/>
        <v>7.4484967087706821E-4</v>
      </c>
      <c r="AT874" s="1120">
        <f t="shared" si="3488"/>
        <v>1.1172745063156022E-3</v>
      </c>
      <c r="AU874" s="1120">
        <f t="shared" si="3488"/>
        <v>1.3034869240348694E-3</v>
      </c>
      <c r="AV874" s="1120">
        <f t="shared" si="3488"/>
        <v>8.6899128268991298E-4</v>
      </c>
      <c r="AW874" s="1120">
        <f t="shared" si="3488"/>
        <v>1.3407294075787224E-3</v>
      </c>
      <c r="AX874" s="1120"/>
      <c r="AY874" s="1120"/>
      <c r="AZ874" s="1120"/>
      <c r="BA874" s="1120"/>
      <c r="BB874" s="1120"/>
      <c r="BC874" s="799"/>
      <c r="BD874" s="1120">
        <f>SUM(BD560)</f>
        <v>1.9552303860523039E-3</v>
      </c>
      <c r="BE874" s="1120">
        <f t="shared" ref="BE874:BO874" si="3489">SUM(BE560)</f>
        <v>1.9552303860523039E-3</v>
      </c>
      <c r="BF874" s="1120">
        <f t="shared" si="3489"/>
        <v>1.7379825653798255E-3</v>
      </c>
      <c r="BG874" s="1120">
        <f t="shared" si="3489"/>
        <v>1.9552303860523039E-3</v>
      </c>
      <c r="BH874" s="1120">
        <f t="shared" si="3489"/>
        <v>1.7379825653798255E-3</v>
      </c>
      <c r="BI874" s="1120">
        <f t="shared" si="3489"/>
        <v>8.6899128268991277E-4</v>
      </c>
      <c r="BJ874" s="1120">
        <f t="shared" si="3489"/>
        <v>2.6069738480697388E-3</v>
      </c>
      <c r="BK874" s="1120">
        <f t="shared" si="3489"/>
        <v>1.7379825653798255E-3</v>
      </c>
      <c r="BL874" s="1120">
        <f t="shared" si="3489"/>
        <v>1.5641843088418431E-3</v>
      </c>
      <c r="BM874" s="1120">
        <f t="shared" si="3489"/>
        <v>9.7761519302615196E-4</v>
      </c>
      <c r="BN874" s="1120">
        <f t="shared" si="3489"/>
        <v>9.7761519302615196E-4</v>
      </c>
      <c r="BO874" s="1120">
        <f t="shared" si="3489"/>
        <v>1.5641843088418431E-3</v>
      </c>
      <c r="BP874" s="1120"/>
      <c r="BQ874" s="1120"/>
      <c r="BR874" s="1120"/>
      <c r="BS874" s="1120"/>
      <c r="BT874" s="1120"/>
      <c r="BU874" s="799"/>
      <c r="BV874" s="1120">
        <f t="shared" ref="BV874:BY874" si="3490">SUM(BV560)</f>
        <v>1.9552303860523039E-3</v>
      </c>
      <c r="BW874" s="1120">
        <f t="shared" si="3490"/>
        <v>7.8209215442092154E-4</v>
      </c>
      <c r="BX874" s="1120">
        <f t="shared" si="3490"/>
        <v>1.1172745063156022E-3</v>
      </c>
      <c r="BY874" s="1120">
        <f t="shared" si="3490"/>
        <v>1.7379825653798255E-3</v>
      </c>
      <c r="BZ874" s="615">
        <f t="shared" si="3405"/>
        <v>1.9999213663049278E-3</v>
      </c>
      <c r="CA874" s="615">
        <f t="shared" si="3406"/>
        <v>3.1283686176836852E-5</v>
      </c>
      <c r="CB874" s="615">
        <f t="shared" si="3407"/>
        <v>1.2639167852695249E-3</v>
      </c>
      <c r="CC874" s="684">
        <f t="shared" si="3408"/>
        <v>1.6163237858032383E-3</v>
      </c>
      <c r="CD874" s="1331">
        <f t="shared" si="3409"/>
        <v>7.4484967087706821E-4</v>
      </c>
      <c r="CE874" s="1332">
        <f t="shared" si="3409"/>
        <v>8.6899128268991298E-4</v>
      </c>
      <c r="CF874" s="1332">
        <f t="shared" si="3409"/>
        <v>8.9381960505248177E-4</v>
      </c>
      <c r="CG874" s="1332">
        <f t="shared" si="3409"/>
        <v>9.7761519302615196E-4</v>
      </c>
      <c r="CH874" s="1332">
        <f t="shared" si="3409"/>
        <v>1.1172745063156022E-3</v>
      </c>
      <c r="CI874" s="1333">
        <f t="shared" si="3409"/>
        <v>1.1731382316313825E-3</v>
      </c>
      <c r="CJ874" s="1333">
        <f t="shared" si="3409"/>
        <v>1.3034869240348694E-3</v>
      </c>
      <c r="CK874" s="1332">
        <f t="shared" si="3409"/>
        <v>1.3407294075787224E-3</v>
      </c>
      <c r="CL874" s="1332">
        <f t="shared" si="3409"/>
        <v>1.5641843088418431E-3</v>
      </c>
      <c r="CM874" s="1332">
        <f t="shared" si="3409"/>
        <v>1.6619458281444583E-3</v>
      </c>
      <c r="CN874" s="1332">
        <f t="shared" si="3409"/>
        <v>1.737982565379826E-3</v>
      </c>
      <c r="CO874" s="1331">
        <f t="shared" si="3409"/>
        <v>3.1283686176836862E-3</v>
      </c>
      <c r="CP874" s="1397" t="str">
        <f t="shared" si="3410"/>
        <v/>
      </c>
      <c r="CQ874" s="1341" t="str">
        <f t="shared" si="3410"/>
        <v/>
      </c>
      <c r="CR874" s="1342" t="str">
        <f t="shared" si="3410"/>
        <v/>
      </c>
      <c r="CS874" s="1342">
        <f t="shared" si="3410"/>
        <v>8.6899128268991277E-4</v>
      </c>
      <c r="CT874" s="1342">
        <f t="shared" si="3410"/>
        <v>9.7761519302615196E-4</v>
      </c>
      <c r="CU874" s="1342">
        <f t="shared" si="3410"/>
        <v>9.7761519302615196E-4</v>
      </c>
      <c r="CV874" s="1342">
        <f t="shared" si="3410"/>
        <v>1.5641843088418431E-3</v>
      </c>
      <c r="CW874" s="1343">
        <f t="shared" si="3410"/>
        <v>1.5641843088418431E-3</v>
      </c>
      <c r="CX874" s="1343">
        <f t="shared" si="3410"/>
        <v>1.7379825653798255E-3</v>
      </c>
      <c r="CY874" s="1343">
        <f t="shared" si="3410"/>
        <v>1.7379825653798255E-3</v>
      </c>
      <c r="CZ874" s="1342">
        <f t="shared" si="3410"/>
        <v>1.7379825653798255E-3</v>
      </c>
      <c r="DA874" s="1342">
        <f t="shared" si="3410"/>
        <v>1.9552303860523039E-3</v>
      </c>
      <c r="DB874" s="1342">
        <f t="shared" si="3410"/>
        <v>1.9552303860523039E-3</v>
      </c>
      <c r="DC874" s="1342">
        <f t="shared" si="3410"/>
        <v>1.9552303860523039E-3</v>
      </c>
      <c r="DD874" s="1342">
        <f t="shared" si="3410"/>
        <v>2.6069738480697388E-3</v>
      </c>
      <c r="DE874" s="1341" t="str">
        <f t="shared" ref="DE874:DE887" si="3491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7" t="str">
        <f t="shared" si="3411"/>
        <v/>
      </c>
      <c r="DG874" s="646">
        <f t="shared" si="3412"/>
        <v>12</v>
      </c>
      <c r="DH874" s="98">
        <f t="shared" si="3413"/>
        <v>12</v>
      </c>
      <c r="DI874" s="98">
        <f t="shared" si="3414"/>
        <v>12</v>
      </c>
      <c r="DJ874" s="98">
        <f t="shared" si="3415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20">
        <f>SUM(B566)</f>
        <v>4.6925529265255291E-3</v>
      </c>
      <c r="C875" s="1120">
        <f t="shared" ref="C875:M875" si="3492">SUM(C566)</f>
        <v>4.6925529265255291E-3</v>
      </c>
      <c r="D875" s="1120">
        <f t="shared" si="3492"/>
        <v>4.6925529265255291E-3</v>
      </c>
      <c r="E875" s="1120">
        <f t="shared" si="3492"/>
        <v>5.3629176303148897E-3</v>
      </c>
      <c r="F875" s="1120">
        <f t="shared" si="3492"/>
        <v>0</v>
      </c>
      <c r="G875" s="1120">
        <f t="shared" si="3492"/>
        <v>3.7540423412204234E-3</v>
      </c>
      <c r="H875" s="1120">
        <f t="shared" si="3492"/>
        <v>4.6925529265255291E-3</v>
      </c>
      <c r="I875" s="1120">
        <f t="shared" si="3492"/>
        <v>5.3629176303148897E-3</v>
      </c>
      <c r="J875" s="1120">
        <f t="shared" si="3492"/>
        <v>4.6925529265255291E-3</v>
      </c>
      <c r="K875" s="1120">
        <f t="shared" si="3492"/>
        <v>5.3629176303148897E-3</v>
      </c>
      <c r="L875" s="1120">
        <f t="shared" si="3492"/>
        <v>5.3629176303148897E-3</v>
      </c>
      <c r="M875" s="1120">
        <f t="shared" si="3492"/>
        <v>4.6925529265255291E-3</v>
      </c>
      <c r="N875" s="1120"/>
      <c r="O875" s="1120"/>
      <c r="P875" s="1120"/>
      <c r="Q875" s="1120"/>
      <c r="R875" s="1120"/>
      <c r="S875" s="799"/>
      <c r="T875" s="1120">
        <f>SUM(T566)</f>
        <v>6.2567372353673724E-4</v>
      </c>
      <c r="U875" s="1120">
        <f t="shared" ref="U875:AE875" si="3493">SUM(U566)</f>
        <v>1.5016169364881697E-3</v>
      </c>
      <c r="V875" s="1120">
        <f t="shared" si="3493"/>
        <v>0</v>
      </c>
      <c r="W875" s="1120">
        <f t="shared" si="3493"/>
        <v>2.5026948941469489E-3</v>
      </c>
      <c r="X875" s="1120">
        <f t="shared" si="3493"/>
        <v>0</v>
      </c>
      <c r="Y875" s="1120">
        <f t="shared" si="3493"/>
        <v>1.8770211706102117E-3</v>
      </c>
      <c r="Z875" s="1120">
        <f t="shared" si="3493"/>
        <v>0</v>
      </c>
      <c r="AA875" s="1120">
        <f t="shared" si="3493"/>
        <v>5.2556592777085933E-3</v>
      </c>
      <c r="AB875" s="1120">
        <f t="shared" si="3493"/>
        <v>0</v>
      </c>
      <c r="AC875" s="1120">
        <f t="shared" si="3493"/>
        <v>5.2556592777085933E-3</v>
      </c>
      <c r="AD875" s="1120">
        <f t="shared" si="3493"/>
        <v>0</v>
      </c>
      <c r="AE875" s="1120">
        <f t="shared" si="3493"/>
        <v>8.7594321295143204E-3</v>
      </c>
      <c r="AF875" s="1120"/>
      <c r="AG875" s="1120"/>
      <c r="AH875" s="1120"/>
      <c r="AI875" s="1120"/>
      <c r="AJ875" s="1120"/>
      <c r="AK875" s="799"/>
      <c r="AL875" s="1120">
        <f>SUM(AL566)</f>
        <v>4.3797160647571602E-3</v>
      </c>
      <c r="AM875" s="1120">
        <f t="shared" ref="AM875:AW875" si="3494">SUM(AM566)</f>
        <v>1.8770211706102117E-3</v>
      </c>
      <c r="AN875" s="1120">
        <f t="shared" si="3494"/>
        <v>0</v>
      </c>
      <c r="AO875" s="1120">
        <f t="shared" si="3494"/>
        <v>1.7876392101049635E-3</v>
      </c>
      <c r="AP875" s="1120">
        <f t="shared" si="3494"/>
        <v>2.5026948941469489E-3</v>
      </c>
      <c r="AQ875" s="1120">
        <f t="shared" si="3494"/>
        <v>2.3462764632627645E-3</v>
      </c>
      <c r="AR875" s="1120">
        <f t="shared" si="3494"/>
        <v>6.2567372353673724E-3</v>
      </c>
      <c r="AS875" s="1120">
        <f t="shared" si="3494"/>
        <v>2.6814588151574449E-3</v>
      </c>
      <c r="AT875" s="1120">
        <f t="shared" si="3494"/>
        <v>1.7876392101049635E-3</v>
      </c>
      <c r="AU875" s="1120">
        <f t="shared" si="3494"/>
        <v>2.0855790784557906E-3</v>
      </c>
      <c r="AV875" s="1120">
        <f t="shared" si="3494"/>
        <v>2.0855790784557906E-3</v>
      </c>
      <c r="AW875" s="1120">
        <f t="shared" si="3494"/>
        <v>2.6814588151574449E-3</v>
      </c>
      <c r="AX875" s="1120"/>
      <c r="AY875" s="1120"/>
      <c r="AZ875" s="1120"/>
      <c r="BA875" s="1120"/>
      <c r="BB875" s="1120"/>
      <c r="BC875" s="799"/>
      <c r="BD875" s="1120">
        <f>SUM(BD566)</f>
        <v>9.3851058530510581E-3</v>
      </c>
      <c r="BE875" s="1120">
        <f t="shared" ref="BE875:BO875" si="3495">SUM(BE566)</f>
        <v>9.3851058530510581E-3</v>
      </c>
      <c r="BF875" s="1120">
        <f t="shared" si="3495"/>
        <v>4.1711581569115813E-3</v>
      </c>
      <c r="BG875" s="1120">
        <f t="shared" si="3495"/>
        <v>9.3851058530510581E-3</v>
      </c>
      <c r="BH875" s="1120">
        <f t="shared" si="3495"/>
        <v>4.1711581569115813E-3</v>
      </c>
      <c r="BI875" s="1120">
        <f t="shared" si="3495"/>
        <v>2.0855790784557906E-3</v>
      </c>
      <c r="BJ875" s="1120">
        <f t="shared" si="3495"/>
        <v>3.1283686176836862E-3</v>
      </c>
      <c r="BK875" s="1120">
        <f t="shared" si="3495"/>
        <v>8.3423163138231626E-3</v>
      </c>
      <c r="BL875" s="1120">
        <f t="shared" si="3495"/>
        <v>3.7540423412204234E-3</v>
      </c>
      <c r="BM875" s="1120">
        <f t="shared" si="3495"/>
        <v>2.3462764632627645E-3</v>
      </c>
      <c r="BN875" s="1120">
        <f t="shared" si="3495"/>
        <v>2.3462764632627645E-3</v>
      </c>
      <c r="BO875" s="1120">
        <f t="shared" si="3495"/>
        <v>1.8770211706102117E-3</v>
      </c>
      <c r="BP875" s="1120"/>
      <c r="BQ875" s="1120"/>
      <c r="BR875" s="1120"/>
      <c r="BS875" s="1120"/>
      <c r="BT875" s="1120"/>
      <c r="BU875" s="799"/>
      <c r="BV875" s="1120">
        <f t="shared" ref="BV875:BY875" si="3496">SUM(BV566)</f>
        <v>4.6925529265255291E-3</v>
      </c>
      <c r="BW875" s="1120">
        <f t="shared" si="3496"/>
        <v>3.19093599003736E-3</v>
      </c>
      <c r="BX875" s="1120">
        <f t="shared" si="3496"/>
        <v>2.7708407756626935E-3</v>
      </c>
      <c r="BY875" s="1120">
        <f t="shared" si="3496"/>
        <v>4.58827397260274E-3</v>
      </c>
      <c r="BZ875" s="615">
        <f t="shared" si="3405"/>
        <v>4.7998112791318272E-3</v>
      </c>
      <c r="CA875" s="615">
        <f t="shared" si="3406"/>
        <v>1.7018325280199254E-3</v>
      </c>
      <c r="CB875" s="615">
        <f t="shared" si="3407"/>
        <v>2.4215062800213485E-3</v>
      </c>
      <c r="CC875" s="684">
        <f t="shared" si="3408"/>
        <v>4.9115387297633869E-3</v>
      </c>
      <c r="CD875" s="1331">
        <f t="shared" ref="CD875:CO887" si="349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97"/>
        <v>1.7876392101049635E-3</v>
      </c>
      <c r="CF875" s="1332">
        <f t="shared" si="3497"/>
        <v>1.7876392101049635E-3</v>
      </c>
      <c r="CG875" s="1332">
        <f t="shared" si="3497"/>
        <v>1.8770211706102117E-3</v>
      </c>
      <c r="CH875" s="1332">
        <f t="shared" si="3497"/>
        <v>2.0855790784557906E-3</v>
      </c>
      <c r="CI875" s="1333">
        <f t="shared" si="3497"/>
        <v>2.0855790784557906E-3</v>
      </c>
      <c r="CJ875" s="1333">
        <f t="shared" si="3497"/>
        <v>2.3462764632627645E-3</v>
      </c>
      <c r="CK875" s="1332">
        <f t="shared" si="3497"/>
        <v>2.5026948941469489E-3</v>
      </c>
      <c r="CL875" s="1332">
        <f t="shared" si="3497"/>
        <v>2.6814588151574449E-3</v>
      </c>
      <c r="CM875" s="1332">
        <f t="shared" si="3497"/>
        <v>2.6814588151574449E-3</v>
      </c>
      <c r="CN875" s="1332">
        <f t="shared" si="3497"/>
        <v>4.3797160647571602E-3</v>
      </c>
      <c r="CO875" s="1331">
        <f t="shared" si="3497"/>
        <v>6.2567372353673724E-3</v>
      </c>
      <c r="CP875" s="1397" t="str">
        <f t="shared" ref="CP875:DD887" si="349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98"/>
        <v/>
      </c>
      <c r="CR875" s="1342" t="str">
        <f t="shared" si="3498"/>
        <v/>
      </c>
      <c r="CS875" s="1342">
        <f t="shared" si="3498"/>
        <v>1.8770211706102117E-3</v>
      </c>
      <c r="CT875" s="1342">
        <f t="shared" si="3498"/>
        <v>2.0855790784557906E-3</v>
      </c>
      <c r="CU875" s="1342">
        <f t="shared" si="3498"/>
        <v>2.3462764632627645E-3</v>
      </c>
      <c r="CV875" s="1342">
        <f t="shared" si="3498"/>
        <v>2.3462764632627645E-3</v>
      </c>
      <c r="CW875" s="1343">
        <f t="shared" si="3498"/>
        <v>3.1283686176836862E-3</v>
      </c>
      <c r="CX875" s="1343">
        <f t="shared" si="3498"/>
        <v>3.7540423412204234E-3</v>
      </c>
      <c r="CY875" s="1343">
        <f t="shared" si="3498"/>
        <v>4.1711581569115813E-3</v>
      </c>
      <c r="CZ875" s="1342">
        <f t="shared" si="3498"/>
        <v>4.1711581569115813E-3</v>
      </c>
      <c r="DA875" s="1342">
        <f t="shared" si="3498"/>
        <v>8.3423163138231626E-3</v>
      </c>
      <c r="DB875" s="1342">
        <f t="shared" si="3498"/>
        <v>9.3851058530510581E-3</v>
      </c>
      <c r="DC875" s="1342">
        <f t="shared" si="3498"/>
        <v>9.3851058530510581E-3</v>
      </c>
      <c r="DD875" s="1342">
        <f t="shared" si="3498"/>
        <v>9.3851058530510581E-3</v>
      </c>
      <c r="DE875" s="1341" t="str">
        <f t="shared" si="3491"/>
        <v/>
      </c>
      <c r="DF875" s="1397" t="str">
        <f t="shared" si="3411"/>
        <v/>
      </c>
      <c r="DG875" s="646">
        <f t="shared" si="3412"/>
        <v>12</v>
      </c>
      <c r="DH875" s="98">
        <f t="shared" si="3413"/>
        <v>12</v>
      </c>
      <c r="DI875" s="98">
        <f t="shared" si="3414"/>
        <v>12</v>
      </c>
      <c r="DJ875" s="98">
        <f t="shared" si="3415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99">SUM(C572)</f>
        <v>0</v>
      </c>
      <c r="D876" s="1120">
        <f t="shared" si="3499"/>
        <v>0</v>
      </c>
      <c r="E876" s="1120">
        <f t="shared" si="3499"/>
        <v>0</v>
      </c>
      <c r="F876" s="1120">
        <f t="shared" si="3499"/>
        <v>0</v>
      </c>
      <c r="G876" s="1120">
        <f t="shared" si="3499"/>
        <v>0</v>
      </c>
      <c r="H876" s="1120">
        <f t="shared" si="3499"/>
        <v>0</v>
      </c>
      <c r="I876" s="1120">
        <f t="shared" si="3499"/>
        <v>0</v>
      </c>
      <c r="J876" s="1120">
        <f t="shared" si="3499"/>
        <v>0</v>
      </c>
      <c r="K876" s="1120">
        <f t="shared" si="3499"/>
        <v>0</v>
      </c>
      <c r="L876" s="1120">
        <f t="shared" si="3499"/>
        <v>0</v>
      </c>
      <c r="M876" s="1120">
        <f t="shared" si="3499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500">SUM(U572)</f>
        <v>0</v>
      </c>
      <c r="V876" s="1120">
        <f t="shared" si="3500"/>
        <v>0</v>
      </c>
      <c r="W876" s="1120">
        <f t="shared" si="3500"/>
        <v>0</v>
      </c>
      <c r="X876" s="1120">
        <f t="shared" si="3500"/>
        <v>0</v>
      </c>
      <c r="Y876" s="1120">
        <f t="shared" si="3500"/>
        <v>0</v>
      </c>
      <c r="Z876" s="1120">
        <f t="shared" si="3500"/>
        <v>0</v>
      </c>
      <c r="AA876" s="1120">
        <f t="shared" si="3500"/>
        <v>0</v>
      </c>
      <c r="AB876" s="1120">
        <f t="shared" si="3500"/>
        <v>0</v>
      </c>
      <c r="AC876" s="1120">
        <f t="shared" si="3500"/>
        <v>0</v>
      </c>
      <c r="AD876" s="1120">
        <f t="shared" si="3500"/>
        <v>0</v>
      </c>
      <c r="AE876" s="1120">
        <f t="shared" si="3500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501">SUM(AM572)</f>
        <v>9.072268991282691E-3</v>
      </c>
      <c r="AN876" s="1120">
        <f t="shared" si="3501"/>
        <v>0</v>
      </c>
      <c r="AO876" s="1120">
        <f t="shared" si="3501"/>
        <v>1.0368307418608788E-2</v>
      </c>
      <c r="AP876" s="1120">
        <f t="shared" si="3501"/>
        <v>0</v>
      </c>
      <c r="AQ876" s="1120">
        <f t="shared" si="3501"/>
        <v>6.8042017434620178E-3</v>
      </c>
      <c r="AR876" s="1120">
        <f t="shared" si="3501"/>
        <v>0</v>
      </c>
      <c r="AS876" s="1120">
        <f t="shared" si="3501"/>
        <v>7.7762305639565927E-3</v>
      </c>
      <c r="AT876" s="1120">
        <f t="shared" si="3501"/>
        <v>0</v>
      </c>
      <c r="AU876" s="1120">
        <f t="shared" si="3501"/>
        <v>9.072268991282691E-3</v>
      </c>
      <c r="AV876" s="1120">
        <f t="shared" si="3501"/>
        <v>9.072268991282691E-3</v>
      </c>
      <c r="AW876" s="1120">
        <f t="shared" si="3501"/>
        <v>7.7762305639565927E-3</v>
      </c>
      <c r="AX876" s="1120"/>
      <c r="AY876" s="1120"/>
      <c r="AZ876" s="1120"/>
      <c r="BA876" s="1120"/>
      <c r="BB876" s="1120"/>
      <c r="BC876" s="799"/>
      <c r="BD876" s="1120">
        <f>SUM(BD572)</f>
        <v>9.072268991282691E-3</v>
      </c>
      <c r="BE876" s="1120">
        <f t="shared" ref="BE876:BO876" si="3502">SUM(BE572)</f>
        <v>9.072268991282691E-3</v>
      </c>
      <c r="BF876" s="1120">
        <f t="shared" si="3502"/>
        <v>1.008029887920299E-2</v>
      </c>
      <c r="BG876" s="1120">
        <f t="shared" si="3502"/>
        <v>0</v>
      </c>
      <c r="BH876" s="1120">
        <f t="shared" si="3502"/>
        <v>1.008029887920299E-2</v>
      </c>
      <c r="BI876" s="1120">
        <f t="shared" si="3502"/>
        <v>0</v>
      </c>
      <c r="BJ876" s="1120">
        <f t="shared" si="3502"/>
        <v>1.2096358655043587E-2</v>
      </c>
      <c r="BK876" s="1120">
        <f t="shared" si="3502"/>
        <v>1.008029887920299E-2</v>
      </c>
      <c r="BL876" s="1120">
        <f t="shared" si="3502"/>
        <v>7.2578151930261514E-3</v>
      </c>
      <c r="BM876" s="1120">
        <f t="shared" si="3502"/>
        <v>9.072268991282691E-3</v>
      </c>
      <c r="BN876" s="1120">
        <f t="shared" si="3502"/>
        <v>9.072268991282691E-3</v>
      </c>
      <c r="BO876" s="1120">
        <f t="shared" si="3502"/>
        <v>9.072268991282691E-3</v>
      </c>
      <c r="BP876" s="1120"/>
      <c r="BQ876" s="1120"/>
      <c r="BR876" s="1120"/>
      <c r="BS876" s="1120"/>
      <c r="BT876" s="1120"/>
      <c r="BU876" s="799"/>
      <c r="BV876" s="1120">
        <f t="shared" ref="BV876:BY876" si="3503">SUM(BV572)</f>
        <v>0</v>
      </c>
      <c r="BW876" s="1120">
        <f t="shared" si="3503"/>
        <v>0</v>
      </c>
      <c r="BX876" s="1120">
        <f t="shared" si="3503"/>
        <v>8.4242497776196405E-3</v>
      </c>
      <c r="BY876" s="1120">
        <f t="shared" si="3503"/>
        <v>8.9042640099626404E-3</v>
      </c>
      <c r="BZ876" s="615">
        <f t="shared" si="3405"/>
        <v>0</v>
      </c>
      <c r="CA876" s="615">
        <f t="shared" si="3406"/>
        <v>0</v>
      </c>
      <c r="CB876" s="615">
        <f t="shared" si="3407"/>
        <v>4.9573469845223279E-3</v>
      </c>
      <c r="CC876" s="684">
        <f t="shared" si="3408"/>
        <v>8.286005678704857E-3</v>
      </c>
      <c r="CD876" s="1331">
        <f t="shared" si="3497"/>
        <v>0</v>
      </c>
      <c r="CE876" s="1332">
        <f t="shared" si="3497"/>
        <v>0</v>
      </c>
      <c r="CF876" s="1332">
        <f t="shared" si="3497"/>
        <v>0</v>
      </c>
      <c r="CG876" s="1332">
        <f t="shared" si="3497"/>
        <v>0</v>
      </c>
      <c r="CH876" s="1332">
        <f t="shared" si="3497"/>
        <v>0</v>
      </c>
      <c r="CI876" s="1333">
        <f t="shared" si="3497"/>
        <v>6.8042017434620178E-3</v>
      </c>
      <c r="CJ876" s="1333">
        <f t="shared" si="3497"/>
        <v>7.7762305639565927E-3</v>
      </c>
      <c r="CK876" s="1332">
        <f t="shared" si="3497"/>
        <v>7.7762305639565927E-3</v>
      </c>
      <c r="CL876" s="1332">
        <f t="shared" si="3497"/>
        <v>9.072268991282691E-3</v>
      </c>
      <c r="CM876" s="1332">
        <f t="shared" si="3497"/>
        <v>9.072268991282691E-3</v>
      </c>
      <c r="CN876" s="1332">
        <f t="shared" si="3497"/>
        <v>9.072268991282691E-3</v>
      </c>
      <c r="CO876" s="1331">
        <f t="shared" si="3497"/>
        <v>1.0368307418608788E-2</v>
      </c>
      <c r="CP876" s="1397" t="str">
        <f t="shared" si="3498"/>
        <v/>
      </c>
      <c r="CQ876" s="1341" t="str">
        <f t="shared" si="3498"/>
        <v/>
      </c>
      <c r="CR876" s="1342" t="str">
        <f t="shared" si="3498"/>
        <v/>
      </c>
      <c r="CS876" s="1342">
        <f t="shared" si="3498"/>
        <v>0</v>
      </c>
      <c r="CT876" s="1342">
        <f t="shared" si="3498"/>
        <v>0</v>
      </c>
      <c r="CU876" s="1342">
        <f t="shared" si="3498"/>
        <v>7.2578151930261514E-3</v>
      </c>
      <c r="CV876" s="1342">
        <f t="shared" si="3498"/>
        <v>9.072268991282691E-3</v>
      </c>
      <c r="CW876" s="1343">
        <f t="shared" si="3498"/>
        <v>9.072268991282691E-3</v>
      </c>
      <c r="CX876" s="1343">
        <f t="shared" si="3498"/>
        <v>9.072268991282691E-3</v>
      </c>
      <c r="CY876" s="1343">
        <f t="shared" si="3498"/>
        <v>9.072268991282691E-3</v>
      </c>
      <c r="CZ876" s="1342">
        <f t="shared" si="3498"/>
        <v>9.072268991282691E-3</v>
      </c>
      <c r="DA876" s="1342">
        <f t="shared" si="3498"/>
        <v>1.008029887920299E-2</v>
      </c>
      <c r="DB876" s="1342">
        <f t="shared" si="3498"/>
        <v>1.008029887920299E-2</v>
      </c>
      <c r="DC876" s="1342">
        <f t="shared" si="3498"/>
        <v>1.008029887920299E-2</v>
      </c>
      <c r="DD876" s="1342">
        <f t="shared" si="3498"/>
        <v>1.2096358655043587E-2</v>
      </c>
      <c r="DE876" s="1341" t="str">
        <f t="shared" si="3491"/>
        <v/>
      </c>
      <c r="DF876" s="1397" t="str">
        <f t="shared" si="3411"/>
        <v/>
      </c>
      <c r="DG876" s="646">
        <f t="shared" si="3412"/>
        <v>12</v>
      </c>
      <c r="DH876" s="98">
        <f t="shared" si="3413"/>
        <v>12</v>
      </c>
      <c r="DI876" s="98">
        <f t="shared" si="3414"/>
        <v>12</v>
      </c>
      <c r="DJ876" s="98">
        <f t="shared" si="3415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20">
        <f>SUM(B578)</f>
        <v>2.2485149439601494E-4</v>
      </c>
      <c r="C877" s="1120">
        <f t="shared" ref="C877:M877" si="3504">SUM(C578)</f>
        <v>2.2485149439601494E-4</v>
      </c>
      <c r="D877" s="1120">
        <f t="shared" si="3504"/>
        <v>2.9980199252801993E-4</v>
      </c>
      <c r="E877" s="1120">
        <f t="shared" si="3504"/>
        <v>3.4263084860345131E-4</v>
      </c>
      <c r="F877" s="1120">
        <f t="shared" si="3504"/>
        <v>0</v>
      </c>
      <c r="G877" s="1120">
        <f t="shared" si="3504"/>
        <v>1.7988119551681192E-4</v>
      </c>
      <c r="H877" s="1120">
        <f t="shared" si="3504"/>
        <v>3.3727724159402238E-4</v>
      </c>
      <c r="I877" s="1120">
        <f t="shared" si="3504"/>
        <v>2.5697313645258845E-4</v>
      </c>
      <c r="J877" s="1120">
        <f t="shared" si="3504"/>
        <v>2.9980199252801993E-4</v>
      </c>
      <c r="K877" s="1120">
        <f t="shared" si="3504"/>
        <v>2.5697313645258845E-4</v>
      </c>
      <c r="L877" s="1120">
        <f t="shared" si="3504"/>
        <v>0</v>
      </c>
      <c r="M877" s="1120">
        <f t="shared" si="3504"/>
        <v>2.2485149439601494E-4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505">SUM(U578)</f>
        <v>0</v>
      </c>
      <c r="V877" s="1120">
        <f t="shared" si="3505"/>
        <v>5.1394627290517691E-4</v>
      </c>
      <c r="W877" s="1120">
        <f t="shared" si="3505"/>
        <v>0</v>
      </c>
      <c r="X877" s="1120">
        <f t="shared" si="3505"/>
        <v>0</v>
      </c>
      <c r="Y877" s="1120">
        <f t="shared" si="3505"/>
        <v>0</v>
      </c>
      <c r="Z877" s="1120">
        <f t="shared" si="3505"/>
        <v>0</v>
      </c>
      <c r="AA877" s="1120">
        <f t="shared" si="3505"/>
        <v>0</v>
      </c>
      <c r="AB877" s="1120">
        <f t="shared" si="3505"/>
        <v>0</v>
      </c>
      <c r="AC877" s="1120">
        <f t="shared" si="3505"/>
        <v>0</v>
      </c>
      <c r="AD877" s="1120">
        <f t="shared" si="3505"/>
        <v>0</v>
      </c>
      <c r="AE877" s="1120">
        <f t="shared" si="3505"/>
        <v>0</v>
      </c>
      <c r="AF877" s="1120"/>
      <c r="AG877" s="1120"/>
      <c r="AH877" s="1120"/>
      <c r="AI877" s="1120"/>
      <c r="AJ877" s="1120"/>
      <c r="AK877" s="799"/>
      <c r="AL877" s="1120">
        <f>SUM(AL578)</f>
        <v>2.6232674346201738E-4</v>
      </c>
      <c r="AM877" s="1120">
        <f t="shared" ref="AM877:AW877" si="3506">SUM(AM578)</f>
        <v>1.8737624533001244E-4</v>
      </c>
      <c r="AN877" s="1120">
        <f t="shared" si="3506"/>
        <v>0</v>
      </c>
      <c r="AO877" s="1120">
        <f t="shared" si="3506"/>
        <v>2.5697313645258845E-4</v>
      </c>
      <c r="AP877" s="1120">
        <f t="shared" si="3506"/>
        <v>2.9980199252801993E-4</v>
      </c>
      <c r="AQ877" s="1120">
        <f t="shared" si="3506"/>
        <v>2.2485149439601494E-4</v>
      </c>
      <c r="AR877" s="1120">
        <f t="shared" si="3506"/>
        <v>5.9960398505603987E-4</v>
      </c>
      <c r="AS877" s="1120">
        <f t="shared" si="3506"/>
        <v>2.5697313645258845E-4</v>
      </c>
      <c r="AT877" s="1120">
        <f t="shared" si="3506"/>
        <v>2.5697313645258845E-4</v>
      </c>
      <c r="AU877" s="1120">
        <f t="shared" si="3506"/>
        <v>4.4970298879202987E-4</v>
      </c>
      <c r="AV877" s="1120">
        <f t="shared" si="3506"/>
        <v>3.9973599003735995E-4</v>
      </c>
      <c r="AW877" s="1120">
        <f t="shared" si="3506"/>
        <v>5.1394627290517691E-4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507">SUM(BE578)</f>
        <v>0</v>
      </c>
      <c r="BF877" s="1120">
        <f t="shared" si="3507"/>
        <v>1.9986799501867997E-4</v>
      </c>
      <c r="BG877" s="1120">
        <f t="shared" si="3507"/>
        <v>0</v>
      </c>
      <c r="BH877" s="1120">
        <f t="shared" si="3507"/>
        <v>1.9986799501867997E-4</v>
      </c>
      <c r="BI877" s="1120">
        <f t="shared" si="3507"/>
        <v>0</v>
      </c>
      <c r="BJ877" s="1120">
        <f t="shared" si="3507"/>
        <v>8.9940597758405975E-4</v>
      </c>
      <c r="BK877" s="1120">
        <f t="shared" si="3507"/>
        <v>4.4970298879202987E-4</v>
      </c>
      <c r="BL877" s="1120">
        <f t="shared" si="3507"/>
        <v>2.6982179327521792E-4</v>
      </c>
      <c r="BM877" s="1120">
        <f t="shared" si="3507"/>
        <v>4.4970298879202987E-4</v>
      </c>
      <c r="BN877" s="1120">
        <f t="shared" si="3507"/>
        <v>6.7455448318804476E-4</v>
      </c>
      <c r="BO877" s="1120">
        <f t="shared" si="3507"/>
        <v>2.6982179327521792E-4</v>
      </c>
      <c r="BP877" s="1120"/>
      <c r="BQ877" s="1120"/>
      <c r="BR877" s="1120"/>
      <c r="BS877" s="1120"/>
      <c r="BT877" s="1120"/>
      <c r="BU877" s="799"/>
      <c r="BV877" s="1120">
        <f t="shared" ref="BV877:BY877" si="3508">SUM(BV578)</f>
        <v>2.6232674346201738E-4</v>
      </c>
      <c r="BW877" s="1120">
        <f t="shared" si="3508"/>
        <v>2.0986139476961393E-4</v>
      </c>
      <c r="BX877" s="1120">
        <f t="shared" si="3508"/>
        <v>3.4263084860345131E-4</v>
      </c>
      <c r="BY877" s="1120">
        <f t="shared" si="3508"/>
        <v>3.9973599003735995E-4</v>
      </c>
      <c r="BZ877" s="615">
        <f t="shared" si="3405"/>
        <v>2.3052631782600959E-4</v>
      </c>
      <c r="CA877" s="615">
        <f t="shared" si="3406"/>
        <v>0</v>
      </c>
      <c r="CB877" s="615">
        <f t="shared" si="3407"/>
        <v>3.1086611368083967E-4</v>
      </c>
      <c r="CC877" s="684">
        <f t="shared" si="3408"/>
        <v>2.5133400373599001E-4</v>
      </c>
      <c r="CD877" s="1331">
        <f t="shared" si="3497"/>
        <v>0</v>
      </c>
      <c r="CE877" s="1332">
        <f t="shared" si="3497"/>
        <v>1.8737624533001244E-4</v>
      </c>
      <c r="CF877" s="1332">
        <f t="shared" si="3497"/>
        <v>2.2485149439601494E-4</v>
      </c>
      <c r="CG877" s="1332">
        <f t="shared" si="3497"/>
        <v>2.5697313645258845E-4</v>
      </c>
      <c r="CH877" s="1332">
        <f t="shared" si="3497"/>
        <v>2.5697313645258845E-4</v>
      </c>
      <c r="CI877" s="1333">
        <f t="shared" si="3497"/>
        <v>2.5697313645258845E-4</v>
      </c>
      <c r="CJ877" s="1333">
        <f t="shared" si="3497"/>
        <v>2.6232674346201738E-4</v>
      </c>
      <c r="CK877" s="1332">
        <f t="shared" si="3497"/>
        <v>2.9980199252801993E-4</v>
      </c>
      <c r="CL877" s="1332">
        <f t="shared" si="3497"/>
        <v>3.9973599003735995E-4</v>
      </c>
      <c r="CM877" s="1332">
        <f t="shared" si="3497"/>
        <v>4.4970298879202987E-4</v>
      </c>
      <c r="CN877" s="1332">
        <f t="shared" si="3497"/>
        <v>5.1394627290517691E-4</v>
      </c>
      <c r="CO877" s="1331">
        <f t="shared" si="3497"/>
        <v>5.9960398505603987E-4</v>
      </c>
      <c r="CP877" s="1397" t="str">
        <f t="shared" si="3498"/>
        <v/>
      </c>
      <c r="CQ877" s="1341" t="str">
        <f t="shared" si="3498"/>
        <v/>
      </c>
      <c r="CR877" s="1342" t="str">
        <f t="shared" si="3498"/>
        <v/>
      </c>
      <c r="CS877" s="1342">
        <f t="shared" si="3498"/>
        <v>0</v>
      </c>
      <c r="CT877" s="1342">
        <f t="shared" si="3498"/>
        <v>0</v>
      </c>
      <c r="CU877" s="1342">
        <f t="shared" si="3498"/>
        <v>0</v>
      </c>
      <c r="CV877" s="1342">
        <f t="shared" si="3498"/>
        <v>0</v>
      </c>
      <c r="CW877" s="1343">
        <f t="shared" si="3498"/>
        <v>1.9986799501867997E-4</v>
      </c>
      <c r="CX877" s="1343">
        <f t="shared" si="3498"/>
        <v>1.9986799501867997E-4</v>
      </c>
      <c r="CY877" s="1343">
        <f t="shared" si="3498"/>
        <v>2.6982179327521792E-4</v>
      </c>
      <c r="CZ877" s="1342">
        <f t="shared" si="3498"/>
        <v>2.6982179327521792E-4</v>
      </c>
      <c r="DA877" s="1342">
        <f t="shared" si="3498"/>
        <v>4.4970298879202987E-4</v>
      </c>
      <c r="DB877" s="1342">
        <f t="shared" si="3498"/>
        <v>4.4970298879202987E-4</v>
      </c>
      <c r="DC877" s="1342">
        <f t="shared" si="3498"/>
        <v>6.7455448318804476E-4</v>
      </c>
      <c r="DD877" s="1342">
        <f t="shared" si="3498"/>
        <v>8.9940597758405975E-4</v>
      </c>
      <c r="DE877" s="1341" t="str">
        <f t="shared" si="3491"/>
        <v/>
      </c>
      <c r="DF877" s="1397" t="str">
        <f t="shared" si="3411"/>
        <v/>
      </c>
      <c r="DG877" s="646">
        <f t="shared" si="3412"/>
        <v>12</v>
      </c>
      <c r="DH877" s="98">
        <f t="shared" si="3413"/>
        <v>12</v>
      </c>
      <c r="DI877" s="98">
        <f t="shared" si="3414"/>
        <v>12</v>
      </c>
      <c r="DJ877" s="98">
        <f t="shared" si="3415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509">SUM(C584)</f>
        <v>0</v>
      </c>
      <c r="D878" s="1120">
        <f t="shared" si="3509"/>
        <v>0</v>
      </c>
      <c r="E878" s="1120">
        <f t="shared" si="3509"/>
        <v>0</v>
      </c>
      <c r="F878" s="1120">
        <f t="shared" si="3509"/>
        <v>0</v>
      </c>
      <c r="G878" s="1120">
        <f t="shared" si="3509"/>
        <v>0</v>
      </c>
      <c r="H878" s="1120">
        <f t="shared" si="3509"/>
        <v>0</v>
      </c>
      <c r="I878" s="1120">
        <f t="shared" si="3509"/>
        <v>0</v>
      </c>
      <c r="J878" s="1120">
        <f t="shared" si="3509"/>
        <v>0</v>
      </c>
      <c r="K878" s="1120">
        <f t="shared" si="3509"/>
        <v>0</v>
      </c>
      <c r="L878" s="1120">
        <f t="shared" si="3509"/>
        <v>0</v>
      </c>
      <c r="M878" s="1120">
        <f t="shared" si="3509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510">SUM(U584)</f>
        <v>0</v>
      </c>
      <c r="V878" s="1120">
        <f t="shared" si="3510"/>
        <v>0</v>
      </c>
      <c r="W878" s="1120">
        <f t="shared" si="3510"/>
        <v>0</v>
      </c>
      <c r="X878" s="1120">
        <f t="shared" si="3510"/>
        <v>0</v>
      </c>
      <c r="Y878" s="1120">
        <f t="shared" si="3510"/>
        <v>0</v>
      </c>
      <c r="Z878" s="1120">
        <f t="shared" si="3510"/>
        <v>0</v>
      </c>
      <c r="AA878" s="1120">
        <f t="shared" si="3510"/>
        <v>0</v>
      </c>
      <c r="AB878" s="1120">
        <f t="shared" si="3510"/>
        <v>0</v>
      </c>
      <c r="AC878" s="1120">
        <f t="shared" si="3510"/>
        <v>0</v>
      </c>
      <c r="AD878" s="1120">
        <f t="shared" si="3510"/>
        <v>0</v>
      </c>
      <c r="AE878" s="1120">
        <f t="shared" si="3510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511">SUM(AM584)</f>
        <v>0</v>
      </c>
      <c r="AN878" s="1120">
        <f t="shared" si="3511"/>
        <v>0</v>
      </c>
      <c r="AO878" s="1120">
        <f t="shared" si="3511"/>
        <v>0</v>
      </c>
      <c r="AP878" s="1120">
        <f t="shared" si="3511"/>
        <v>0</v>
      </c>
      <c r="AQ878" s="1120">
        <f t="shared" si="3511"/>
        <v>0</v>
      </c>
      <c r="AR878" s="1120">
        <f t="shared" si="3511"/>
        <v>0</v>
      </c>
      <c r="AS878" s="1120">
        <f t="shared" si="3511"/>
        <v>0</v>
      </c>
      <c r="AT878" s="1120">
        <f t="shared" si="3511"/>
        <v>0</v>
      </c>
      <c r="AU878" s="1120">
        <f t="shared" si="3511"/>
        <v>0</v>
      </c>
      <c r="AV878" s="1120">
        <f t="shared" si="3511"/>
        <v>0</v>
      </c>
      <c r="AW878" s="1120">
        <f t="shared" si="3511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512">SUM(BE584)</f>
        <v>0</v>
      </c>
      <c r="BF878" s="1120">
        <f t="shared" si="3512"/>
        <v>0</v>
      </c>
      <c r="BG878" s="1120">
        <f t="shared" si="3512"/>
        <v>0</v>
      </c>
      <c r="BH878" s="1120">
        <f t="shared" si="3512"/>
        <v>0</v>
      </c>
      <c r="BI878" s="1120">
        <f t="shared" si="3512"/>
        <v>0</v>
      </c>
      <c r="BJ878" s="1120">
        <f t="shared" si="3512"/>
        <v>0</v>
      </c>
      <c r="BK878" s="1120">
        <f t="shared" si="3512"/>
        <v>0</v>
      </c>
      <c r="BL878" s="1120">
        <f t="shared" si="3512"/>
        <v>0</v>
      </c>
      <c r="BM878" s="1120">
        <f t="shared" si="3512"/>
        <v>0</v>
      </c>
      <c r="BN878" s="1120">
        <f t="shared" si="3512"/>
        <v>0</v>
      </c>
      <c r="BO878" s="1120">
        <f t="shared" si="3512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513">SUM(BV584)</f>
        <v>0</v>
      </c>
      <c r="BW878" s="1120">
        <f t="shared" si="3513"/>
        <v>0</v>
      </c>
      <c r="BX878" s="1120">
        <f t="shared" si="3513"/>
        <v>0</v>
      </c>
      <c r="BY878" s="1120">
        <f t="shared" si="3513"/>
        <v>0</v>
      </c>
      <c r="BZ878" s="615">
        <f t="shared" si="3405"/>
        <v>0</v>
      </c>
      <c r="CA878" s="615">
        <f t="shared" si="3406"/>
        <v>0</v>
      </c>
      <c r="CB878" s="615">
        <f t="shared" si="3407"/>
        <v>0</v>
      </c>
      <c r="CC878" s="684">
        <f t="shared" si="3408"/>
        <v>0</v>
      </c>
      <c r="CD878" s="1331">
        <f t="shared" si="3497"/>
        <v>0</v>
      </c>
      <c r="CE878" s="1332">
        <f t="shared" si="3497"/>
        <v>0</v>
      </c>
      <c r="CF878" s="1332">
        <f t="shared" si="3497"/>
        <v>0</v>
      </c>
      <c r="CG878" s="1332">
        <f t="shared" si="3497"/>
        <v>0</v>
      </c>
      <c r="CH878" s="1332">
        <f t="shared" si="3497"/>
        <v>0</v>
      </c>
      <c r="CI878" s="1333">
        <f t="shared" si="3497"/>
        <v>0</v>
      </c>
      <c r="CJ878" s="1333">
        <f t="shared" si="3497"/>
        <v>0</v>
      </c>
      <c r="CK878" s="1332">
        <f t="shared" si="3497"/>
        <v>0</v>
      </c>
      <c r="CL878" s="1332">
        <f t="shared" si="3497"/>
        <v>0</v>
      </c>
      <c r="CM878" s="1332">
        <f t="shared" si="3497"/>
        <v>0</v>
      </c>
      <c r="CN878" s="1332">
        <f t="shared" si="3497"/>
        <v>0</v>
      </c>
      <c r="CO878" s="1331">
        <f t="shared" si="3497"/>
        <v>0</v>
      </c>
      <c r="CP878" s="1397" t="str">
        <f t="shared" si="3498"/>
        <v/>
      </c>
      <c r="CQ878" s="1341" t="str">
        <f t="shared" si="3498"/>
        <v/>
      </c>
      <c r="CR878" s="1342" t="str">
        <f t="shared" si="3498"/>
        <v/>
      </c>
      <c r="CS878" s="1342">
        <f t="shared" si="3498"/>
        <v>0</v>
      </c>
      <c r="CT878" s="1342">
        <f t="shared" si="3498"/>
        <v>0</v>
      </c>
      <c r="CU878" s="1342">
        <f t="shared" si="3498"/>
        <v>0</v>
      </c>
      <c r="CV878" s="1342">
        <f t="shared" si="3498"/>
        <v>0</v>
      </c>
      <c r="CW878" s="1343">
        <f t="shared" si="3498"/>
        <v>0</v>
      </c>
      <c r="CX878" s="1343">
        <f t="shared" si="3498"/>
        <v>0</v>
      </c>
      <c r="CY878" s="1343">
        <f t="shared" si="3498"/>
        <v>0</v>
      </c>
      <c r="CZ878" s="1342">
        <f t="shared" si="3498"/>
        <v>0</v>
      </c>
      <c r="DA878" s="1342">
        <f t="shared" si="3498"/>
        <v>0</v>
      </c>
      <c r="DB878" s="1342">
        <f t="shared" si="3498"/>
        <v>0</v>
      </c>
      <c r="DC878" s="1342">
        <f t="shared" si="3498"/>
        <v>0</v>
      </c>
      <c r="DD878" s="1342">
        <f t="shared" si="3498"/>
        <v>0</v>
      </c>
      <c r="DE878" s="1341" t="str">
        <f t="shared" si="3491"/>
        <v/>
      </c>
      <c r="DF878" s="1397" t="str">
        <f t="shared" si="3411"/>
        <v/>
      </c>
      <c r="DG878" s="646">
        <f t="shared" si="3412"/>
        <v>12</v>
      </c>
      <c r="DH878" s="98">
        <f t="shared" si="3413"/>
        <v>12</v>
      </c>
      <c r="DI878" s="98">
        <f t="shared" si="3414"/>
        <v>12</v>
      </c>
      <c r="DJ878" s="98">
        <f t="shared" si="3415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20">
        <f>SUM(B590)</f>
        <v>6.4952753424657537E-3</v>
      </c>
      <c r="C879" s="1120">
        <f t="shared" ref="C879:M879" si="3514">SUM(C590)</f>
        <v>6.4952753424657537E-3</v>
      </c>
      <c r="D879" s="1120">
        <f t="shared" si="3514"/>
        <v>6.4952753424657537E-3</v>
      </c>
      <c r="E879" s="1120">
        <f t="shared" si="3514"/>
        <v>5.5673788649706459E-3</v>
      </c>
      <c r="F879" s="1120">
        <f t="shared" si="3514"/>
        <v>0</v>
      </c>
      <c r="G879" s="1120">
        <f t="shared" si="3514"/>
        <v>5.1962202739726021E-3</v>
      </c>
      <c r="H879" s="1120">
        <f t="shared" si="3514"/>
        <v>6.4952753424657537E-3</v>
      </c>
      <c r="I879" s="1120">
        <f t="shared" si="3514"/>
        <v>7.4231718199608615E-3</v>
      </c>
      <c r="J879" s="1120">
        <f t="shared" si="3514"/>
        <v>6.4952753424657537E-3</v>
      </c>
      <c r="K879" s="1120">
        <f t="shared" si="3514"/>
        <v>7.4231718199608615E-3</v>
      </c>
      <c r="L879" s="1120">
        <f t="shared" si="3514"/>
        <v>7.4231718199608615E-3</v>
      </c>
      <c r="M879" s="1120">
        <f t="shared" si="3514"/>
        <v>6.4952753424657537E-3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15">SUM(U590)</f>
        <v>0</v>
      </c>
      <c r="V879" s="1120">
        <f t="shared" si="3515"/>
        <v>0</v>
      </c>
      <c r="W879" s="1120">
        <f t="shared" si="3515"/>
        <v>0</v>
      </c>
      <c r="X879" s="1120">
        <f t="shared" si="3515"/>
        <v>0</v>
      </c>
      <c r="Y879" s="1120">
        <f t="shared" si="3515"/>
        <v>0</v>
      </c>
      <c r="Z879" s="1120">
        <f t="shared" si="3515"/>
        <v>0</v>
      </c>
      <c r="AA879" s="1120">
        <f t="shared" si="3515"/>
        <v>0</v>
      </c>
      <c r="AB879" s="1120">
        <f t="shared" si="3515"/>
        <v>0</v>
      </c>
      <c r="AC879" s="1120">
        <f t="shared" si="3515"/>
        <v>0</v>
      </c>
      <c r="AD879" s="1120">
        <f t="shared" si="3515"/>
        <v>0</v>
      </c>
      <c r="AE879" s="1120">
        <f t="shared" si="3515"/>
        <v>0</v>
      </c>
      <c r="AF879" s="1120"/>
      <c r="AG879" s="1120"/>
      <c r="AH879" s="1120"/>
      <c r="AI879" s="1120"/>
      <c r="AJ879" s="1120"/>
      <c r="AK879" s="799"/>
      <c r="AL879" s="1120">
        <f>SUM(AL590)</f>
        <v>6.4952753424657537E-3</v>
      </c>
      <c r="AM879" s="1120">
        <f t="shared" ref="AM879:AW879" si="3516">SUM(AM590)</f>
        <v>6.4952753424657537E-3</v>
      </c>
      <c r="AN879" s="1120">
        <f t="shared" si="3516"/>
        <v>8.6603671232876722E-3</v>
      </c>
      <c r="AO879" s="1120">
        <f t="shared" si="3516"/>
        <v>7.4231718199608615E-3</v>
      </c>
      <c r="AP879" s="1120">
        <f t="shared" si="3516"/>
        <v>8.6603671232876722E-3</v>
      </c>
      <c r="AQ879" s="1120">
        <f t="shared" si="3516"/>
        <v>6.4952753424657537E-3</v>
      </c>
      <c r="AR879" s="1120">
        <f t="shared" si="3516"/>
        <v>8.6603671232876722E-3</v>
      </c>
      <c r="AS879" s="1120">
        <f t="shared" si="3516"/>
        <v>7.4231718199608615E-3</v>
      </c>
      <c r="AT879" s="1120">
        <f t="shared" si="3516"/>
        <v>7.4231718199608615E-3</v>
      </c>
      <c r="AU879" s="1120">
        <f t="shared" si="3516"/>
        <v>8.6603671232876722E-3</v>
      </c>
      <c r="AV879" s="1120">
        <f t="shared" si="3516"/>
        <v>8.6603671232876722E-3</v>
      </c>
      <c r="AW879" s="1120">
        <f t="shared" si="3516"/>
        <v>7.4231718199608615E-3</v>
      </c>
      <c r="AX879" s="1120"/>
      <c r="AY879" s="1120"/>
      <c r="AZ879" s="1120"/>
      <c r="BA879" s="1120"/>
      <c r="BB879" s="1120"/>
      <c r="BC879" s="799"/>
      <c r="BD879" s="1120">
        <f>SUM(BD590)</f>
        <v>6.4952753424657537E-3</v>
      </c>
      <c r="BE879" s="1120">
        <f t="shared" ref="BE879:BO879" si="3517">SUM(BE590)</f>
        <v>6.4952753424657537E-3</v>
      </c>
      <c r="BF879" s="1120">
        <f t="shared" si="3517"/>
        <v>5.7735780821917817E-3</v>
      </c>
      <c r="BG879" s="1120">
        <f t="shared" si="3517"/>
        <v>6.4952753424657537E-3</v>
      </c>
      <c r="BH879" s="1120">
        <f t="shared" si="3517"/>
        <v>5.7735780821917817E-3</v>
      </c>
      <c r="BI879" s="1120">
        <f t="shared" si="3517"/>
        <v>5.7735780821917817E-3</v>
      </c>
      <c r="BJ879" s="1120">
        <f t="shared" si="3517"/>
        <v>8.6603671232876722E-3</v>
      </c>
      <c r="BK879" s="1120">
        <f t="shared" si="3517"/>
        <v>5.7735780821917817E-3</v>
      </c>
      <c r="BL879" s="1120">
        <f t="shared" si="3517"/>
        <v>3.4641468493150688E-3</v>
      </c>
      <c r="BM879" s="1120">
        <f t="shared" si="3517"/>
        <v>6.4952753424657537E-3</v>
      </c>
      <c r="BN879" s="1120">
        <f t="shared" si="3517"/>
        <v>6.4952753424657537E-3</v>
      </c>
      <c r="BO879" s="1120">
        <f t="shared" si="3517"/>
        <v>3.4641468493150688E-3</v>
      </c>
      <c r="BP879" s="1120"/>
      <c r="BQ879" s="1120"/>
      <c r="BR879" s="1120"/>
      <c r="BS879" s="1120"/>
      <c r="BT879" s="1120"/>
      <c r="BU879" s="799"/>
      <c r="BV879" s="1120">
        <f t="shared" ref="BV879:BY879" si="3518">SUM(BV590)</f>
        <v>6.4952753424657537E-3</v>
      </c>
      <c r="BW879" s="1120">
        <f t="shared" si="3518"/>
        <v>5.1962202739726021E-3</v>
      </c>
      <c r="BX879" s="1120">
        <f t="shared" si="3518"/>
        <v>7.4231718199608615E-3</v>
      </c>
      <c r="BY879" s="1120">
        <f t="shared" si="3518"/>
        <v>5.7735780821917817E-3</v>
      </c>
      <c r="BZ879" s="615">
        <f t="shared" si="3405"/>
        <v>6.4581594833659512E-3</v>
      </c>
      <c r="CA879" s="615">
        <f t="shared" si="3406"/>
        <v>0</v>
      </c>
      <c r="CB879" s="615">
        <f t="shared" si="3407"/>
        <v>7.7324706457925635E-3</v>
      </c>
      <c r="CC879" s="684">
        <f t="shared" si="3408"/>
        <v>5.9034835890410973E-3</v>
      </c>
      <c r="CD879" s="1331">
        <f t="shared" si="3497"/>
        <v>6.4952753424657537E-3</v>
      </c>
      <c r="CE879" s="1332">
        <f t="shared" si="3497"/>
        <v>6.4952753424657537E-3</v>
      </c>
      <c r="CF879" s="1332">
        <f t="shared" si="3497"/>
        <v>6.4952753424657537E-3</v>
      </c>
      <c r="CG879" s="1332">
        <f t="shared" si="3497"/>
        <v>7.4231718199608615E-3</v>
      </c>
      <c r="CH879" s="1332">
        <f t="shared" si="3497"/>
        <v>7.4231718199608615E-3</v>
      </c>
      <c r="CI879" s="1333">
        <f t="shared" si="3497"/>
        <v>7.4231718199608615E-3</v>
      </c>
      <c r="CJ879" s="1333">
        <f t="shared" si="3497"/>
        <v>7.4231718199608615E-3</v>
      </c>
      <c r="CK879" s="1332">
        <f t="shared" si="3497"/>
        <v>8.6603671232876722E-3</v>
      </c>
      <c r="CL879" s="1332">
        <f t="shared" si="3497"/>
        <v>8.6603671232876722E-3</v>
      </c>
      <c r="CM879" s="1332">
        <f t="shared" si="3497"/>
        <v>8.6603671232876722E-3</v>
      </c>
      <c r="CN879" s="1332">
        <f t="shared" si="3497"/>
        <v>8.6603671232876722E-3</v>
      </c>
      <c r="CO879" s="1331">
        <f t="shared" si="3497"/>
        <v>8.6603671232876722E-3</v>
      </c>
      <c r="CP879" s="1397" t="str">
        <f t="shared" si="3498"/>
        <v/>
      </c>
      <c r="CQ879" s="1341" t="str">
        <f t="shared" si="3498"/>
        <v/>
      </c>
      <c r="CR879" s="1342" t="str">
        <f t="shared" si="3498"/>
        <v/>
      </c>
      <c r="CS879" s="1342">
        <f t="shared" si="3498"/>
        <v>3.4641468493150688E-3</v>
      </c>
      <c r="CT879" s="1342">
        <f t="shared" si="3498"/>
        <v>3.4641468493150688E-3</v>
      </c>
      <c r="CU879" s="1342">
        <f t="shared" si="3498"/>
        <v>5.7735780821917817E-3</v>
      </c>
      <c r="CV879" s="1342">
        <f t="shared" si="3498"/>
        <v>5.7735780821917817E-3</v>
      </c>
      <c r="CW879" s="1343">
        <f t="shared" si="3498"/>
        <v>5.7735780821917817E-3</v>
      </c>
      <c r="CX879" s="1343">
        <f t="shared" si="3498"/>
        <v>5.7735780821917817E-3</v>
      </c>
      <c r="CY879" s="1343">
        <f t="shared" si="3498"/>
        <v>6.4952753424657537E-3</v>
      </c>
      <c r="CZ879" s="1342">
        <f t="shared" si="3498"/>
        <v>6.4952753424657537E-3</v>
      </c>
      <c r="DA879" s="1342">
        <f t="shared" si="3498"/>
        <v>6.4952753424657537E-3</v>
      </c>
      <c r="DB879" s="1342">
        <f t="shared" si="3498"/>
        <v>6.4952753424657537E-3</v>
      </c>
      <c r="DC879" s="1342">
        <f t="shared" si="3498"/>
        <v>6.4952753424657537E-3</v>
      </c>
      <c r="DD879" s="1342">
        <f t="shared" si="3498"/>
        <v>8.6603671232876722E-3</v>
      </c>
      <c r="DE879" s="1341" t="str">
        <f t="shared" si="3491"/>
        <v/>
      </c>
      <c r="DF879" s="1397" t="str">
        <f t="shared" si="3411"/>
        <v/>
      </c>
      <c r="DG879" s="646">
        <f t="shared" si="3412"/>
        <v>12</v>
      </c>
      <c r="DH879" s="98">
        <f t="shared" si="3413"/>
        <v>12</v>
      </c>
      <c r="DI879" s="98">
        <f t="shared" si="3414"/>
        <v>12</v>
      </c>
      <c r="DJ879" s="98">
        <f t="shared" si="3415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19">SUM(C597)</f>
        <v>0</v>
      </c>
      <c r="D880" s="800">
        <f t="shared" si="3519"/>
        <v>0</v>
      </c>
      <c r="E880" s="800">
        <f t="shared" si="3519"/>
        <v>0</v>
      </c>
      <c r="F880" s="800">
        <f t="shared" si="3519"/>
        <v>0</v>
      </c>
      <c r="G880" s="800">
        <f t="shared" si="3519"/>
        <v>0</v>
      </c>
      <c r="H880" s="800">
        <f t="shared" si="3519"/>
        <v>0</v>
      </c>
      <c r="I880" s="800">
        <f t="shared" si="3519"/>
        <v>0</v>
      </c>
      <c r="J880" s="800">
        <f t="shared" si="3519"/>
        <v>0</v>
      </c>
      <c r="K880" s="800">
        <f t="shared" si="3519"/>
        <v>0</v>
      </c>
      <c r="L880" s="800">
        <f t="shared" si="3519"/>
        <v>0</v>
      </c>
      <c r="M880" s="800">
        <f t="shared" si="3519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20">SUM(U597)</f>
        <v>0</v>
      </c>
      <c r="V880" s="800">
        <f t="shared" si="3520"/>
        <v>0</v>
      </c>
      <c r="W880" s="800">
        <f t="shared" si="3520"/>
        <v>0</v>
      </c>
      <c r="X880" s="800">
        <f t="shared" si="3520"/>
        <v>0</v>
      </c>
      <c r="Y880" s="800">
        <f t="shared" si="3520"/>
        <v>0</v>
      </c>
      <c r="Z880" s="800">
        <f t="shared" si="3520"/>
        <v>0</v>
      </c>
      <c r="AA880" s="800">
        <f t="shared" si="3520"/>
        <v>0</v>
      </c>
      <c r="AB880" s="800">
        <f t="shared" si="3520"/>
        <v>0</v>
      </c>
      <c r="AC880" s="800">
        <f t="shared" si="3520"/>
        <v>0</v>
      </c>
      <c r="AD880" s="800">
        <f t="shared" si="3520"/>
        <v>0</v>
      </c>
      <c r="AE880" s="800">
        <f t="shared" si="3520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21">SUM(AM597)</f>
        <v>0</v>
      </c>
      <c r="AN880" s="800">
        <f t="shared" si="3521"/>
        <v>0</v>
      </c>
      <c r="AO880" s="800">
        <f t="shared" si="3521"/>
        <v>0</v>
      </c>
      <c r="AP880" s="800">
        <f t="shared" si="3521"/>
        <v>0</v>
      </c>
      <c r="AQ880" s="800">
        <f t="shared" si="3521"/>
        <v>0</v>
      </c>
      <c r="AR880" s="800">
        <f t="shared" si="3521"/>
        <v>0</v>
      </c>
      <c r="AS880" s="800">
        <f t="shared" si="3521"/>
        <v>0</v>
      </c>
      <c r="AT880" s="800">
        <f t="shared" si="3521"/>
        <v>0</v>
      </c>
      <c r="AU880" s="800">
        <f t="shared" si="3521"/>
        <v>0</v>
      </c>
      <c r="AV880" s="800">
        <f t="shared" si="3521"/>
        <v>0</v>
      </c>
      <c r="AW880" s="800">
        <f t="shared" si="3521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22">SUM(BE597)</f>
        <v>0</v>
      </c>
      <c r="BF880" s="800">
        <f t="shared" si="3522"/>
        <v>0</v>
      </c>
      <c r="BG880" s="800">
        <f t="shared" si="3522"/>
        <v>0</v>
      </c>
      <c r="BH880" s="800">
        <f t="shared" si="3522"/>
        <v>0</v>
      </c>
      <c r="BI880" s="800">
        <f t="shared" si="3522"/>
        <v>0</v>
      </c>
      <c r="BJ880" s="800">
        <f t="shared" si="3522"/>
        <v>0</v>
      </c>
      <c r="BK880" s="800">
        <f t="shared" si="3522"/>
        <v>0</v>
      </c>
      <c r="BL880" s="800">
        <f t="shared" si="3522"/>
        <v>0</v>
      </c>
      <c r="BM880" s="800">
        <f t="shared" si="3522"/>
        <v>0</v>
      </c>
      <c r="BN880" s="800">
        <f t="shared" si="3522"/>
        <v>0</v>
      </c>
      <c r="BO880" s="800">
        <f t="shared" si="3522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23">SUM(BV597)</f>
        <v>0</v>
      </c>
      <c r="BW880" s="800">
        <f t="shared" si="3523"/>
        <v>0</v>
      </c>
      <c r="BX880" s="800">
        <f t="shared" si="3523"/>
        <v>0</v>
      </c>
      <c r="BY880" s="800">
        <f t="shared" si="3523"/>
        <v>0</v>
      </c>
      <c r="BZ880" s="615">
        <f t="shared" si="3405"/>
        <v>0</v>
      </c>
      <c r="CA880" s="615">
        <f t="shared" si="3406"/>
        <v>0</v>
      </c>
      <c r="CB880" s="615">
        <f t="shared" si="3407"/>
        <v>0</v>
      </c>
      <c r="CC880" s="684">
        <f t="shared" si="3408"/>
        <v>0</v>
      </c>
      <c r="CD880" s="1331">
        <f t="shared" si="3497"/>
        <v>0</v>
      </c>
      <c r="CE880" s="1332">
        <f t="shared" si="3497"/>
        <v>0</v>
      </c>
      <c r="CF880" s="1332">
        <f t="shared" si="3497"/>
        <v>0</v>
      </c>
      <c r="CG880" s="1332">
        <f t="shared" si="3497"/>
        <v>0</v>
      </c>
      <c r="CH880" s="1332">
        <f t="shared" si="3497"/>
        <v>0</v>
      </c>
      <c r="CI880" s="1333">
        <f t="shared" si="3497"/>
        <v>0</v>
      </c>
      <c r="CJ880" s="1333">
        <f t="shared" si="3497"/>
        <v>0</v>
      </c>
      <c r="CK880" s="1332">
        <f t="shared" si="3497"/>
        <v>0</v>
      </c>
      <c r="CL880" s="1332">
        <f t="shared" si="3497"/>
        <v>0</v>
      </c>
      <c r="CM880" s="1332">
        <f t="shared" si="3497"/>
        <v>0</v>
      </c>
      <c r="CN880" s="1332">
        <f t="shared" si="3497"/>
        <v>0</v>
      </c>
      <c r="CO880" s="1331">
        <f t="shared" si="3497"/>
        <v>0</v>
      </c>
      <c r="CP880" s="1397" t="str">
        <f t="shared" si="3498"/>
        <v/>
      </c>
      <c r="CQ880" s="1341" t="str">
        <f t="shared" si="3498"/>
        <v/>
      </c>
      <c r="CR880" s="1342" t="str">
        <f t="shared" si="3498"/>
        <v/>
      </c>
      <c r="CS880" s="1342">
        <f t="shared" si="3498"/>
        <v>0</v>
      </c>
      <c r="CT880" s="1342">
        <f t="shared" si="3498"/>
        <v>0</v>
      </c>
      <c r="CU880" s="1342">
        <f t="shared" si="3498"/>
        <v>0</v>
      </c>
      <c r="CV880" s="1342">
        <f t="shared" si="3498"/>
        <v>0</v>
      </c>
      <c r="CW880" s="1343">
        <f t="shared" si="3498"/>
        <v>0</v>
      </c>
      <c r="CX880" s="1343">
        <f t="shared" si="3498"/>
        <v>0</v>
      </c>
      <c r="CY880" s="1343">
        <f t="shared" si="3498"/>
        <v>0</v>
      </c>
      <c r="CZ880" s="1342">
        <f t="shared" si="3498"/>
        <v>0</v>
      </c>
      <c r="DA880" s="1342">
        <f t="shared" si="3498"/>
        <v>0</v>
      </c>
      <c r="DB880" s="1342">
        <f t="shared" si="3498"/>
        <v>0</v>
      </c>
      <c r="DC880" s="1342">
        <f t="shared" si="3498"/>
        <v>0</v>
      </c>
      <c r="DD880" s="1342">
        <f t="shared" si="3498"/>
        <v>0</v>
      </c>
      <c r="DE880" s="1341" t="str">
        <f t="shared" si="3491"/>
        <v/>
      </c>
      <c r="DF880" s="1397" t="str">
        <f t="shared" si="3411"/>
        <v/>
      </c>
      <c r="DG880" s="646">
        <f t="shared" si="3412"/>
        <v>12</v>
      </c>
      <c r="DH880" s="98">
        <f t="shared" si="3413"/>
        <v>12</v>
      </c>
      <c r="DI880" s="98">
        <f t="shared" si="3414"/>
        <v>12</v>
      </c>
      <c r="DJ880" s="98">
        <f t="shared" si="3415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24">SUM(C603)</f>
        <v>0</v>
      </c>
      <c r="D881" s="800">
        <f t="shared" si="3524"/>
        <v>0</v>
      </c>
      <c r="E881" s="800">
        <f t="shared" si="3524"/>
        <v>0</v>
      </c>
      <c r="F881" s="800">
        <f t="shared" si="3524"/>
        <v>0</v>
      </c>
      <c r="G881" s="800">
        <f t="shared" si="3524"/>
        <v>0</v>
      </c>
      <c r="H881" s="800">
        <f t="shared" si="3524"/>
        <v>0</v>
      </c>
      <c r="I881" s="800">
        <f t="shared" si="3524"/>
        <v>0</v>
      </c>
      <c r="J881" s="800">
        <f t="shared" si="3524"/>
        <v>0</v>
      </c>
      <c r="K881" s="800">
        <f t="shared" si="3524"/>
        <v>0</v>
      </c>
      <c r="L881" s="800">
        <f t="shared" si="3524"/>
        <v>0</v>
      </c>
      <c r="M881" s="800">
        <f t="shared" si="3524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25">SUM(U603)</f>
        <v>0</v>
      </c>
      <c r="V881" s="800">
        <f t="shared" si="3525"/>
        <v>0</v>
      </c>
      <c r="W881" s="800">
        <f t="shared" si="3525"/>
        <v>0</v>
      </c>
      <c r="X881" s="800">
        <f t="shared" si="3525"/>
        <v>0</v>
      </c>
      <c r="Y881" s="800">
        <f t="shared" si="3525"/>
        <v>0</v>
      </c>
      <c r="Z881" s="800">
        <f t="shared" si="3525"/>
        <v>0</v>
      </c>
      <c r="AA881" s="800">
        <f t="shared" si="3525"/>
        <v>0</v>
      </c>
      <c r="AB881" s="800">
        <f t="shared" si="3525"/>
        <v>0</v>
      </c>
      <c r="AC881" s="800">
        <f t="shared" si="3525"/>
        <v>0</v>
      </c>
      <c r="AD881" s="800">
        <f t="shared" si="3525"/>
        <v>0</v>
      </c>
      <c r="AE881" s="800">
        <f t="shared" si="3525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26">SUM(AM603)</f>
        <v>0</v>
      </c>
      <c r="AN881" s="800">
        <f t="shared" si="3526"/>
        <v>0</v>
      </c>
      <c r="AO881" s="800">
        <f t="shared" si="3526"/>
        <v>0</v>
      </c>
      <c r="AP881" s="800">
        <f t="shared" si="3526"/>
        <v>0</v>
      </c>
      <c r="AQ881" s="800">
        <f t="shared" si="3526"/>
        <v>0</v>
      </c>
      <c r="AR881" s="800">
        <f t="shared" si="3526"/>
        <v>0</v>
      </c>
      <c r="AS881" s="800">
        <f t="shared" si="3526"/>
        <v>0</v>
      </c>
      <c r="AT881" s="800">
        <f t="shared" si="3526"/>
        <v>0</v>
      </c>
      <c r="AU881" s="800">
        <f t="shared" si="3526"/>
        <v>0</v>
      </c>
      <c r="AV881" s="800">
        <f t="shared" si="3526"/>
        <v>0</v>
      </c>
      <c r="AW881" s="800">
        <f t="shared" si="3526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27">SUM(BE603)</f>
        <v>0</v>
      </c>
      <c r="BF881" s="800">
        <f t="shared" si="3527"/>
        <v>0</v>
      </c>
      <c r="BG881" s="800">
        <f t="shared" si="3527"/>
        <v>0</v>
      </c>
      <c r="BH881" s="800">
        <f t="shared" si="3527"/>
        <v>0</v>
      </c>
      <c r="BI881" s="800">
        <f t="shared" si="3527"/>
        <v>0</v>
      </c>
      <c r="BJ881" s="800">
        <f t="shared" si="3527"/>
        <v>0</v>
      </c>
      <c r="BK881" s="800">
        <f t="shared" si="3527"/>
        <v>0</v>
      </c>
      <c r="BL881" s="800">
        <f t="shared" si="3527"/>
        <v>0</v>
      </c>
      <c r="BM881" s="800">
        <f t="shared" si="3527"/>
        <v>0</v>
      </c>
      <c r="BN881" s="800">
        <f t="shared" si="3527"/>
        <v>0</v>
      </c>
      <c r="BO881" s="800">
        <f t="shared" si="3527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28">SUM(BV603)</f>
        <v>0</v>
      </c>
      <c r="BW881" s="800">
        <f t="shared" si="3528"/>
        <v>0</v>
      </c>
      <c r="BX881" s="800">
        <f t="shared" si="3528"/>
        <v>0</v>
      </c>
      <c r="BY881" s="800">
        <f t="shared" si="3528"/>
        <v>0</v>
      </c>
      <c r="BZ881" s="615">
        <f t="shared" si="3405"/>
        <v>0</v>
      </c>
      <c r="CA881" s="615">
        <f t="shared" si="3406"/>
        <v>0</v>
      </c>
      <c r="CB881" s="615">
        <f t="shared" si="3407"/>
        <v>0</v>
      </c>
      <c r="CC881" s="684">
        <f t="shared" si="3408"/>
        <v>0</v>
      </c>
      <c r="CD881" s="1331">
        <f t="shared" si="3497"/>
        <v>0</v>
      </c>
      <c r="CE881" s="1332">
        <f t="shared" si="3497"/>
        <v>0</v>
      </c>
      <c r="CF881" s="1332">
        <f t="shared" si="3497"/>
        <v>0</v>
      </c>
      <c r="CG881" s="1332">
        <f t="shared" si="3497"/>
        <v>0</v>
      </c>
      <c r="CH881" s="1332">
        <f t="shared" si="3497"/>
        <v>0</v>
      </c>
      <c r="CI881" s="1333">
        <f t="shared" si="3497"/>
        <v>0</v>
      </c>
      <c r="CJ881" s="1333">
        <f t="shared" si="3497"/>
        <v>0</v>
      </c>
      <c r="CK881" s="1332">
        <f t="shared" si="3497"/>
        <v>0</v>
      </c>
      <c r="CL881" s="1332">
        <f t="shared" si="3497"/>
        <v>0</v>
      </c>
      <c r="CM881" s="1332">
        <f t="shared" si="3497"/>
        <v>0</v>
      </c>
      <c r="CN881" s="1332">
        <f t="shared" si="3497"/>
        <v>0</v>
      </c>
      <c r="CO881" s="1331">
        <f t="shared" si="3497"/>
        <v>0</v>
      </c>
      <c r="CP881" s="1397" t="str">
        <f t="shared" si="3498"/>
        <v/>
      </c>
      <c r="CQ881" s="1341" t="str">
        <f t="shared" si="3498"/>
        <v/>
      </c>
      <c r="CR881" s="1342" t="str">
        <f t="shared" si="3498"/>
        <v/>
      </c>
      <c r="CS881" s="1342">
        <f t="shared" si="3498"/>
        <v>0</v>
      </c>
      <c r="CT881" s="1342">
        <f t="shared" si="3498"/>
        <v>0</v>
      </c>
      <c r="CU881" s="1342">
        <f t="shared" si="3498"/>
        <v>0</v>
      </c>
      <c r="CV881" s="1342">
        <f t="shared" si="3498"/>
        <v>0</v>
      </c>
      <c r="CW881" s="1343">
        <f t="shared" si="3498"/>
        <v>0</v>
      </c>
      <c r="CX881" s="1343">
        <f t="shared" si="3498"/>
        <v>0</v>
      </c>
      <c r="CY881" s="1343">
        <f t="shared" si="3498"/>
        <v>0</v>
      </c>
      <c r="CZ881" s="1342">
        <f t="shared" si="3498"/>
        <v>0</v>
      </c>
      <c r="DA881" s="1342">
        <f t="shared" si="3498"/>
        <v>0</v>
      </c>
      <c r="DB881" s="1342">
        <f t="shared" si="3498"/>
        <v>0</v>
      </c>
      <c r="DC881" s="1342">
        <f t="shared" si="3498"/>
        <v>0</v>
      </c>
      <c r="DD881" s="1342">
        <f t="shared" si="3498"/>
        <v>0</v>
      </c>
      <c r="DE881" s="1341" t="str">
        <f t="shared" si="3491"/>
        <v/>
      </c>
      <c r="DF881" s="1397" t="str">
        <f t="shared" si="3411"/>
        <v/>
      </c>
      <c r="DG881" s="646">
        <f t="shared" si="3412"/>
        <v>12</v>
      </c>
      <c r="DH881" s="98">
        <f t="shared" si="3413"/>
        <v>12</v>
      </c>
      <c r="DI881" s="98">
        <f t="shared" si="3414"/>
        <v>12</v>
      </c>
      <c r="DJ881" s="98">
        <f t="shared" si="3415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29">SUM(C609)</f>
        <v>0</v>
      </c>
      <c r="D882" s="800">
        <f t="shared" si="3529"/>
        <v>0</v>
      </c>
      <c r="E882" s="800">
        <f t="shared" si="3529"/>
        <v>0</v>
      </c>
      <c r="F882" s="800">
        <f t="shared" si="3529"/>
        <v>0</v>
      </c>
      <c r="G882" s="800">
        <f t="shared" si="3529"/>
        <v>0</v>
      </c>
      <c r="H882" s="800">
        <f t="shared" si="3529"/>
        <v>0</v>
      </c>
      <c r="I882" s="800">
        <f t="shared" si="3529"/>
        <v>0</v>
      </c>
      <c r="J882" s="800">
        <f t="shared" si="3529"/>
        <v>0</v>
      </c>
      <c r="K882" s="800">
        <f t="shared" si="3529"/>
        <v>0</v>
      </c>
      <c r="L882" s="800">
        <f t="shared" si="3529"/>
        <v>0</v>
      </c>
      <c r="M882" s="800">
        <f t="shared" si="3529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30">SUM(U609)</f>
        <v>0</v>
      </c>
      <c r="V882" s="800">
        <f t="shared" si="3530"/>
        <v>0</v>
      </c>
      <c r="W882" s="800">
        <f t="shared" si="3530"/>
        <v>0</v>
      </c>
      <c r="X882" s="800">
        <f t="shared" si="3530"/>
        <v>0</v>
      </c>
      <c r="Y882" s="800">
        <f t="shared" si="3530"/>
        <v>0</v>
      </c>
      <c r="Z882" s="800">
        <f t="shared" si="3530"/>
        <v>0</v>
      </c>
      <c r="AA882" s="800">
        <f t="shared" si="3530"/>
        <v>0</v>
      </c>
      <c r="AB882" s="800">
        <f t="shared" si="3530"/>
        <v>0</v>
      </c>
      <c r="AC882" s="800">
        <f t="shared" si="3530"/>
        <v>0</v>
      </c>
      <c r="AD882" s="800">
        <f t="shared" si="3530"/>
        <v>0</v>
      </c>
      <c r="AE882" s="800">
        <f t="shared" si="3530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31">SUM(AM609)</f>
        <v>1.0695110211706101E-2</v>
      </c>
      <c r="AN882" s="800">
        <f t="shared" si="3531"/>
        <v>1.4260146948941468E-2</v>
      </c>
      <c r="AO882" s="800">
        <f t="shared" si="3531"/>
        <v>1.2222983099092687E-2</v>
      </c>
      <c r="AP882" s="800">
        <f t="shared" si="3531"/>
        <v>1.4260146948941468E-2</v>
      </c>
      <c r="AQ882" s="800">
        <f t="shared" si="3531"/>
        <v>1.0695110211706101E-2</v>
      </c>
      <c r="AR882" s="800">
        <f t="shared" si="3531"/>
        <v>1.4260146948941468E-2</v>
      </c>
      <c r="AS882" s="800">
        <f t="shared" si="3531"/>
        <v>1.2222983099092687E-2</v>
      </c>
      <c r="AT882" s="800">
        <f t="shared" si="3531"/>
        <v>1.2222983099092687E-2</v>
      </c>
      <c r="AU882" s="800">
        <f t="shared" si="3531"/>
        <v>1.4260146948941468E-2</v>
      </c>
      <c r="AV882" s="800">
        <f t="shared" si="3531"/>
        <v>1.4260146948941468E-2</v>
      </c>
      <c r="AW882" s="800">
        <f t="shared" si="3531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32">SUM(BE609)</f>
        <v>1.0695110211706101E-2</v>
      </c>
      <c r="BF882" s="800">
        <f t="shared" si="3532"/>
        <v>9.5067646326276456E-3</v>
      </c>
      <c r="BG882" s="800">
        <f t="shared" si="3532"/>
        <v>1.0695110211706101E-2</v>
      </c>
      <c r="BH882" s="800">
        <f t="shared" si="3532"/>
        <v>0</v>
      </c>
      <c r="BI882" s="800">
        <f t="shared" si="3532"/>
        <v>9.5067646326276456E-3</v>
      </c>
      <c r="BJ882" s="800">
        <f t="shared" si="3532"/>
        <v>1.4260146948941468E-2</v>
      </c>
      <c r="BK882" s="800">
        <f t="shared" si="3532"/>
        <v>9.5067646326276456E-3</v>
      </c>
      <c r="BL882" s="800">
        <f t="shared" si="3532"/>
        <v>8.5560881693648814E-3</v>
      </c>
      <c r="BM882" s="800">
        <f t="shared" si="3532"/>
        <v>0</v>
      </c>
      <c r="BN882" s="800">
        <f t="shared" si="3532"/>
        <v>1.0695110211706101E-2</v>
      </c>
      <c r="BO882" s="800">
        <f t="shared" si="3532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33">SUM(BV609)</f>
        <v>0</v>
      </c>
      <c r="BW882" s="800">
        <f t="shared" si="3533"/>
        <v>0</v>
      </c>
      <c r="BX882" s="800">
        <f t="shared" si="3533"/>
        <v>0</v>
      </c>
      <c r="BY882" s="800">
        <f t="shared" si="3533"/>
        <v>0</v>
      </c>
      <c r="BZ882" s="615">
        <f t="shared" si="3405"/>
        <v>0</v>
      </c>
      <c r="CA882" s="615">
        <f t="shared" si="3406"/>
        <v>0</v>
      </c>
      <c r="CB882" s="615">
        <f t="shared" si="3407"/>
        <v>1.2732274061554883E-2</v>
      </c>
      <c r="CC882" s="684">
        <f t="shared" si="3408"/>
        <v>8.5560881693648814E-3</v>
      </c>
      <c r="CD882" s="1331">
        <f t="shared" si="3497"/>
        <v>1.0695110211706101E-2</v>
      </c>
      <c r="CE882" s="1332">
        <f t="shared" si="3497"/>
        <v>1.0695110211706101E-2</v>
      </c>
      <c r="CF882" s="1332">
        <f t="shared" si="3497"/>
        <v>1.0695110211706101E-2</v>
      </c>
      <c r="CG882" s="1332">
        <f t="shared" si="3497"/>
        <v>1.2222983099092687E-2</v>
      </c>
      <c r="CH882" s="1332">
        <f t="shared" si="3497"/>
        <v>1.2222983099092687E-2</v>
      </c>
      <c r="CI882" s="1333">
        <f t="shared" si="3497"/>
        <v>1.2222983099092687E-2</v>
      </c>
      <c r="CJ882" s="1333">
        <f t="shared" si="3497"/>
        <v>1.2222983099092687E-2</v>
      </c>
      <c r="CK882" s="1332">
        <f t="shared" si="3497"/>
        <v>1.4260146948941468E-2</v>
      </c>
      <c r="CL882" s="1332">
        <f t="shared" si="3497"/>
        <v>1.4260146948941468E-2</v>
      </c>
      <c r="CM882" s="1332">
        <f t="shared" si="3497"/>
        <v>1.4260146948941468E-2</v>
      </c>
      <c r="CN882" s="1332">
        <f t="shared" si="3497"/>
        <v>1.4260146948941468E-2</v>
      </c>
      <c r="CO882" s="1331">
        <f t="shared" si="3497"/>
        <v>1.4260146948941468E-2</v>
      </c>
      <c r="CP882" s="1397" t="str">
        <f t="shared" si="3498"/>
        <v/>
      </c>
      <c r="CQ882" s="1341" t="str">
        <f t="shared" si="3498"/>
        <v/>
      </c>
      <c r="CR882" s="1342" t="str">
        <f t="shared" si="3498"/>
        <v/>
      </c>
      <c r="CS882" s="1342">
        <f t="shared" si="3498"/>
        <v>0</v>
      </c>
      <c r="CT882" s="1342">
        <f t="shared" si="3498"/>
        <v>0</v>
      </c>
      <c r="CU882" s="1342">
        <f t="shared" si="3498"/>
        <v>5.7040587795765879E-3</v>
      </c>
      <c r="CV882" s="1342">
        <f t="shared" si="3498"/>
        <v>8.5560881693648814E-3</v>
      </c>
      <c r="CW882" s="1343">
        <f t="shared" si="3498"/>
        <v>9.5067646326276456E-3</v>
      </c>
      <c r="CX882" s="1343">
        <f t="shared" si="3498"/>
        <v>9.5067646326276456E-3</v>
      </c>
      <c r="CY882" s="1343">
        <f t="shared" si="3498"/>
        <v>9.5067646326276456E-3</v>
      </c>
      <c r="CZ882" s="1342">
        <f t="shared" si="3498"/>
        <v>1.0695110211706101E-2</v>
      </c>
      <c r="DA882" s="1342">
        <f t="shared" si="3498"/>
        <v>1.0695110211706101E-2</v>
      </c>
      <c r="DB882" s="1342">
        <f t="shared" si="3498"/>
        <v>1.0695110211706101E-2</v>
      </c>
      <c r="DC882" s="1342">
        <f t="shared" si="3498"/>
        <v>1.0695110211706101E-2</v>
      </c>
      <c r="DD882" s="1342">
        <f t="shared" si="3498"/>
        <v>1.4260146948941468E-2</v>
      </c>
      <c r="DE882" s="1341" t="str">
        <f t="shared" si="3491"/>
        <v/>
      </c>
      <c r="DF882" s="1397" t="str">
        <f t="shared" si="3411"/>
        <v/>
      </c>
      <c r="DG882" s="646">
        <f t="shared" si="3412"/>
        <v>12</v>
      </c>
      <c r="DH882" s="98">
        <f t="shared" si="3413"/>
        <v>12</v>
      </c>
      <c r="DI882" s="98">
        <f t="shared" si="3414"/>
        <v>12</v>
      </c>
      <c r="DJ882" s="98">
        <f t="shared" si="3415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34">SUM(C615)</f>
        <v>0</v>
      </c>
      <c r="D883" s="800">
        <f t="shared" si="3534"/>
        <v>0</v>
      </c>
      <c r="E883" s="800">
        <f t="shared" si="3534"/>
        <v>0</v>
      </c>
      <c r="F883" s="800">
        <f t="shared" si="3534"/>
        <v>0</v>
      </c>
      <c r="G883" s="800">
        <f t="shared" si="3534"/>
        <v>0</v>
      </c>
      <c r="H883" s="800">
        <f t="shared" si="3534"/>
        <v>0</v>
      </c>
      <c r="I883" s="800">
        <f t="shared" si="3534"/>
        <v>0</v>
      </c>
      <c r="J883" s="800">
        <f t="shared" si="3534"/>
        <v>0</v>
      </c>
      <c r="K883" s="800">
        <f t="shared" si="3534"/>
        <v>0</v>
      </c>
      <c r="L883" s="800">
        <f t="shared" si="3534"/>
        <v>0</v>
      </c>
      <c r="M883" s="800">
        <f t="shared" si="3534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35">SUM(U615)</f>
        <v>0</v>
      </c>
      <c r="V883" s="800">
        <f t="shared" si="3535"/>
        <v>0</v>
      </c>
      <c r="W883" s="800">
        <f t="shared" si="3535"/>
        <v>0</v>
      </c>
      <c r="X883" s="800">
        <f t="shared" si="3535"/>
        <v>0</v>
      </c>
      <c r="Y883" s="800">
        <f t="shared" si="3535"/>
        <v>0</v>
      </c>
      <c r="Z883" s="800">
        <f t="shared" si="3535"/>
        <v>0</v>
      </c>
      <c r="AA883" s="800">
        <f t="shared" si="3535"/>
        <v>0</v>
      </c>
      <c r="AB883" s="800">
        <f t="shared" si="3535"/>
        <v>0</v>
      </c>
      <c r="AC883" s="800">
        <f t="shared" si="3535"/>
        <v>0</v>
      </c>
      <c r="AD883" s="800">
        <f t="shared" si="3535"/>
        <v>0</v>
      </c>
      <c r="AE883" s="800">
        <f t="shared" si="3535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36">SUM(AM615)</f>
        <v>4.3178004358655044E-3</v>
      </c>
      <c r="AN883" s="800">
        <f t="shared" si="3536"/>
        <v>0</v>
      </c>
      <c r="AO883" s="800">
        <f t="shared" si="3536"/>
        <v>2.9607774417363458E-3</v>
      </c>
      <c r="AP883" s="800">
        <f t="shared" si="3536"/>
        <v>3.454240348692403E-3</v>
      </c>
      <c r="AQ883" s="800">
        <f t="shared" si="3536"/>
        <v>3.4542403486924039E-3</v>
      </c>
      <c r="AR883" s="800">
        <f t="shared" si="3536"/>
        <v>5.7570672478206731E-3</v>
      </c>
      <c r="AS883" s="800">
        <f t="shared" si="3536"/>
        <v>2.9607774417363458E-3</v>
      </c>
      <c r="AT883" s="800">
        <f t="shared" si="3536"/>
        <v>0</v>
      </c>
      <c r="AU883" s="800">
        <f t="shared" si="3536"/>
        <v>0</v>
      </c>
      <c r="AV883" s="800">
        <f t="shared" si="3536"/>
        <v>0</v>
      </c>
      <c r="AW883" s="800">
        <f t="shared" si="3536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37">SUM(BE615)</f>
        <v>4.3178004358655044E-3</v>
      </c>
      <c r="BF883" s="800">
        <f t="shared" si="3537"/>
        <v>3.8380448318804479E-3</v>
      </c>
      <c r="BG883" s="800">
        <f t="shared" si="3537"/>
        <v>5.1813605230386049E-3</v>
      </c>
      <c r="BH883" s="800">
        <f t="shared" si="3537"/>
        <v>4.6056537982565376E-3</v>
      </c>
      <c r="BI883" s="800">
        <f t="shared" si="3537"/>
        <v>4.6056537982565376E-3</v>
      </c>
      <c r="BJ883" s="800">
        <f t="shared" si="3537"/>
        <v>6.908480697384806E-3</v>
      </c>
      <c r="BK883" s="800">
        <f t="shared" si="3537"/>
        <v>3.8380448318804479E-3</v>
      </c>
      <c r="BL883" s="800">
        <f t="shared" si="3537"/>
        <v>4.1450884184308836E-3</v>
      </c>
      <c r="BM883" s="800">
        <f t="shared" si="3537"/>
        <v>3.4542403486924039E-3</v>
      </c>
      <c r="BN883" s="800">
        <f t="shared" si="3537"/>
        <v>5.1813605230386049E-3</v>
      </c>
      <c r="BO883" s="800">
        <f t="shared" si="3537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38">SUM(BV615)</f>
        <v>0</v>
      </c>
      <c r="BW883" s="800">
        <f t="shared" si="3538"/>
        <v>0</v>
      </c>
      <c r="BX883" s="800">
        <f t="shared" si="3538"/>
        <v>3.7503180928660385E-3</v>
      </c>
      <c r="BY883" s="800">
        <f t="shared" si="3538"/>
        <v>4.298610211706101E-3</v>
      </c>
      <c r="BZ883" s="615">
        <f t="shared" si="3405"/>
        <v>0</v>
      </c>
      <c r="CA883" s="615">
        <f t="shared" si="3406"/>
        <v>0</v>
      </c>
      <c r="CB883" s="615">
        <f t="shared" si="3407"/>
        <v>2.3562853807151756E-3</v>
      </c>
      <c r="CC883" s="684">
        <f t="shared" si="3408"/>
        <v>4.4175896014943955E-3</v>
      </c>
      <c r="CD883" s="1331">
        <f t="shared" si="3497"/>
        <v>0</v>
      </c>
      <c r="CE883" s="1332">
        <f t="shared" si="3497"/>
        <v>0</v>
      </c>
      <c r="CF883" s="1332">
        <f t="shared" si="3497"/>
        <v>0</v>
      </c>
      <c r="CG883" s="1332">
        <f t="shared" si="3497"/>
        <v>0</v>
      </c>
      <c r="CH883" s="1332">
        <f t="shared" si="3497"/>
        <v>2.9607774417363458E-3</v>
      </c>
      <c r="CI883" s="1333">
        <f t="shared" si="3497"/>
        <v>2.9607774417363458E-3</v>
      </c>
      <c r="CJ883" s="1333">
        <f t="shared" si="3497"/>
        <v>2.9607774417363458E-3</v>
      </c>
      <c r="CK883" s="1332">
        <f t="shared" si="3497"/>
        <v>3.454240348692403E-3</v>
      </c>
      <c r="CL883" s="1332">
        <f t="shared" si="3497"/>
        <v>3.4542403486924039E-3</v>
      </c>
      <c r="CM883" s="1332">
        <f t="shared" si="3497"/>
        <v>3.4542403486924039E-3</v>
      </c>
      <c r="CN883" s="1332">
        <f t="shared" si="3497"/>
        <v>4.3178004358655044E-3</v>
      </c>
      <c r="CO883" s="1331">
        <f t="shared" si="3497"/>
        <v>5.7570672478206731E-3</v>
      </c>
      <c r="CP883" s="1397" t="str">
        <f t="shared" si="3498"/>
        <v/>
      </c>
      <c r="CQ883" s="1341" t="str">
        <f t="shared" si="3498"/>
        <v/>
      </c>
      <c r="CR883" s="1342" t="str">
        <f t="shared" si="3498"/>
        <v/>
      </c>
      <c r="CS883" s="1342">
        <f t="shared" si="3498"/>
        <v>3.4542403486924039E-3</v>
      </c>
      <c r="CT883" s="1342">
        <f t="shared" si="3498"/>
        <v>3.8380448318804479E-3</v>
      </c>
      <c r="CU883" s="1342">
        <f t="shared" si="3498"/>
        <v>3.8380448318804479E-3</v>
      </c>
      <c r="CV883" s="1342">
        <f t="shared" si="3498"/>
        <v>4.1450884184308836E-3</v>
      </c>
      <c r="CW883" s="1343">
        <f t="shared" si="3498"/>
        <v>4.1450884184308836E-3</v>
      </c>
      <c r="CX883" s="1343">
        <f t="shared" si="3498"/>
        <v>4.3178004358655044E-3</v>
      </c>
      <c r="CY883" s="1343">
        <f t="shared" si="3498"/>
        <v>4.3178004358655044E-3</v>
      </c>
      <c r="CZ883" s="1342">
        <f t="shared" si="3498"/>
        <v>4.6056537982565376E-3</v>
      </c>
      <c r="DA883" s="1342">
        <f t="shared" si="3498"/>
        <v>4.6056537982565376E-3</v>
      </c>
      <c r="DB883" s="1342">
        <f t="shared" si="3498"/>
        <v>5.1813605230386049E-3</v>
      </c>
      <c r="DC883" s="1342">
        <f t="shared" si="3498"/>
        <v>5.1813605230386049E-3</v>
      </c>
      <c r="DD883" s="1342">
        <f t="shared" si="3498"/>
        <v>6.908480697384806E-3</v>
      </c>
      <c r="DE883" s="1341" t="str">
        <f t="shared" si="3491"/>
        <v/>
      </c>
      <c r="DF883" s="1397" t="str">
        <f t="shared" si="3411"/>
        <v/>
      </c>
      <c r="DG883" s="646">
        <f t="shared" si="3412"/>
        <v>12</v>
      </c>
      <c r="DH883" s="98">
        <f t="shared" si="3413"/>
        <v>12</v>
      </c>
      <c r="DI883" s="98">
        <f t="shared" si="3414"/>
        <v>12</v>
      </c>
      <c r="DJ883" s="98">
        <f t="shared" si="3415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39">SUM(C621)</f>
        <v>0</v>
      </c>
      <c r="D884" s="800">
        <f t="shared" si="3539"/>
        <v>0</v>
      </c>
      <c r="E884" s="800">
        <f t="shared" si="3539"/>
        <v>0</v>
      </c>
      <c r="F884" s="800">
        <f t="shared" si="3539"/>
        <v>0</v>
      </c>
      <c r="G884" s="800">
        <f t="shared" si="3539"/>
        <v>0</v>
      </c>
      <c r="H884" s="800">
        <f t="shared" si="3539"/>
        <v>0</v>
      </c>
      <c r="I884" s="800">
        <f t="shared" si="3539"/>
        <v>0</v>
      </c>
      <c r="J884" s="800">
        <f t="shared" si="3539"/>
        <v>0</v>
      </c>
      <c r="K884" s="800">
        <f t="shared" si="3539"/>
        <v>0</v>
      </c>
      <c r="L884" s="800">
        <f t="shared" si="3539"/>
        <v>0</v>
      </c>
      <c r="M884" s="800">
        <f t="shared" si="3539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40">SUM(U621)</f>
        <v>0</v>
      </c>
      <c r="V884" s="800">
        <f t="shared" si="3540"/>
        <v>0</v>
      </c>
      <c r="W884" s="800">
        <f t="shared" si="3540"/>
        <v>0</v>
      </c>
      <c r="X884" s="800">
        <f t="shared" si="3540"/>
        <v>0</v>
      </c>
      <c r="Y884" s="800">
        <f t="shared" si="3540"/>
        <v>0</v>
      </c>
      <c r="Z884" s="800">
        <f t="shared" si="3540"/>
        <v>0</v>
      </c>
      <c r="AA884" s="800">
        <f t="shared" si="3540"/>
        <v>0</v>
      </c>
      <c r="AB884" s="800">
        <f t="shared" si="3540"/>
        <v>0</v>
      </c>
      <c r="AC884" s="800">
        <f t="shared" si="3540"/>
        <v>0</v>
      </c>
      <c r="AD884" s="800">
        <f t="shared" si="3540"/>
        <v>0</v>
      </c>
      <c r="AE884" s="800">
        <f t="shared" si="3540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41">SUM(AM621)</f>
        <v>1.6814981320049812E-3</v>
      </c>
      <c r="AN884" s="800">
        <f t="shared" si="3541"/>
        <v>4.1103287671232867E-3</v>
      </c>
      <c r="AO884" s="800">
        <f t="shared" si="3541"/>
        <v>1.9217121508628358E-3</v>
      </c>
      <c r="AP884" s="800">
        <f t="shared" si="3541"/>
        <v>6.1654931506849309E-3</v>
      </c>
      <c r="AQ884" s="800">
        <f t="shared" si="3541"/>
        <v>1.6814981320049812E-3</v>
      </c>
      <c r="AR884" s="800">
        <f t="shared" si="3541"/>
        <v>8.9679900373599002E-3</v>
      </c>
      <c r="AS884" s="800">
        <f t="shared" si="3541"/>
        <v>1.9217121508628358E-3</v>
      </c>
      <c r="AT884" s="800">
        <f t="shared" si="3541"/>
        <v>0</v>
      </c>
      <c r="AU884" s="800">
        <f t="shared" si="3541"/>
        <v>1.868331257783312E-3</v>
      </c>
      <c r="AV884" s="800">
        <f t="shared" si="3541"/>
        <v>2.4288306351183063E-3</v>
      </c>
      <c r="AW884" s="800">
        <f t="shared" si="3541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42">SUM(BE621)</f>
        <v>1.6814981320049812E-3</v>
      </c>
      <c r="BF884" s="800">
        <f t="shared" si="3542"/>
        <v>2.9893300124532998E-3</v>
      </c>
      <c r="BG884" s="800">
        <f t="shared" si="3542"/>
        <v>6.7259925280199247E-3</v>
      </c>
      <c r="BH884" s="800">
        <f t="shared" si="3542"/>
        <v>8.9679900373599002E-3</v>
      </c>
      <c r="BI884" s="800">
        <f t="shared" si="3542"/>
        <v>1.4946650062266499E-3</v>
      </c>
      <c r="BJ884" s="800">
        <f t="shared" si="3542"/>
        <v>5.604993773349937E-3</v>
      </c>
      <c r="BK884" s="800">
        <f t="shared" si="3542"/>
        <v>4.4839950186799501E-3</v>
      </c>
      <c r="BL884" s="800">
        <f t="shared" si="3542"/>
        <v>8.0711910336239111E-3</v>
      </c>
      <c r="BM884" s="800">
        <f t="shared" si="3542"/>
        <v>1.0088988792029886E-2</v>
      </c>
      <c r="BN884" s="800">
        <f t="shared" si="3542"/>
        <v>1.0088988792029886E-2</v>
      </c>
      <c r="BO884" s="800">
        <f t="shared" si="3542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43">SUM(BV621)</f>
        <v>0</v>
      </c>
      <c r="BW884" s="800">
        <f t="shared" si="3543"/>
        <v>0</v>
      </c>
      <c r="BX884" s="800">
        <f t="shared" si="3543"/>
        <v>3.6032102828678168E-3</v>
      </c>
      <c r="BY884" s="800">
        <f t="shared" si="3543"/>
        <v>5.2313275217932744E-3</v>
      </c>
      <c r="BZ884" s="615">
        <f t="shared" si="3405"/>
        <v>0</v>
      </c>
      <c r="CA884" s="615">
        <f t="shared" si="3406"/>
        <v>0</v>
      </c>
      <c r="CB884" s="615">
        <f t="shared" si="3407"/>
        <v>3.0907537093043933E-3</v>
      </c>
      <c r="CC884" s="684">
        <f t="shared" si="3408"/>
        <v>5.5003672229140717E-3</v>
      </c>
      <c r="CD884" s="1331">
        <f t="shared" si="3497"/>
        <v>0</v>
      </c>
      <c r="CE884" s="1332">
        <f t="shared" si="3497"/>
        <v>1.6814981320049812E-3</v>
      </c>
      <c r="CF884" s="1332">
        <f t="shared" si="3497"/>
        <v>1.6814981320049812E-3</v>
      </c>
      <c r="CG884" s="1332">
        <f t="shared" si="3497"/>
        <v>1.868331257783312E-3</v>
      </c>
      <c r="CH884" s="1332">
        <f t="shared" si="3497"/>
        <v>1.9217121508628358E-3</v>
      </c>
      <c r="CI884" s="1333">
        <f t="shared" si="3497"/>
        <v>1.9217121508628358E-3</v>
      </c>
      <c r="CJ884" s="1333">
        <f t="shared" si="3497"/>
        <v>2.4021401885785444E-3</v>
      </c>
      <c r="CK884" s="1332">
        <f t="shared" si="3497"/>
        <v>2.4288306351183063E-3</v>
      </c>
      <c r="CL884" s="1332">
        <f t="shared" si="3497"/>
        <v>4.1103287671232867E-3</v>
      </c>
      <c r="CM884" s="1332">
        <f t="shared" si="3497"/>
        <v>6.1654931506849309E-3</v>
      </c>
      <c r="CN884" s="1332">
        <f t="shared" si="3497"/>
        <v>6.7259925280199247E-3</v>
      </c>
      <c r="CO884" s="1331">
        <f t="shared" si="3497"/>
        <v>8.9679900373599002E-3</v>
      </c>
      <c r="CP884" s="1397" t="str">
        <f t="shared" si="3498"/>
        <v/>
      </c>
      <c r="CQ884" s="1341" t="str">
        <f t="shared" si="3498"/>
        <v/>
      </c>
      <c r="CR884" s="1342" t="str">
        <f t="shared" si="3498"/>
        <v/>
      </c>
      <c r="CS884" s="1342">
        <f t="shared" si="3498"/>
        <v>1.4946650062266499E-3</v>
      </c>
      <c r="CT884" s="1342">
        <f t="shared" si="3498"/>
        <v>1.6814981320049812E-3</v>
      </c>
      <c r="CU884" s="1342">
        <f t="shared" si="3498"/>
        <v>2.9893300124532998E-3</v>
      </c>
      <c r="CV884" s="1342">
        <f t="shared" si="3498"/>
        <v>3.0266966376089662E-3</v>
      </c>
      <c r="CW884" s="1343">
        <f t="shared" si="3498"/>
        <v>3.3629962640099624E-3</v>
      </c>
      <c r="CX884" s="1343">
        <f t="shared" si="3498"/>
        <v>4.4839950186799501E-3</v>
      </c>
      <c r="CY884" s="1343">
        <f t="shared" si="3498"/>
        <v>5.604993773349937E-3</v>
      </c>
      <c r="CZ884" s="1342">
        <f t="shared" si="3498"/>
        <v>6.7259925280199247E-3</v>
      </c>
      <c r="DA884" s="1342">
        <f t="shared" si="3498"/>
        <v>8.0711910336239111E-3</v>
      </c>
      <c r="DB884" s="1342">
        <f t="shared" si="3498"/>
        <v>8.9679900373599002E-3</v>
      </c>
      <c r="DC884" s="1342">
        <f t="shared" si="3498"/>
        <v>1.0088988792029886E-2</v>
      </c>
      <c r="DD884" s="1342">
        <f t="shared" si="3498"/>
        <v>1.0088988792029886E-2</v>
      </c>
      <c r="DE884" s="1341" t="str">
        <f t="shared" si="3491"/>
        <v/>
      </c>
      <c r="DF884" s="1397" t="str">
        <f t="shared" si="3411"/>
        <v/>
      </c>
      <c r="DG884" s="646">
        <f t="shared" si="3412"/>
        <v>12</v>
      </c>
      <c r="DH884" s="98">
        <f t="shared" si="3413"/>
        <v>12</v>
      </c>
      <c r="DI884" s="98">
        <f t="shared" si="3414"/>
        <v>12</v>
      </c>
      <c r="DJ884" s="98">
        <f t="shared" si="3415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44">SUM(C627)</f>
        <v>0</v>
      </c>
      <c r="D885" s="800">
        <f t="shared" si="3544"/>
        <v>0</v>
      </c>
      <c r="E885" s="800">
        <f t="shared" si="3544"/>
        <v>0</v>
      </c>
      <c r="F885" s="800">
        <f t="shared" si="3544"/>
        <v>0</v>
      </c>
      <c r="G885" s="800">
        <f t="shared" si="3544"/>
        <v>1.0869863013698631E-2</v>
      </c>
      <c r="H885" s="800">
        <f t="shared" si="3544"/>
        <v>1.3587328767123288E-2</v>
      </c>
      <c r="I885" s="800">
        <f t="shared" si="3544"/>
        <v>1.5528375733855184E-2</v>
      </c>
      <c r="J885" s="800">
        <f t="shared" si="3544"/>
        <v>1.3587328767123288E-2</v>
      </c>
      <c r="K885" s="800">
        <f t="shared" si="3544"/>
        <v>1.5528375733855184E-2</v>
      </c>
      <c r="L885" s="800">
        <f t="shared" si="3544"/>
        <v>1.5528375733855184E-2</v>
      </c>
      <c r="M885" s="800">
        <f t="shared" si="3544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45">SUM(U627)</f>
        <v>4.3479452054794527E-3</v>
      </c>
      <c r="V885" s="800">
        <f t="shared" si="3545"/>
        <v>0</v>
      </c>
      <c r="W885" s="800">
        <f t="shared" si="3545"/>
        <v>1.0869863013698631E-2</v>
      </c>
      <c r="X885" s="800">
        <f t="shared" si="3545"/>
        <v>9.8816936488169364E-3</v>
      </c>
      <c r="Y885" s="800">
        <f t="shared" si="3545"/>
        <v>1.0869863013698631E-2</v>
      </c>
      <c r="Z885" s="800">
        <f t="shared" si="3545"/>
        <v>1.0869863013698631E-2</v>
      </c>
      <c r="AA885" s="800">
        <f t="shared" si="3545"/>
        <v>1.0869863013698631E-2</v>
      </c>
      <c r="AB885" s="800">
        <f t="shared" si="3545"/>
        <v>1.0869863013698631E-2</v>
      </c>
      <c r="AC885" s="800">
        <f t="shared" si="3545"/>
        <v>0</v>
      </c>
      <c r="AD885" s="800">
        <f t="shared" si="3545"/>
        <v>0</v>
      </c>
      <c r="AE885" s="800">
        <f t="shared" si="3545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46">SUM(AM627)</f>
        <v>1.1322773972602741E-2</v>
      </c>
      <c r="AN885" s="800">
        <f t="shared" si="3546"/>
        <v>1.2077625570776256E-2</v>
      </c>
      <c r="AO885" s="800">
        <f t="shared" si="3546"/>
        <v>1.5528375733855184E-2</v>
      </c>
      <c r="AP885" s="800">
        <f t="shared" si="3546"/>
        <v>1.8116438356164381E-2</v>
      </c>
      <c r="AQ885" s="800">
        <f t="shared" si="3546"/>
        <v>1.3587328767123288E-2</v>
      </c>
      <c r="AR885" s="800">
        <f t="shared" si="3546"/>
        <v>1.6606735159817355E-2</v>
      </c>
      <c r="AS885" s="800">
        <f t="shared" si="3546"/>
        <v>1.5528375733855184E-2</v>
      </c>
      <c r="AT885" s="800">
        <f t="shared" si="3546"/>
        <v>1.2940313111545988E-2</v>
      </c>
      <c r="AU885" s="800">
        <f t="shared" si="3546"/>
        <v>1.8116438356164381E-2</v>
      </c>
      <c r="AV885" s="800">
        <f t="shared" si="3546"/>
        <v>1.8116438356164381E-2</v>
      </c>
      <c r="AW885" s="800">
        <f t="shared" si="3546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47">SUM(BE627)</f>
        <v>1.3587328767123288E-2</v>
      </c>
      <c r="BF885" s="800">
        <f t="shared" si="3547"/>
        <v>1.2077625570776256E-2</v>
      </c>
      <c r="BG885" s="800">
        <f t="shared" si="3547"/>
        <v>1.3587328767123288E-2</v>
      </c>
      <c r="BH885" s="800">
        <f t="shared" si="3547"/>
        <v>1.2077625570776256E-2</v>
      </c>
      <c r="BI885" s="800">
        <f t="shared" si="3547"/>
        <v>1.2077625570776256E-2</v>
      </c>
      <c r="BJ885" s="800">
        <f t="shared" si="3547"/>
        <v>1.8116438356164381E-2</v>
      </c>
      <c r="BK885" s="800">
        <f t="shared" si="3547"/>
        <v>1.2077625570776256E-2</v>
      </c>
      <c r="BL885" s="800">
        <f t="shared" si="3547"/>
        <v>2.1739726027397262E-2</v>
      </c>
      <c r="BM885" s="800">
        <f t="shared" si="3547"/>
        <v>1.3587328767123288E-2</v>
      </c>
      <c r="BN885" s="800">
        <f t="shared" si="3547"/>
        <v>2.7174657534246575E-2</v>
      </c>
      <c r="BO885" s="800">
        <f t="shared" si="3547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48">SUM(BV627)</f>
        <v>0</v>
      </c>
      <c r="BW885" s="800">
        <f t="shared" si="3548"/>
        <v>0</v>
      </c>
      <c r="BX885" s="800">
        <f t="shared" si="3548"/>
        <v>0</v>
      </c>
      <c r="BY885" s="800">
        <f t="shared" si="3548"/>
        <v>0</v>
      </c>
      <c r="BZ885" s="615">
        <f t="shared" si="3405"/>
        <v>8.8123532289628177E-3</v>
      </c>
      <c r="CA885" s="615">
        <f t="shared" si="3406"/>
        <v>5.7709090909090922E-3</v>
      </c>
      <c r="CB885" s="615">
        <f t="shared" si="3407"/>
        <v>1.5032330397912588E-2</v>
      </c>
      <c r="CC885" s="684">
        <f t="shared" si="3408"/>
        <v>1.5652602739726025E-2</v>
      </c>
      <c r="CD885" s="1331">
        <f t="shared" si="3497"/>
        <v>1.1322773972602741E-2</v>
      </c>
      <c r="CE885" s="1332">
        <f t="shared" si="3497"/>
        <v>1.2077625570776256E-2</v>
      </c>
      <c r="CF885" s="1332">
        <f t="shared" si="3497"/>
        <v>1.2940313111545988E-2</v>
      </c>
      <c r="CG885" s="1332">
        <f t="shared" si="3497"/>
        <v>1.3587328767123288E-2</v>
      </c>
      <c r="CH885" s="1332">
        <f t="shared" si="3497"/>
        <v>1.3587328767123288E-2</v>
      </c>
      <c r="CI885" s="1333">
        <f t="shared" si="3497"/>
        <v>1.4234344422700586E-2</v>
      </c>
      <c r="CJ885" s="1333">
        <f t="shared" si="3497"/>
        <v>1.5528375733855184E-2</v>
      </c>
      <c r="CK885" s="1332">
        <f t="shared" si="3497"/>
        <v>1.5528375733855184E-2</v>
      </c>
      <c r="CL885" s="1332">
        <f t="shared" si="3497"/>
        <v>1.6606735159817355E-2</v>
      </c>
      <c r="CM885" s="1332">
        <f t="shared" si="3497"/>
        <v>1.8116438356164381E-2</v>
      </c>
      <c r="CN885" s="1332">
        <f t="shared" si="3497"/>
        <v>1.8116438356164381E-2</v>
      </c>
      <c r="CO885" s="1331">
        <f t="shared" si="3497"/>
        <v>1.8116438356164381E-2</v>
      </c>
      <c r="CP885" s="1397" t="str">
        <f t="shared" si="3498"/>
        <v/>
      </c>
      <c r="CQ885" s="1341" t="str">
        <f t="shared" si="3498"/>
        <v/>
      </c>
      <c r="CR885" s="1342" t="str">
        <f t="shared" si="3498"/>
        <v/>
      </c>
      <c r="CS885" s="1342">
        <f t="shared" si="3498"/>
        <v>1.2077625570776256E-2</v>
      </c>
      <c r="CT885" s="1342">
        <f t="shared" si="3498"/>
        <v>1.2077625570776256E-2</v>
      </c>
      <c r="CU885" s="1342">
        <f t="shared" si="3498"/>
        <v>1.2077625570776256E-2</v>
      </c>
      <c r="CV885" s="1342">
        <f t="shared" si="3498"/>
        <v>1.2077625570776256E-2</v>
      </c>
      <c r="CW885" s="1343">
        <f t="shared" si="3498"/>
        <v>1.3587328767123288E-2</v>
      </c>
      <c r="CX885" s="1343">
        <f t="shared" si="3498"/>
        <v>1.3587328767123288E-2</v>
      </c>
      <c r="CY885" s="1343">
        <f t="shared" si="3498"/>
        <v>1.3587328767123288E-2</v>
      </c>
      <c r="CZ885" s="1342">
        <f t="shared" si="3498"/>
        <v>1.3587328767123288E-2</v>
      </c>
      <c r="DA885" s="1342">
        <f t="shared" si="3498"/>
        <v>1.8116438356164381E-2</v>
      </c>
      <c r="DB885" s="1342">
        <f t="shared" si="3498"/>
        <v>2.1739726027397262E-2</v>
      </c>
      <c r="DC885" s="1342">
        <f t="shared" si="3498"/>
        <v>2.6087671232876714E-2</v>
      </c>
      <c r="DD885" s="1342">
        <f t="shared" si="3498"/>
        <v>2.7174657534246575E-2</v>
      </c>
      <c r="DE885" s="1341" t="str">
        <f t="shared" si="3491"/>
        <v/>
      </c>
      <c r="DF885" s="1397" t="str">
        <f t="shared" si="3411"/>
        <v/>
      </c>
      <c r="DG885" s="646">
        <f t="shared" si="3412"/>
        <v>12</v>
      </c>
      <c r="DH885" s="98">
        <f t="shared" si="3413"/>
        <v>12</v>
      </c>
      <c r="DI885" s="98">
        <f t="shared" si="3414"/>
        <v>12</v>
      </c>
      <c r="DJ885" s="98">
        <f t="shared" si="3415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49">SUM(C633)</f>
        <v>0</v>
      </c>
      <c r="D886" s="800">
        <f t="shared" si="3549"/>
        <v>0</v>
      </c>
      <c r="E886" s="800">
        <f t="shared" si="3549"/>
        <v>7.7315395837039669E-2</v>
      </c>
      <c r="F886" s="800">
        <f t="shared" si="3549"/>
        <v>5.7986546877779752E-2</v>
      </c>
      <c r="G886" s="800">
        <f t="shared" si="3549"/>
        <v>5.4120777085927767E-2</v>
      </c>
      <c r="H886" s="800">
        <f t="shared" si="3549"/>
        <v>6.7650971357409703E-2</v>
      </c>
      <c r="I886" s="800">
        <f t="shared" si="3549"/>
        <v>7.7315395837039669E-2</v>
      </c>
      <c r="J886" s="800">
        <f t="shared" si="3549"/>
        <v>6.7650971357409703E-2</v>
      </c>
      <c r="K886" s="800">
        <f t="shared" si="3549"/>
        <v>3.8657697918519834E-2</v>
      </c>
      <c r="L886" s="800">
        <f t="shared" si="3549"/>
        <v>7.7315395837039669E-2</v>
      </c>
      <c r="M886" s="800">
        <f t="shared" si="3549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50">SUM(U633)</f>
        <v>5.4120777085927767E-2</v>
      </c>
      <c r="V886" s="800">
        <f t="shared" si="3550"/>
        <v>7.7315395837039669E-2</v>
      </c>
      <c r="W886" s="800">
        <f t="shared" si="3550"/>
        <v>5.4120777085927767E-2</v>
      </c>
      <c r="X886" s="800">
        <f t="shared" si="3550"/>
        <v>4.9200706441752513E-2</v>
      </c>
      <c r="Y886" s="800">
        <f t="shared" si="3550"/>
        <v>5.4120777085927767E-2</v>
      </c>
      <c r="Z886" s="800">
        <f t="shared" si="3550"/>
        <v>5.4120777085927767E-2</v>
      </c>
      <c r="AA886" s="800">
        <f t="shared" si="3550"/>
        <v>5.4120777085927767E-2</v>
      </c>
      <c r="AB886" s="800">
        <f t="shared" si="3550"/>
        <v>5.4120777085927767E-2</v>
      </c>
      <c r="AC886" s="800">
        <f t="shared" si="3550"/>
        <v>5.4120777085927767E-2</v>
      </c>
      <c r="AD886" s="800">
        <f t="shared" si="3550"/>
        <v>5.4120777085927767E-2</v>
      </c>
      <c r="AE886" s="800">
        <f t="shared" si="3550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51">SUM(AM633)</f>
        <v>6.7650971357409703E-2</v>
      </c>
      <c r="AN886" s="800">
        <f t="shared" si="3551"/>
        <v>9.0201295143212942E-2</v>
      </c>
      <c r="AO886" s="800">
        <f t="shared" si="3551"/>
        <v>7.7315395837039669E-2</v>
      </c>
      <c r="AP886" s="800">
        <f t="shared" si="3551"/>
        <v>9.0201295143212942E-2</v>
      </c>
      <c r="AQ886" s="800">
        <f t="shared" si="3551"/>
        <v>6.7650971357409703E-2</v>
      </c>
      <c r="AR886" s="800">
        <f t="shared" si="3551"/>
        <v>9.0201295143212942E-2</v>
      </c>
      <c r="AS886" s="800">
        <f t="shared" si="3551"/>
        <v>7.7315395837039669E-2</v>
      </c>
      <c r="AT886" s="800">
        <f t="shared" si="3551"/>
        <v>7.7315395837039669E-2</v>
      </c>
      <c r="AU886" s="800">
        <f t="shared" si="3551"/>
        <v>9.0201295143212942E-2</v>
      </c>
      <c r="AV886" s="800">
        <f t="shared" si="3551"/>
        <v>9.0201295143212942E-2</v>
      </c>
      <c r="AW886" s="800">
        <f t="shared" si="3551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52">SUM(BE633)</f>
        <v>6.7650971357409708E-3</v>
      </c>
      <c r="BF886" s="800">
        <f t="shared" si="3552"/>
        <v>6.0134196762141965E-3</v>
      </c>
      <c r="BG886" s="800">
        <f t="shared" si="3552"/>
        <v>6.7650971357409708E-3</v>
      </c>
      <c r="BH886" s="800">
        <f t="shared" si="3552"/>
        <v>3.0067098381070982E-3</v>
      </c>
      <c r="BI886" s="800">
        <f t="shared" si="3552"/>
        <v>6.0134196762141965E-3</v>
      </c>
      <c r="BJ886" s="800">
        <f t="shared" si="3552"/>
        <v>9.0201295143212956E-3</v>
      </c>
      <c r="BK886" s="800">
        <f t="shared" si="3552"/>
        <v>6.0134196762141965E-3</v>
      </c>
      <c r="BL886" s="800">
        <f t="shared" si="3552"/>
        <v>0</v>
      </c>
      <c r="BM886" s="800">
        <f t="shared" si="3552"/>
        <v>6.7650971357409708E-3</v>
      </c>
      <c r="BN886" s="800">
        <f t="shared" si="3552"/>
        <v>3.3825485678704854E-3</v>
      </c>
      <c r="BO886" s="800">
        <f t="shared" si="3552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53">SUM(BV633)</f>
        <v>3.3825485678704852E-2</v>
      </c>
      <c r="BW886" s="800">
        <f t="shared" si="3553"/>
        <v>5.4120777085927767E-2</v>
      </c>
      <c r="BX886" s="800">
        <f t="shared" si="3553"/>
        <v>2.5771798612346561E-2</v>
      </c>
      <c r="BY886" s="800">
        <f t="shared" si="3553"/>
        <v>5.5123013698630138E-2</v>
      </c>
      <c r="BZ886" s="615">
        <f t="shared" si="3405"/>
        <v>5.0834872762853589E-2</v>
      </c>
      <c r="CA886" s="615">
        <f t="shared" si="3406"/>
        <v>5.3628770021510251E-2</v>
      </c>
      <c r="CB886" s="615">
        <f t="shared" si="3407"/>
        <v>8.0536870663582977E-2</v>
      </c>
      <c r="CC886" s="684">
        <f t="shared" si="3408"/>
        <v>5.0136886550435859E-3</v>
      </c>
      <c r="CD886" s="1331">
        <f t="shared" si="3497"/>
        <v>6.7650971357409703E-2</v>
      </c>
      <c r="CE886" s="1332">
        <f t="shared" si="3497"/>
        <v>6.7650971357409703E-2</v>
      </c>
      <c r="CF886" s="1332">
        <f t="shared" si="3497"/>
        <v>6.7650971357409703E-2</v>
      </c>
      <c r="CG886" s="1332">
        <f t="shared" si="3497"/>
        <v>7.7315395837039669E-2</v>
      </c>
      <c r="CH886" s="1332">
        <f t="shared" si="3497"/>
        <v>7.7315395837039669E-2</v>
      </c>
      <c r="CI886" s="1333">
        <f t="shared" si="3497"/>
        <v>7.7315395837039669E-2</v>
      </c>
      <c r="CJ886" s="1333">
        <f t="shared" si="3497"/>
        <v>7.7315395837039669E-2</v>
      </c>
      <c r="CK886" s="1332">
        <f t="shared" si="3497"/>
        <v>9.0201295143212942E-2</v>
      </c>
      <c r="CL886" s="1332">
        <f t="shared" si="3497"/>
        <v>9.0201295143212942E-2</v>
      </c>
      <c r="CM886" s="1332">
        <f t="shared" si="3497"/>
        <v>9.0201295143212942E-2</v>
      </c>
      <c r="CN886" s="1332">
        <f t="shared" si="3497"/>
        <v>9.0201295143212942E-2</v>
      </c>
      <c r="CO886" s="1331">
        <f t="shared" si="3497"/>
        <v>9.0201295143212942E-2</v>
      </c>
      <c r="CP886" s="1397" t="str">
        <f t="shared" si="3498"/>
        <v/>
      </c>
      <c r="CQ886" s="1341" t="str">
        <f t="shared" si="3498"/>
        <v/>
      </c>
      <c r="CR886" s="1342" t="str">
        <f t="shared" si="3498"/>
        <v/>
      </c>
      <c r="CS886" s="1342">
        <f t="shared" si="3498"/>
        <v>0</v>
      </c>
      <c r="CT886" s="1342">
        <f t="shared" si="3498"/>
        <v>0</v>
      </c>
      <c r="CU886" s="1342">
        <f t="shared" si="3498"/>
        <v>3.0067098381070982E-3</v>
      </c>
      <c r="CV886" s="1342">
        <f t="shared" si="3498"/>
        <v>3.3825485678704854E-3</v>
      </c>
      <c r="CW886" s="1343">
        <f t="shared" si="3498"/>
        <v>5.4120777085927777E-3</v>
      </c>
      <c r="CX886" s="1343">
        <f t="shared" si="3498"/>
        <v>6.0134196762141965E-3</v>
      </c>
      <c r="CY886" s="1343">
        <f t="shared" si="3498"/>
        <v>6.0134196762141965E-3</v>
      </c>
      <c r="CZ886" s="1342">
        <f t="shared" si="3498"/>
        <v>6.0134196762141965E-3</v>
      </c>
      <c r="DA886" s="1342">
        <f t="shared" si="3498"/>
        <v>6.7650971357409708E-3</v>
      </c>
      <c r="DB886" s="1342">
        <f t="shared" si="3498"/>
        <v>6.7650971357409708E-3</v>
      </c>
      <c r="DC886" s="1342">
        <f t="shared" si="3498"/>
        <v>6.7650971357409708E-3</v>
      </c>
      <c r="DD886" s="1342">
        <f t="shared" si="3498"/>
        <v>9.0201295143212956E-3</v>
      </c>
      <c r="DE886" s="1341" t="str">
        <f t="shared" si="3491"/>
        <v/>
      </c>
      <c r="DF886" s="1397" t="str">
        <f t="shared" si="3411"/>
        <v/>
      </c>
      <c r="DG886" s="646">
        <f t="shared" si="3412"/>
        <v>12</v>
      </c>
      <c r="DH886" s="98">
        <f t="shared" si="3413"/>
        <v>12</v>
      </c>
      <c r="DI886" s="98">
        <f t="shared" si="3414"/>
        <v>12</v>
      </c>
      <c r="DJ886" s="98">
        <f t="shared" si="3415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202" t="str">
        <f>$A$636</f>
        <v>Other purchase -- see Data 4</v>
      </c>
      <c r="B887" s="800">
        <f>SUM(B640)</f>
        <v>1.6570577521793275E-2</v>
      </c>
      <c r="C887" s="800">
        <f t="shared" ref="C887:M887" si="3554">SUM(C640)</f>
        <v>3.314115504358655E-2</v>
      </c>
      <c r="D887" s="800">
        <f t="shared" si="3554"/>
        <v>1.6570577521793275E-2</v>
      </c>
      <c r="E887" s="800">
        <f t="shared" si="3554"/>
        <v>3.7875605764098916E-2</v>
      </c>
      <c r="F887" s="800">
        <f t="shared" si="3554"/>
        <v>0</v>
      </c>
      <c r="G887" s="800">
        <f t="shared" si="3554"/>
        <v>2.651292403486924E-2</v>
      </c>
      <c r="H887" s="800">
        <f t="shared" si="3554"/>
        <v>1.6570577521793275E-2</v>
      </c>
      <c r="I887" s="800">
        <f t="shared" si="3554"/>
        <v>0</v>
      </c>
      <c r="J887" s="800">
        <f t="shared" si="3554"/>
        <v>0</v>
      </c>
      <c r="K887" s="800">
        <f t="shared" si="3554"/>
        <v>3.7875605764098916E-2</v>
      </c>
      <c r="L887" s="800">
        <f t="shared" si="3554"/>
        <v>1.8937802882049458E-2</v>
      </c>
      <c r="M887" s="800">
        <f t="shared" si="3554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55">SUM(U640)</f>
        <v>5.3025848069738479E-2</v>
      </c>
      <c r="V887" s="800">
        <f t="shared" si="3555"/>
        <v>7.5751211528197832E-2</v>
      </c>
      <c r="W887" s="800">
        <f t="shared" si="3555"/>
        <v>2.651292403486924E-2</v>
      </c>
      <c r="X887" s="800">
        <f t="shared" si="3555"/>
        <v>2.4102658213517487E-2</v>
      </c>
      <c r="Y887" s="800">
        <f t="shared" si="3555"/>
        <v>1.7675282689912829E-2</v>
      </c>
      <c r="Z887" s="800">
        <f t="shared" si="3555"/>
        <v>4.4188206724782061E-2</v>
      </c>
      <c r="AA887" s="800">
        <f t="shared" si="3555"/>
        <v>3.9769386052303859E-2</v>
      </c>
      <c r="AB887" s="800">
        <f t="shared" si="3555"/>
        <v>5.3025848069738479E-2</v>
      </c>
      <c r="AC887" s="800">
        <f t="shared" si="3555"/>
        <v>4.860702739726027E-2</v>
      </c>
      <c r="AD887" s="800">
        <f t="shared" si="3555"/>
        <v>5.3025848069738479E-2</v>
      </c>
      <c r="AE887" s="800">
        <f t="shared" si="3555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56">SUM(AM640)</f>
        <v>4.3216457036114576E-2</v>
      </c>
      <c r="AN887" s="800">
        <f t="shared" si="3556"/>
        <v>6.1304293275217935E-2</v>
      </c>
      <c r="AO887" s="800">
        <f t="shared" si="3556"/>
        <v>5.5702837573385511E-2</v>
      </c>
      <c r="AP887" s="800">
        <f t="shared" si="3556"/>
        <v>6.1304293275217935E-2</v>
      </c>
      <c r="AQ887" s="800">
        <f t="shared" si="3556"/>
        <v>5.4263508717310088E-2</v>
      </c>
      <c r="AR887" s="800">
        <f t="shared" si="3556"/>
        <v>0.10181014943960148</v>
      </c>
      <c r="AS887" s="800">
        <f t="shared" si="3556"/>
        <v>5.5702837573385511E-2</v>
      </c>
      <c r="AT887" s="800">
        <f t="shared" si="3556"/>
        <v>6.201543853406867E-2</v>
      </c>
      <c r="AU887" s="800">
        <f t="shared" si="3556"/>
        <v>5.6767465753424659E-2</v>
      </c>
      <c r="AV887" s="800">
        <f t="shared" si="3556"/>
        <v>5.7621942714819428E-2</v>
      </c>
      <c r="AW887" s="800">
        <f t="shared" si="3556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57">SUM(BE640)</f>
        <v>0</v>
      </c>
      <c r="BF887" s="800">
        <f t="shared" si="3557"/>
        <v>3.8414628476546288E-2</v>
      </c>
      <c r="BG887" s="800">
        <f t="shared" si="3557"/>
        <v>2.8258486924034872E-2</v>
      </c>
      <c r="BH887" s="800">
        <f t="shared" si="3557"/>
        <v>2.8595026982150273E-2</v>
      </c>
      <c r="BI887" s="800">
        <f t="shared" si="3557"/>
        <v>4.8234229970942295E-2</v>
      </c>
      <c r="BJ887" s="800">
        <f t="shared" si="3557"/>
        <v>6.4132166874221658E-2</v>
      </c>
      <c r="BK887" s="800">
        <f t="shared" si="3557"/>
        <v>4.2754777916147776E-2</v>
      </c>
      <c r="BL887" s="800">
        <f t="shared" si="3557"/>
        <v>0</v>
      </c>
      <c r="BM887" s="800">
        <f t="shared" si="3557"/>
        <v>3.7692931195516817E-2</v>
      </c>
      <c r="BN887" s="800">
        <f t="shared" si="3557"/>
        <v>3.7692931195516817E-2</v>
      </c>
      <c r="BO887" s="800">
        <f t="shared" si="3557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58">SUM(BV640)</f>
        <v>1.325646201743462E-2</v>
      </c>
      <c r="BW887" s="800">
        <f t="shared" si="3558"/>
        <v>3.9769386052303859E-2</v>
      </c>
      <c r="BX887" s="800">
        <f t="shared" si="3558"/>
        <v>3.676503469133606E-2</v>
      </c>
      <c r="BY887" s="800">
        <f t="shared" si="3558"/>
        <v>4.5288349522623492E-2</v>
      </c>
      <c r="BZ887" s="615">
        <f t="shared" si="3405"/>
        <v>1.8274979781177723E-2</v>
      </c>
      <c r="CA887" s="615">
        <f t="shared" si="3406"/>
        <v>4.2621533940903421E-2</v>
      </c>
      <c r="CB887" s="615">
        <f t="shared" si="3407"/>
        <v>5.6004167797100157E-2</v>
      </c>
      <c r="CC887" s="684">
        <f t="shared" si="3408"/>
        <v>3.1831028165213784E-2</v>
      </c>
      <c r="CD887" s="1331">
        <f t="shared" si="3497"/>
        <v>4.3077635652019206E-2</v>
      </c>
      <c r="CE887" s="1332">
        <f t="shared" si="3497"/>
        <v>4.3216457036114576E-2</v>
      </c>
      <c r="CF887" s="1332">
        <f t="shared" si="3497"/>
        <v>5.214260351805728E-2</v>
      </c>
      <c r="CG887" s="1332">
        <f t="shared" si="3497"/>
        <v>5.4263508717310088E-2</v>
      </c>
      <c r="CH887" s="1332">
        <f t="shared" si="3497"/>
        <v>5.5702837573385511E-2</v>
      </c>
      <c r="CI887" s="1333">
        <f t="shared" si="3497"/>
        <v>5.5702837573385511E-2</v>
      </c>
      <c r="CJ887" s="1333">
        <f t="shared" si="3497"/>
        <v>5.6767465753424659E-2</v>
      </c>
      <c r="CK887" s="1332">
        <f t="shared" si="3497"/>
        <v>5.7621942714819428E-2</v>
      </c>
      <c r="CL887" s="1332">
        <f t="shared" si="3497"/>
        <v>6.1304293275217935E-2</v>
      </c>
      <c r="CM887" s="1332">
        <f t="shared" si="3497"/>
        <v>6.1304293275217935E-2</v>
      </c>
      <c r="CN887" s="1332">
        <f t="shared" si="3497"/>
        <v>6.201543853406867E-2</v>
      </c>
      <c r="CO887" s="1331">
        <f t="shared" si="3497"/>
        <v>0.10181014943960148</v>
      </c>
      <c r="CP887" s="1397" t="str">
        <f t="shared" si="3498"/>
        <v/>
      </c>
      <c r="CQ887" s="1341" t="str">
        <f t="shared" si="3498"/>
        <v/>
      </c>
      <c r="CR887" s="1342" t="str">
        <f t="shared" si="3498"/>
        <v/>
      </c>
      <c r="CS887" s="1342">
        <f t="shared" si="3498"/>
        <v>0</v>
      </c>
      <c r="CT887" s="1342">
        <f t="shared" si="3498"/>
        <v>0</v>
      </c>
      <c r="CU887" s="1342">
        <f t="shared" si="3498"/>
        <v>0</v>
      </c>
      <c r="CV887" s="1342">
        <f t="shared" si="3498"/>
        <v>2.8258486924034872E-2</v>
      </c>
      <c r="CW887" s="1343">
        <f t="shared" si="3498"/>
        <v>2.8595026982150273E-2</v>
      </c>
      <c r="CX887" s="1343">
        <f t="shared" si="3498"/>
        <v>3.7692931195516817E-2</v>
      </c>
      <c r="CY887" s="1343">
        <f t="shared" si="3498"/>
        <v>3.7692931195516817E-2</v>
      </c>
      <c r="CZ887" s="1342">
        <f t="shared" si="3498"/>
        <v>3.8414628476546288E-2</v>
      </c>
      <c r="DA887" s="1342">
        <f t="shared" si="3498"/>
        <v>4.2754777916147776E-2</v>
      </c>
      <c r="DB887" s="1342">
        <f t="shared" si="3498"/>
        <v>4.8234229970942295E-2</v>
      </c>
      <c r="DC887" s="1342">
        <f t="shared" si="3498"/>
        <v>5.6667268991282695E-2</v>
      </c>
      <c r="DD887" s="1342">
        <f t="shared" si="3498"/>
        <v>6.4132166874221658E-2</v>
      </c>
      <c r="DE887" s="1341" t="str">
        <f t="shared" si="3491"/>
        <v/>
      </c>
      <c r="DF887" s="1397" t="str">
        <f t="shared" si="3411"/>
        <v/>
      </c>
      <c r="DG887" s="646">
        <f t="shared" si="3412"/>
        <v>12</v>
      </c>
      <c r="DH887" s="98">
        <f t="shared" si="3413"/>
        <v>12</v>
      </c>
      <c r="DI887" s="98">
        <f t="shared" si="3414"/>
        <v>12</v>
      </c>
      <c r="DJ887" s="98">
        <f t="shared" si="3415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34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59">SUM(B667)</f>
        <v>0.11904761904761904</v>
      </c>
      <c r="C889" s="800">
        <f t="shared" si="3559"/>
        <v>0.11904761904761904</v>
      </c>
      <c r="D889" s="800">
        <f t="shared" si="3559"/>
        <v>0.11904761904761904</v>
      </c>
      <c r="E889" s="800">
        <f t="shared" si="3559"/>
        <v>0.1020408163265306</v>
      </c>
      <c r="F889" s="800">
        <f t="shared" si="3559"/>
        <v>0.13605442176870747</v>
      </c>
      <c r="G889" s="800">
        <f t="shared" si="3559"/>
        <v>9.5238095238095233E-2</v>
      </c>
      <c r="H889" s="800">
        <f t="shared" si="3559"/>
        <v>0.11904761904761904</v>
      </c>
      <c r="I889" s="800">
        <f t="shared" si="3559"/>
        <v>0.13605442176870747</v>
      </c>
      <c r="J889" s="800">
        <f t="shared" si="3559"/>
        <v>0.11904761904761904</v>
      </c>
      <c r="K889" s="800">
        <f t="shared" si="3559"/>
        <v>0.1020408163265306</v>
      </c>
      <c r="L889" s="800">
        <f t="shared" si="3559"/>
        <v>0.13605442176870747</v>
      </c>
      <c r="M889" s="800">
        <f t="shared" si="3559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60">SUM(T667)</f>
        <v>0.11904761904761904</v>
      </c>
      <c r="U889" s="800">
        <f t="shared" si="3560"/>
        <v>0.14285714285714285</v>
      </c>
      <c r="V889" s="800">
        <f t="shared" si="3560"/>
        <v>0.1020408163265306</v>
      </c>
      <c r="W889" s="800">
        <f t="shared" si="3560"/>
        <v>0.14285714285714285</v>
      </c>
      <c r="X889" s="800">
        <f t="shared" si="3560"/>
        <v>0.10822510822510822</v>
      </c>
      <c r="Y889" s="800">
        <f t="shared" si="3560"/>
        <v>0.11904761904761904</v>
      </c>
      <c r="Z889" s="800">
        <f t="shared" si="3560"/>
        <v>9.5238095238095233E-2</v>
      </c>
      <c r="AA889" s="800">
        <f t="shared" si="3560"/>
        <v>9.5238095238095233E-2</v>
      </c>
      <c r="AB889" s="800">
        <f t="shared" si="3560"/>
        <v>0.11904761904761904</v>
      </c>
      <c r="AC889" s="800">
        <f t="shared" si="3560"/>
        <v>9.5238095238095233E-2</v>
      </c>
      <c r="AD889" s="800">
        <f t="shared" si="3560"/>
        <v>0.11904761904761904</v>
      </c>
      <c r="AE889" s="800">
        <f t="shared" si="3560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61">SUM(AL667)</f>
        <v>5.9523809523809521E-2</v>
      </c>
      <c r="AM889" s="800">
        <f t="shared" si="3561"/>
        <v>0</v>
      </c>
      <c r="AN889" s="800">
        <f t="shared" si="3561"/>
        <v>0</v>
      </c>
      <c r="AO889" s="800">
        <f t="shared" si="3561"/>
        <v>0.1020408163265306</v>
      </c>
      <c r="AP889" s="800">
        <f t="shared" si="3561"/>
        <v>7.9365079365079375E-2</v>
      </c>
      <c r="AQ889" s="800">
        <f t="shared" si="3561"/>
        <v>8.9285714285714288E-2</v>
      </c>
      <c r="AR889" s="800">
        <f t="shared" si="3561"/>
        <v>0.11904761904761904</v>
      </c>
      <c r="AS889" s="800">
        <f t="shared" si="3561"/>
        <v>6.8027210884353734E-2</v>
      </c>
      <c r="AT889" s="800">
        <f t="shared" si="3561"/>
        <v>0.1020408163265306</v>
      </c>
      <c r="AU889" s="800">
        <f t="shared" si="3561"/>
        <v>0</v>
      </c>
      <c r="AV889" s="800">
        <f t="shared" si="3561"/>
        <v>7.9365079365079375E-2</v>
      </c>
      <c r="AW889" s="800">
        <f t="shared" si="3561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62">SUM(BD667)</f>
        <v>8.9285714285714288E-2</v>
      </c>
      <c r="BE889" s="800">
        <f t="shared" si="3562"/>
        <v>8.9285714285714288E-2</v>
      </c>
      <c r="BF889" s="800">
        <f t="shared" si="3562"/>
        <v>0.10582010582010581</v>
      </c>
      <c r="BG889" s="800">
        <f t="shared" si="3562"/>
        <v>8.9285714285714288E-2</v>
      </c>
      <c r="BH889" s="800">
        <f t="shared" si="3562"/>
        <v>0.10582010582010581</v>
      </c>
      <c r="BI889" s="800">
        <f t="shared" si="3562"/>
        <v>0.10582010582010581</v>
      </c>
      <c r="BJ889" s="800">
        <f t="shared" si="3562"/>
        <v>7.9365079365079375E-2</v>
      </c>
      <c r="BK889" s="800">
        <f t="shared" si="3562"/>
        <v>7.9365079365079375E-2</v>
      </c>
      <c r="BL889" s="800">
        <f t="shared" si="3562"/>
        <v>9.5238095238095233E-2</v>
      </c>
      <c r="BM889" s="800">
        <f t="shared" si="3562"/>
        <v>0</v>
      </c>
      <c r="BN889" s="800">
        <f t="shared" si="3562"/>
        <v>8.9285714285714288E-2</v>
      </c>
      <c r="BO889" s="800">
        <f t="shared" si="3562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0.11904761904761904</v>
      </c>
      <c r="BW889" s="800">
        <f>SUM(BW667)</f>
        <v>0.11904761904761904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63">IF(DG889&lt;3,"",(SUM(B889:R889)-MIN(B889:R889)-MAX(B889:R889))/(DG889-2))</f>
        <v>0.11904761904761904</v>
      </c>
      <c r="CA889" s="615">
        <f t="shared" ref="CA889:CA894" si="3564">IF(DH889&lt;3,"",(SUM(T889:AJ889)-MIN(T889:AJ889)-MAX(T889:AJ889))/(DH889-2))</f>
        <v>0.11626468769325912</v>
      </c>
      <c r="CB889" s="615">
        <f t="shared" ref="CB889:CB894" si="3565">IF(DI889&lt;3,"",(SUM(AL889:BB889)-MIN(AL889:BB889)-MAX(AL889:BB889))/(DI889-2))</f>
        <v>6.8168934240362813E-2</v>
      </c>
      <c r="CC889" s="684">
        <f t="shared" ref="CC889:CC894" si="3566">IF(DJ889&lt;3,"",(SUM(BD889:BT889)-MIN(BD889:BT889)-MAX(BD889:BT889))/(DJ889-2))</f>
        <v>9.179894179894181E-2</v>
      </c>
      <c r="CD889" s="1331">
        <f t="shared" ref="CD889:CO889" si="356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3567"/>
        <v>0</v>
      </c>
      <c r="CF889" s="1332">
        <f t="shared" si="3567"/>
        <v>0</v>
      </c>
      <c r="CG889" s="1332">
        <f t="shared" si="3567"/>
        <v>5.9523809523809521E-2</v>
      </c>
      <c r="CH889" s="1332">
        <f t="shared" si="3567"/>
        <v>6.8027210884353734E-2</v>
      </c>
      <c r="CI889" s="1333">
        <f t="shared" si="3567"/>
        <v>7.9365079365079375E-2</v>
      </c>
      <c r="CJ889" s="1333">
        <f t="shared" si="3567"/>
        <v>7.9365079365079375E-2</v>
      </c>
      <c r="CK889" s="1332">
        <f t="shared" si="3567"/>
        <v>8.9285714285714288E-2</v>
      </c>
      <c r="CL889" s="1332">
        <f t="shared" si="3567"/>
        <v>0.1020408163265306</v>
      </c>
      <c r="CM889" s="1332">
        <f t="shared" si="3567"/>
        <v>0.1020408163265306</v>
      </c>
      <c r="CN889" s="1332">
        <f t="shared" si="3567"/>
        <v>0.1020408163265306</v>
      </c>
      <c r="CO889" s="1331">
        <f t="shared" si="3567"/>
        <v>0.11904761904761904</v>
      </c>
      <c r="CP889" s="529" t="str">
        <f t="shared" ref="CP889:CP894" si="356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6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7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7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7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7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7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7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7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7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7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7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8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8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8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83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84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85">COUNT(B889:R889)</f>
        <v>12</v>
      </c>
      <c r="DH889" s="98">
        <f t="shared" ref="DH889:DH894" si="3586">COUNT(T889:AJ889)</f>
        <v>12</v>
      </c>
      <c r="DI889" s="98">
        <f t="shared" ref="DI889:DI894" si="3587">COUNT(AL889:BB889)</f>
        <v>12</v>
      </c>
      <c r="DJ889" s="98">
        <f t="shared" ref="DJ889:DJ894" si="3588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589">SUM(B670)</f>
        <v>0</v>
      </c>
      <c r="C890" s="800">
        <f t="shared" si="3589"/>
        <v>0</v>
      </c>
      <c r="D890" s="800">
        <f t="shared" si="3589"/>
        <v>0</v>
      </c>
      <c r="E890" s="800">
        <f t="shared" si="3589"/>
        <v>0</v>
      </c>
      <c r="F890" s="800">
        <f t="shared" si="3589"/>
        <v>0</v>
      </c>
      <c r="G890" s="800">
        <f t="shared" si="3589"/>
        <v>0</v>
      </c>
      <c r="H890" s="800">
        <f t="shared" si="3589"/>
        <v>0</v>
      </c>
      <c r="I890" s="800">
        <f t="shared" si="3589"/>
        <v>0</v>
      </c>
      <c r="J890" s="800">
        <f t="shared" si="3589"/>
        <v>0</v>
      </c>
      <c r="K890" s="800">
        <f t="shared" si="3589"/>
        <v>0</v>
      </c>
      <c r="L890" s="800">
        <f t="shared" si="3589"/>
        <v>0</v>
      </c>
      <c r="M890" s="800">
        <f t="shared" si="3589"/>
        <v>0</v>
      </c>
      <c r="N890" s="800"/>
      <c r="O890" s="800"/>
      <c r="P890" s="800"/>
      <c r="Q890" s="800"/>
      <c r="R890" s="800"/>
      <c r="S890" s="799"/>
      <c r="T890" s="800">
        <f t="shared" ref="T890:AE890" si="3590">SUM(T670)</f>
        <v>0</v>
      </c>
      <c r="U890" s="800">
        <f t="shared" si="3590"/>
        <v>0</v>
      </c>
      <c r="V890" s="800">
        <f t="shared" si="3590"/>
        <v>0</v>
      </c>
      <c r="W890" s="800">
        <f t="shared" si="3590"/>
        <v>0</v>
      </c>
      <c r="X890" s="800">
        <f t="shared" si="3590"/>
        <v>0</v>
      </c>
      <c r="Y890" s="800">
        <f t="shared" si="3590"/>
        <v>0</v>
      </c>
      <c r="Z890" s="800">
        <f t="shared" si="3590"/>
        <v>0</v>
      </c>
      <c r="AA890" s="800">
        <f t="shared" si="3590"/>
        <v>0</v>
      </c>
      <c r="AB890" s="800">
        <f t="shared" si="3590"/>
        <v>0</v>
      </c>
      <c r="AC890" s="800">
        <f t="shared" si="3590"/>
        <v>0</v>
      </c>
      <c r="AD890" s="800">
        <f t="shared" si="3590"/>
        <v>0</v>
      </c>
      <c r="AE890" s="800">
        <f t="shared" si="3590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91">SUM(AL670)</f>
        <v>0</v>
      </c>
      <c r="AM890" s="800">
        <f t="shared" si="3591"/>
        <v>0</v>
      </c>
      <c r="AN890" s="800">
        <f t="shared" si="3591"/>
        <v>0</v>
      </c>
      <c r="AO890" s="800">
        <f t="shared" si="3591"/>
        <v>0</v>
      </c>
      <c r="AP890" s="800">
        <f t="shared" si="3591"/>
        <v>0</v>
      </c>
      <c r="AQ890" s="800">
        <f t="shared" si="3591"/>
        <v>0</v>
      </c>
      <c r="AR890" s="800">
        <f t="shared" si="3591"/>
        <v>0</v>
      </c>
      <c r="AS890" s="800">
        <f t="shared" si="3591"/>
        <v>0</v>
      </c>
      <c r="AT890" s="800">
        <f t="shared" si="3591"/>
        <v>0</v>
      </c>
      <c r="AU890" s="800">
        <f t="shared" si="3591"/>
        <v>0</v>
      </c>
      <c r="AV890" s="800">
        <f t="shared" si="3591"/>
        <v>0</v>
      </c>
      <c r="AW890" s="800">
        <f t="shared" si="3591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92">SUM(BD670)</f>
        <v>0</v>
      </c>
      <c r="BE890" s="800">
        <f t="shared" si="3592"/>
        <v>0</v>
      </c>
      <c r="BF890" s="800">
        <f t="shared" si="3592"/>
        <v>0</v>
      </c>
      <c r="BG890" s="800">
        <f t="shared" si="3592"/>
        <v>0</v>
      </c>
      <c r="BH890" s="800">
        <f t="shared" si="3592"/>
        <v>0</v>
      </c>
      <c r="BI890" s="800">
        <f t="shared" si="3592"/>
        <v>0</v>
      </c>
      <c r="BJ890" s="800">
        <f t="shared" si="3592"/>
        <v>0</v>
      </c>
      <c r="BK890" s="800">
        <f t="shared" si="3592"/>
        <v>0</v>
      </c>
      <c r="BL890" s="800">
        <f t="shared" si="3592"/>
        <v>0</v>
      </c>
      <c r="BM890" s="800">
        <f t="shared" si="3592"/>
        <v>0</v>
      </c>
      <c r="BN890" s="800">
        <f t="shared" si="3592"/>
        <v>0</v>
      </c>
      <c r="BO890" s="800">
        <f t="shared" si="3592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63"/>
        <v>0</v>
      </c>
      <c r="CA890" s="615">
        <f t="shared" si="3564"/>
        <v>0</v>
      </c>
      <c r="CB890" s="615">
        <f t="shared" si="3565"/>
        <v>0</v>
      </c>
      <c r="CC890" s="684">
        <f t="shared" si="3566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9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93"/>
        <v>0</v>
      </c>
      <c r="CG890" s="1332">
        <f t="shared" si="3593"/>
        <v>0</v>
      </c>
      <c r="CH890" s="1332">
        <f t="shared" si="3593"/>
        <v>0</v>
      </c>
      <c r="CI890" s="1333">
        <f t="shared" si="3593"/>
        <v>0</v>
      </c>
      <c r="CJ890" s="1333">
        <f t="shared" si="3593"/>
        <v>0</v>
      </c>
      <c r="CK890" s="1332">
        <f t="shared" si="3593"/>
        <v>0</v>
      </c>
      <c r="CL890" s="1332">
        <f t="shared" si="3593"/>
        <v>0</v>
      </c>
      <c r="CM890" s="1332">
        <f t="shared" si="3593"/>
        <v>0</v>
      </c>
      <c r="CN890" s="1332">
        <f t="shared" si="3593"/>
        <v>0</v>
      </c>
      <c r="CO890" s="1331">
        <f t="shared" si="3593"/>
        <v>0</v>
      </c>
      <c r="CP890" s="529" t="str">
        <f t="shared" si="3568"/>
        <v/>
      </c>
      <c r="CQ890" s="530" t="str">
        <f t="shared" si="3569"/>
        <v/>
      </c>
      <c r="CR890" s="531" t="str">
        <f t="shared" si="3570"/>
        <v/>
      </c>
      <c r="CS890" s="531">
        <f t="shared" si="3571"/>
        <v>0</v>
      </c>
      <c r="CT890" s="531">
        <f t="shared" si="3572"/>
        <v>0</v>
      </c>
      <c r="CU890" s="531">
        <f t="shared" si="3573"/>
        <v>0</v>
      </c>
      <c r="CV890" s="531">
        <f t="shared" si="3574"/>
        <v>0</v>
      </c>
      <c r="CW890" s="532">
        <f t="shared" si="3575"/>
        <v>0</v>
      </c>
      <c r="CX890" s="532">
        <f t="shared" si="3576"/>
        <v>0</v>
      </c>
      <c r="CY890" s="532">
        <f t="shared" si="3577"/>
        <v>0</v>
      </c>
      <c r="CZ890" s="531">
        <f t="shared" si="3578"/>
        <v>0</v>
      </c>
      <c r="DA890" s="531">
        <f t="shared" si="3579"/>
        <v>0</v>
      </c>
      <c r="DB890" s="531">
        <f t="shared" si="3580"/>
        <v>0</v>
      </c>
      <c r="DC890" s="531">
        <f t="shared" si="3581"/>
        <v>0</v>
      </c>
      <c r="DD890" s="531">
        <f t="shared" si="3582"/>
        <v>0</v>
      </c>
      <c r="DE890" s="530" t="str">
        <f t="shared" si="3583"/>
        <v/>
      </c>
      <c r="DF890" s="529" t="str">
        <f t="shared" si="3584"/>
        <v/>
      </c>
      <c r="DG890" s="646">
        <f t="shared" si="3585"/>
        <v>12</v>
      </c>
      <c r="DH890" s="98">
        <f t="shared" si="3586"/>
        <v>12</v>
      </c>
      <c r="DI890" s="98">
        <f t="shared" si="3587"/>
        <v>12</v>
      </c>
      <c r="DJ890" s="98">
        <f t="shared" si="3588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594">SUM(B673)</f>
        <v>0</v>
      </c>
      <c r="C891" s="800">
        <f t="shared" si="3594"/>
        <v>0</v>
      </c>
      <c r="D891" s="800">
        <f t="shared" si="3594"/>
        <v>0</v>
      </c>
      <c r="E891" s="800">
        <f t="shared" si="3594"/>
        <v>0</v>
      </c>
      <c r="F891" s="800">
        <f t="shared" si="3594"/>
        <v>0</v>
      </c>
      <c r="G891" s="800">
        <f t="shared" si="3594"/>
        <v>0</v>
      </c>
      <c r="H891" s="800">
        <f t="shared" si="3594"/>
        <v>0</v>
      </c>
      <c r="I891" s="800">
        <f t="shared" si="3594"/>
        <v>0</v>
      </c>
      <c r="J891" s="800">
        <f t="shared" si="3594"/>
        <v>0</v>
      </c>
      <c r="K891" s="800">
        <f t="shared" si="3594"/>
        <v>0</v>
      </c>
      <c r="L891" s="800">
        <f t="shared" si="3594"/>
        <v>0</v>
      </c>
      <c r="M891" s="800">
        <f t="shared" si="3594"/>
        <v>0</v>
      </c>
      <c r="N891" s="800"/>
      <c r="O891" s="800"/>
      <c r="P891" s="800"/>
      <c r="Q891" s="800"/>
      <c r="R891" s="800"/>
      <c r="S891" s="799"/>
      <c r="T891" s="800">
        <f t="shared" ref="T891:AE891" si="3595">SUM(T673)</f>
        <v>0</v>
      </c>
      <c r="U891" s="800">
        <f t="shared" si="3595"/>
        <v>0</v>
      </c>
      <c r="V891" s="800">
        <f t="shared" si="3595"/>
        <v>0</v>
      </c>
      <c r="W891" s="800">
        <f t="shared" si="3595"/>
        <v>0</v>
      </c>
      <c r="X891" s="800">
        <f t="shared" si="3595"/>
        <v>0</v>
      </c>
      <c r="Y891" s="800">
        <f t="shared" si="3595"/>
        <v>0</v>
      </c>
      <c r="Z891" s="800">
        <f t="shared" si="3595"/>
        <v>0</v>
      </c>
      <c r="AA891" s="800">
        <f t="shared" si="3595"/>
        <v>0</v>
      </c>
      <c r="AB891" s="800">
        <f t="shared" si="3595"/>
        <v>0</v>
      </c>
      <c r="AC891" s="800">
        <f t="shared" si="3595"/>
        <v>0</v>
      </c>
      <c r="AD891" s="800">
        <f t="shared" si="3595"/>
        <v>0</v>
      </c>
      <c r="AE891" s="800">
        <f t="shared" si="3595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96">SUM(AL673)</f>
        <v>0</v>
      </c>
      <c r="AM891" s="800">
        <f t="shared" si="3596"/>
        <v>0</v>
      </c>
      <c r="AN891" s="800">
        <f t="shared" si="3596"/>
        <v>0</v>
      </c>
      <c r="AO891" s="800">
        <f t="shared" si="3596"/>
        <v>0</v>
      </c>
      <c r="AP891" s="800">
        <f t="shared" si="3596"/>
        <v>0</v>
      </c>
      <c r="AQ891" s="800">
        <f t="shared" si="3596"/>
        <v>0</v>
      </c>
      <c r="AR891" s="800">
        <f t="shared" si="3596"/>
        <v>0</v>
      </c>
      <c r="AS891" s="800">
        <f t="shared" si="3596"/>
        <v>0</v>
      </c>
      <c r="AT891" s="800">
        <f t="shared" si="3596"/>
        <v>0</v>
      </c>
      <c r="AU891" s="800">
        <f t="shared" si="3596"/>
        <v>0</v>
      </c>
      <c r="AV891" s="800">
        <f t="shared" si="3596"/>
        <v>0</v>
      </c>
      <c r="AW891" s="800">
        <f t="shared" si="3596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97">SUM(BD673)</f>
        <v>0</v>
      </c>
      <c r="BE891" s="800">
        <f t="shared" si="3597"/>
        <v>0</v>
      </c>
      <c r="BF891" s="800">
        <f t="shared" si="3597"/>
        <v>0</v>
      </c>
      <c r="BG891" s="800">
        <f t="shared" si="3597"/>
        <v>0</v>
      </c>
      <c r="BH891" s="800">
        <f t="shared" si="3597"/>
        <v>0</v>
      </c>
      <c r="BI891" s="800">
        <f t="shared" si="3597"/>
        <v>0</v>
      </c>
      <c r="BJ891" s="800">
        <f t="shared" si="3597"/>
        <v>0</v>
      </c>
      <c r="BK891" s="800">
        <f t="shared" si="3597"/>
        <v>0</v>
      </c>
      <c r="BL891" s="800">
        <f t="shared" si="3597"/>
        <v>0</v>
      </c>
      <c r="BM891" s="800">
        <f t="shared" si="3597"/>
        <v>0</v>
      </c>
      <c r="BN891" s="800">
        <f t="shared" si="3597"/>
        <v>0</v>
      </c>
      <c r="BO891" s="800">
        <f t="shared" si="3597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63"/>
        <v>0</v>
      </c>
      <c r="CA891" s="615">
        <f t="shared" si="3564"/>
        <v>0</v>
      </c>
      <c r="CB891" s="615">
        <f t="shared" si="3565"/>
        <v>0</v>
      </c>
      <c r="CC891" s="684">
        <f t="shared" si="3566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93"/>
        <v>0</v>
      </c>
      <c r="CF891" s="1332">
        <f t="shared" si="3593"/>
        <v>0</v>
      </c>
      <c r="CG891" s="1332">
        <f t="shared" si="3593"/>
        <v>0</v>
      </c>
      <c r="CH891" s="1332">
        <f t="shared" si="3593"/>
        <v>0</v>
      </c>
      <c r="CI891" s="1333">
        <f t="shared" si="3593"/>
        <v>0</v>
      </c>
      <c r="CJ891" s="1333">
        <f t="shared" si="3593"/>
        <v>0</v>
      </c>
      <c r="CK891" s="1332">
        <f t="shared" si="3593"/>
        <v>0</v>
      </c>
      <c r="CL891" s="1332">
        <f t="shared" si="3593"/>
        <v>0</v>
      </c>
      <c r="CM891" s="1332">
        <f t="shared" si="3593"/>
        <v>0</v>
      </c>
      <c r="CN891" s="1332">
        <f t="shared" si="3593"/>
        <v>0</v>
      </c>
      <c r="CO891" s="1331">
        <f t="shared" si="3593"/>
        <v>0</v>
      </c>
      <c r="CP891" s="529" t="str">
        <f t="shared" si="3568"/>
        <v/>
      </c>
      <c r="CQ891" s="530" t="str">
        <f t="shared" si="3569"/>
        <v/>
      </c>
      <c r="CR891" s="531" t="str">
        <f t="shared" si="3570"/>
        <v/>
      </c>
      <c r="CS891" s="531">
        <f t="shared" si="3571"/>
        <v>0</v>
      </c>
      <c r="CT891" s="531">
        <f t="shared" si="3572"/>
        <v>0</v>
      </c>
      <c r="CU891" s="531">
        <f t="shared" si="3573"/>
        <v>0</v>
      </c>
      <c r="CV891" s="531">
        <f t="shared" si="3574"/>
        <v>0</v>
      </c>
      <c r="CW891" s="532">
        <f t="shared" si="3575"/>
        <v>0</v>
      </c>
      <c r="CX891" s="532">
        <f t="shared" si="3576"/>
        <v>0</v>
      </c>
      <c r="CY891" s="532">
        <f t="shared" si="3577"/>
        <v>0</v>
      </c>
      <c r="CZ891" s="531">
        <f t="shared" si="3578"/>
        <v>0</v>
      </c>
      <c r="DA891" s="531">
        <f t="shared" si="3579"/>
        <v>0</v>
      </c>
      <c r="DB891" s="531">
        <f t="shared" si="3580"/>
        <v>0</v>
      </c>
      <c r="DC891" s="531">
        <f t="shared" si="3581"/>
        <v>0</v>
      </c>
      <c r="DD891" s="531">
        <f t="shared" si="3582"/>
        <v>0</v>
      </c>
      <c r="DE891" s="530" t="str">
        <f t="shared" si="3583"/>
        <v/>
      </c>
      <c r="DF891" s="529" t="str">
        <f t="shared" si="3584"/>
        <v/>
      </c>
      <c r="DG891" s="646">
        <f t="shared" si="3585"/>
        <v>12</v>
      </c>
      <c r="DH891" s="98">
        <f t="shared" si="3586"/>
        <v>12</v>
      </c>
      <c r="DI891" s="98">
        <f t="shared" si="3587"/>
        <v>12</v>
      </c>
      <c r="DJ891" s="98">
        <f t="shared" si="3588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598">SUM(B676)</f>
        <v>0</v>
      </c>
      <c r="C892" s="800">
        <f t="shared" si="3598"/>
        <v>0</v>
      </c>
      <c r="D892" s="800">
        <f t="shared" si="3598"/>
        <v>0</v>
      </c>
      <c r="E892" s="800">
        <f t="shared" si="3598"/>
        <v>0</v>
      </c>
      <c r="F892" s="800">
        <f t="shared" si="3598"/>
        <v>0</v>
      </c>
      <c r="G892" s="800">
        <f t="shared" si="3598"/>
        <v>0</v>
      </c>
      <c r="H892" s="800">
        <f t="shared" si="3598"/>
        <v>0</v>
      </c>
      <c r="I892" s="800">
        <f t="shared" si="3598"/>
        <v>0</v>
      </c>
      <c r="J892" s="800">
        <f t="shared" si="3598"/>
        <v>0</v>
      </c>
      <c r="K892" s="800">
        <f t="shared" si="3598"/>
        <v>0</v>
      </c>
      <c r="L892" s="800">
        <f t="shared" si="3598"/>
        <v>0</v>
      </c>
      <c r="M892" s="800">
        <f t="shared" si="3598"/>
        <v>0</v>
      </c>
      <c r="N892" s="800"/>
      <c r="O892" s="800"/>
      <c r="P892" s="800"/>
      <c r="Q892" s="800"/>
      <c r="R892" s="800"/>
      <c r="S892" s="799"/>
      <c r="T892" s="800">
        <f t="shared" ref="T892:AE892" si="3599">SUM(T676)</f>
        <v>0</v>
      </c>
      <c r="U892" s="800">
        <f t="shared" si="3599"/>
        <v>0</v>
      </c>
      <c r="V892" s="800">
        <f t="shared" si="3599"/>
        <v>0</v>
      </c>
      <c r="W892" s="800">
        <f t="shared" si="3599"/>
        <v>0</v>
      </c>
      <c r="X892" s="800">
        <f t="shared" si="3599"/>
        <v>0</v>
      </c>
      <c r="Y892" s="800">
        <f t="shared" si="3599"/>
        <v>0</v>
      </c>
      <c r="Z892" s="800">
        <f t="shared" si="3599"/>
        <v>0</v>
      </c>
      <c r="AA892" s="800">
        <f t="shared" si="3599"/>
        <v>0</v>
      </c>
      <c r="AB892" s="800">
        <f t="shared" si="3599"/>
        <v>0</v>
      </c>
      <c r="AC892" s="800">
        <f t="shared" si="3599"/>
        <v>0</v>
      </c>
      <c r="AD892" s="800">
        <f t="shared" si="3599"/>
        <v>0</v>
      </c>
      <c r="AE892" s="800">
        <f t="shared" si="3599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00">SUM(AL676)</f>
        <v>0</v>
      </c>
      <c r="AM892" s="800">
        <f t="shared" si="3600"/>
        <v>0</v>
      </c>
      <c r="AN892" s="800">
        <f t="shared" si="3600"/>
        <v>0</v>
      </c>
      <c r="AO892" s="800">
        <f t="shared" si="3600"/>
        <v>0</v>
      </c>
      <c r="AP892" s="800">
        <f t="shared" si="3600"/>
        <v>0</v>
      </c>
      <c r="AQ892" s="800">
        <f t="shared" si="3600"/>
        <v>0</v>
      </c>
      <c r="AR892" s="800">
        <f t="shared" si="3600"/>
        <v>0</v>
      </c>
      <c r="AS892" s="800">
        <f t="shared" si="3600"/>
        <v>0</v>
      </c>
      <c r="AT892" s="800">
        <f t="shared" si="3600"/>
        <v>0</v>
      </c>
      <c r="AU892" s="800">
        <f t="shared" si="3600"/>
        <v>0</v>
      </c>
      <c r="AV892" s="800">
        <f t="shared" si="3600"/>
        <v>0</v>
      </c>
      <c r="AW892" s="800">
        <f t="shared" si="3600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01">SUM(BD676)</f>
        <v>0</v>
      </c>
      <c r="BE892" s="800">
        <f t="shared" si="3601"/>
        <v>0</v>
      </c>
      <c r="BF892" s="800">
        <f t="shared" si="3601"/>
        <v>0</v>
      </c>
      <c r="BG892" s="800">
        <f t="shared" si="3601"/>
        <v>0</v>
      </c>
      <c r="BH892" s="800">
        <f t="shared" si="3601"/>
        <v>0</v>
      </c>
      <c r="BI892" s="800">
        <f t="shared" si="3601"/>
        <v>0</v>
      </c>
      <c r="BJ892" s="800">
        <f t="shared" si="3601"/>
        <v>0</v>
      </c>
      <c r="BK892" s="800">
        <f t="shared" si="3601"/>
        <v>0</v>
      </c>
      <c r="BL892" s="800">
        <f t="shared" si="3601"/>
        <v>0</v>
      </c>
      <c r="BM892" s="800">
        <f t="shared" si="3601"/>
        <v>0</v>
      </c>
      <c r="BN892" s="800">
        <f t="shared" si="3601"/>
        <v>0</v>
      </c>
      <c r="BO892" s="800">
        <f t="shared" si="3601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63"/>
        <v>0</v>
      </c>
      <c r="CA892" s="615">
        <f t="shared" si="3564"/>
        <v>0</v>
      </c>
      <c r="CB892" s="615">
        <f t="shared" si="3565"/>
        <v>0</v>
      </c>
      <c r="CC892" s="684">
        <f t="shared" si="3566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93"/>
        <v>0</v>
      </c>
      <c r="CF892" s="1332">
        <f t="shared" si="3593"/>
        <v>0</v>
      </c>
      <c r="CG892" s="1332">
        <f t="shared" si="3593"/>
        <v>0</v>
      </c>
      <c r="CH892" s="1332">
        <f t="shared" si="3593"/>
        <v>0</v>
      </c>
      <c r="CI892" s="1333">
        <f t="shared" si="3593"/>
        <v>0</v>
      </c>
      <c r="CJ892" s="1333">
        <f t="shared" si="3593"/>
        <v>0</v>
      </c>
      <c r="CK892" s="1332">
        <f t="shared" si="3593"/>
        <v>0</v>
      </c>
      <c r="CL892" s="1332">
        <f t="shared" si="3593"/>
        <v>0</v>
      </c>
      <c r="CM892" s="1332">
        <f t="shared" si="3593"/>
        <v>0</v>
      </c>
      <c r="CN892" s="1332">
        <f t="shared" si="3593"/>
        <v>0</v>
      </c>
      <c r="CO892" s="1331">
        <f t="shared" si="3593"/>
        <v>0</v>
      </c>
      <c r="CP892" s="529" t="str">
        <f t="shared" si="3568"/>
        <v/>
      </c>
      <c r="CQ892" s="530" t="str">
        <f t="shared" si="3569"/>
        <v/>
      </c>
      <c r="CR892" s="531" t="str">
        <f t="shared" si="3570"/>
        <v/>
      </c>
      <c r="CS892" s="531">
        <f t="shared" si="3571"/>
        <v>0</v>
      </c>
      <c r="CT892" s="531">
        <f t="shared" si="3572"/>
        <v>0</v>
      </c>
      <c r="CU892" s="531">
        <f t="shared" si="3573"/>
        <v>0</v>
      </c>
      <c r="CV892" s="531">
        <f t="shared" si="3574"/>
        <v>0</v>
      </c>
      <c r="CW892" s="532">
        <f t="shared" si="3575"/>
        <v>0</v>
      </c>
      <c r="CX892" s="532">
        <f t="shared" si="3576"/>
        <v>0</v>
      </c>
      <c r="CY892" s="532">
        <f t="shared" si="3577"/>
        <v>0</v>
      </c>
      <c r="CZ892" s="531">
        <f t="shared" si="3578"/>
        <v>0</v>
      </c>
      <c r="DA892" s="531">
        <f t="shared" si="3579"/>
        <v>0</v>
      </c>
      <c r="DB892" s="531">
        <f t="shared" si="3580"/>
        <v>0</v>
      </c>
      <c r="DC892" s="531">
        <f t="shared" si="3581"/>
        <v>0</v>
      </c>
      <c r="DD892" s="531">
        <f t="shared" si="3582"/>
        <v>0</v>
      </c>
      <c r="DE892" s="530" t="str">
        <f t="shared" si="3583"/>
        <v/>
      </c>
      <c r="DF892" s="529" t="str">
        <f t="shared" si="3584"/>
        <v/>
      </c>
      <c r="DG892" s="646">
        <f t="shared" si="3585"/>
        <v>12</v>
      </c>
      <c r="DH892" s="98">
        <f t="shared" si="3586"/>
        <v>12</v>
      </c>
      <c r="DI892" s="98">
        <f t="shared" si="3587"/>
        <v>12</v>
      </c>
      <c r="DJ892" s="98">
        <f t="shared" si="3588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02">SUM(B681)</f>
        <v>0</v>
      </c>
      <c r="C893" s="800">
        <f t="shared" si="3602"/>
        <v>0</v>
      </c>
      <c r="D893" s="800">
        <f t="shared" si="3602"/>
        <v>0</v>
      </c>
      <c r="E893" s="800">
        <f t="shared" si="3602"/>
        <v>0</v>
      </c>
      <c r="F893" s="800">
        <f t="shared" si="3602"/>
        <v>0</v>
      </c>
      <c r="G893" s="800">
        <f t="shared" si="3602"/>
        <v>0</v>
      </c>
      <c r="H893" s="800">
        <f t="shared" si="3602"/>
        <v>0</v>
      </c>
      <c r="I893" s="800">
        <f t="shared" si="3602"/>
        <v>0</v>
      </c>
      <c r="J893" s="800">
        <f t="shared" si="3602"/>
        <v>0</v>
      </c>
      <c r="K893" s="800">
        <f t="shared" si="3602"/>
        <v>0</v>
      </c>
      <c r="L893" s="800">
        <f t="shared" si="3602"/>
        <v>0</v>
      </c>
      <c r="M893" s="800">
        <f t="shared" si="3602"/>
        <v>0</v>
      </c>
      <c r="N893" s="800"/>
      <c r="O893" s="800"/>
      <c r="P893" s="800"/>
      <c r="Q893" s="800"/>
      <c r="R893" s="800"/>
      <c r="S893" s="799"/>
      <c r="T893" s="800">
        <f t="shared" ref="T893:AE893" si="3603">SUM(T681)</f>
        <v>0</v>
      </c>
      <c r="U893" s="800">
        <f t="shared" si="3603"/>
        <v>0</v>
      </c>
      <c r="V893" s="800">
        <f t="shared" si="3603"/>
        <v>0</v>
      </c>
      <c r="W893" s="800">
        <f t="shared" si="3603"/>
        <v>0</v>
      </c>
      <c r="X893" s="800">
        <f t="shared" si="3603"/>
        <v>0</v>
      </c>
      <c r="Y893" s="800">
        <f t="shared" si="3603"/>
        <v>0</v>
      </c>
      <c r="Z893" s="800">
        <f t="shared" si="3603"/>
        <v>0</v>
      </c>
      <c r="AA893" s="800">
        <f t="shared" si="3603"/>
        <v>0</v>
      </c>
      <c r="AB893" s="800">
        <f t="shared" si="3603"/>
        <v>0</v>
      </c>
      <c r="AC893" s="800">
        <f t="shared" si="3603"/>
        <v>0</v>
      </c>
      <c r="AD893" s="800">
        <f t="shared" si="3603"/>
        <v>0</v>
      </c>
      <c r="AE893" s="800">
        <f t="shared" si="3603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04">SUM(AL681)</f>
        <v>0</v>
      </c>
      <c r="AM893" s="800">
        <f t="shared" si="3604"/>
        <v>0</v>
      </c>
      <c r="AN893" s="800">
        <f t="shared" si="3604"/>
        <v>0</v>
      </c>
      <c r="AO893" s="800">
        <f t="shared" si="3604"/>
        <v>0</v>
      </c>
      <c r="AP893" s="800">
        <f t="shared" si="3604"/>
        <v>0</v>
      </c>
      <c r="AQ893" s="800">
        <f t="shared" si="3604"/>
        <v>0</v>
      </c>
      <c r="AR893" s="800">
        <f t="shared" si="3604"/>
        <v>0</v>
      </c>
      <c r="AS893" s="800">
        <f t="shared" si="3604"/>
        <v>0</v>
      </c>
      <c r="AT893" s="800">
        <f t="shared" si="3604"/>
        <v>0</v>
      </c>
      <c r="AU893" s="800">
        <f t="shared" si="3604"/>
        <v>0</v>
      </c>
      <c r="AV893" s="800">
        <f t="shared" si="3604"/>
        <v>0</v>
      </c>
      <c r="AW893" s="800">
        <f t="shared" si="3604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05">SUM(BD681)</f>
        <v>0</v>
      </c>
      <c r="BE893" s="800">
        <f t="shared" si="3605"/>
        <v>0</v>
      </c>
      <c r="BF893" s="800">
        <f t="shared" si="3605"/>
        <v>0</v>
      </c>
      <c r="BG893" s="800">
        <f t="shared" si="3605"/>
        <v>0</v>
      </c>
      <c r="BH893" s="800">
        <f t="shared" si="3605"/>
        <v>0</v>
      </c>
      <c r="BI893" s="800">
        <f t="shared" si="3605"/>
        <v>0</v>
      </c>
      <c r="BJ893" s="800">
        <f t="shared" si="3605"/>
        <v>0</v>
      </c>
      <c r="BK893" s="800">
        <f t="shared" si="3605"/>
        <v>0</v>
      </c>
      <c r="BL893" s="800">
        <f t="shared" si="3605"/>
        <v>0</v>
      </c>
      <c r="BM893" s="800">
        <f t="shared" si="3605"/>
        <v>0</v>
      </c>
      <c r="BN893" s="800">
        <f t="shared" si="3605"/>
        <v>0</v>
      </c>
      <c r="BO893" s="800">
        <f t="shared" si="3605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63"/>
        <v>0</v>
      </c>
      <c r="CA893" s="615">
        <f t="shared" si="3564"/>
        <v>0</v>
      </c>
      <c r="CB893" s="615">
        <f t="shared" si="3565"/>
        <v>0</v>
      </c>
      <c r="CC893" s="684">
        <f t="shared" si="3566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93"/>
        <v>0</v>
      </c>
      <c r="CF893" s="1332">
        <f t="shared" si="3593"/>
        <v>0</v>
      </c>
      <c r="CG893" s="1332">
        <f t="shared" si="3593"/>
        <v>0</v>
      </c>
      <c r="CH893" s="1332">
        <f t="shared" si="3593"/>
        <v>0</v>
      </c>
      <c r="CI893" s="1333">
        <f t="shared" si="3593"/>
        <v>0</v>
      </c>
      <c r="CJ893" s="1333">
        <f t="shared" si="3593"/>
        <v>0</v>
      </c>
      <c r="CK893" s="1332">
        <f t="shared" si="3593"/>
        <v>0</v>
      </c>
      <c r="CL893" s="1332">
        <f t="shared" si="3593"/>
        <v>0</v>
      </c>
      <c r="CM893" s="1332">
        <f t="shared" si="3593"/>
        <v>0</v>
      </c>
      <c r="CN893" s="1332">
        <f t="shared" si="3593"/>
        <v>0</v>
      </c>
      <c r="CO893" s="1331">
        <f t="shared" si="3593"/>
        <v>0</v>
      </c>
      <c r="CP893" s="529" t="str">
        <f t="shared" si="3568"/>
        <v/>
      </c>
      <c r="CQ893" s="530" t="str">
        <f t="shared" si="3569"/>
        <v/>
      </c>
      <c r="CR893" s="531" t="str">
        <f t="shared" si="3570"/>
        <v/>
      </c>
      <c r="CS893" s="531">
        <f t="shared" si="3571"/>
        <v>0</v>
      </c>
      <c r="CT893" s="531">
        <f t="shared" si="3572"/>
        <v>0</v>
      </c>
      <c r="CU893" s="531">
        <f t="shared" si="3573"/>
        <v>0</v>
      </c>
      <c r="CV893" s="531">
        <f t="shared" si="3574"/>
        <v>0</v>
      </c>
      <c r="CW893" s="532">
        <f t="shared" si="3575"/>
        <v>0</v>
      </c>
      <c r="CX893" s="532">
        <f t="shared" si="3576"/>
        <v>0</v>
      </c>
      <c r="CY893" s="532">
        <f t="shared" si="3577"/>
        <v>0</v>
      </c>
      <c r="CZ893" s="531">
        <f t="shared" si="3578"/>
        <v>0</v>
      </c>
      <c r="DA893" s="531">
        <f t="shared" si="3579"/>
        <v>0</v>
      </c>
      <c r="DB893" s="531">
        <f t="shared" si="3580"/>
        <v>0</v>
      </c>
      <c r="DC893" s="531">
        <f t="shared" si="3581"/>
        <v>0</v>
      </c>
      <c r="DD893" s="531">
        <f t="shared" si="3582"/>
        <v>0</v>
      </c>
      <c r="DE893" s="530" t="str">
        <f t="shared" si="3583"/>
        <v/>
      </c>
      <c r="DF893" s="529" t="str">
        <f t="shared" si="3584"/>
        <v/>
      </c>
      <c r="DG893" s="646">
        <f t="shared" si="3585"/>
        <v>12</v>
      </c>
      <c r="DH893" s="98">
        <f t="shared" si="3586"/>
        <v>12</v>
      </c>
      <c r="DI893" s="98">
        <f t="shared" si="3587"/>
        <v>12</v>
      </c>
      <c r="DJ893" s="98">
        <f t="shared" si="3588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06">SUM(B686)</f>
        <v>0</v>
      </c>
      <c r="C894" s="800">
        <f t="shared" si="3606"/>
        <v>0</v>
      </c>
      <c r="D894" s="800">
        <f t="shared" si="3606"/>
        <v>0</v>
      </c>
      <c r="E894" s="800">
        <f t="shared" si="3606"/>
        <v>0</v>
      </c>
      <c r="F894" s="800">
        <f t="shared" si="3606"/>
        <v>0</v>
      </c>
      <c r="G894" s="800">
        <f t="shared" si="3606"/>
        <v>0</v>
      </c>
      <c r="H894" s="800">
        <f t="shared" si="3606"/>
        <v>0</v>
      </c>
      <c r="I894" s="800">
        <f t="shared" si="3606"/>
        <v>0</v>
      </c>
      <c r="J894" s="800">
        <f t="shared" si="3606"/>
        <v>0</v>
      </c>
      <c r="K894" s="800">
        <f t="shared" si="3606"/>
        <v>0</v>
      </c>
      <c r="L894" s="800">
        <f t="shared" si="3606"/>
        <v>0</v>
      </c>
      <c r="M894" s="800">
        <f t="shared" si="3606"/>
        <v>0</v>
      </c>
      <c r="N894" s="800"/>
      <c r="O894" s="800"/>
      <c r="P894" s="800"/>
      <c r="Q894" s="800"/>
      <c r="R894" s="800"/>
      <c r="S894" s="799"/>
      <c r="T894" s="800">
        <f t="shared" ref="T894:AE894" si="3607">SUM(T686)</f>
        <v>0</v>
      </c>
      <c r="U894" s="800">
        <f t="shared" si="3607"/>
        <v>0</v>
      </c>
      <c r="V894" s="800">
        <f t="shared" si="3607"/>
        <v>0</v>
      </c>
      <c r="W894" s="800">
        <f t="shared" si="3607"/>
        <v>0</v>
      </c>
      <c r="X894" s="800">
        <f t="shared" si="3607"/>
        <v>0</v>
      </c>
      <c r="Y894" s="800">
        <f t="shared" si="3607"/>
        <v>0</v>
      </c>
      <c r="Z894" s="800">
        <f t="shared" si="3607"/>
        <v>0</v>
      </c>
      <c r="AA894" s="800">
        <f t="shared" si="3607"/>
        <v>0</v>
      </c>
      <c r="AB894" s="800">
        <f t="shared" si="3607"/>
        <v>0</v>
      </c>
      <c r="AC894" s="800">
        <f t="shared" si="3607"/>
        <v>0</v>
      </c>
      <c r="AD894" s="800">
        <f t="shared" si="3607"/>
        <v>0</v>
      </c>
      <c r="AE894" s="800">
        <f t="shared" si="3607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08">SUM(AL686)</f>
        <v>0</v>
      </c>
      <c r="AM894" s="800">
        <f t="shared" si="3608"/>
        <v>0</v>
      </c>
      <c r="AN894" s="800">
        <f t="shared" si="3608"/>
        <v>0</v>
      </c>
      <c r="AO894" s="800">
        <f t="shared" si="3608"/>
        <v>0</v>
      </c>
      <c r="AP894" s="800">
        <f t="shared" si="3608"/>
        <v>0</v>
      </c>
      <c r="AQ894" s="800">
        <f t="shared" si="3608"/>
        <v>0</v>
      </c>
      <c r="AR894" s="800">
        <f t="shared" si="3608"/>
        <v>0</v>
      </c>
      <c r="AS894" s="800">
        <f t="shared" si="3608"/>
        <v>0</v>
      </c>
      <c r="AT894" s="800">
        <f t="shared" si="3608"/>
        <v>0</v>
      </c>
      <c r="AU894" s="800">
        <f t="shared" si="3608"/>
        <v>0</v>
      </c>
      <c r="AV894" s="800">
        <f t="shared" si="3608"/>
        <v>0</v>
      </c>
      <c r="AW894" s="800">
        <f t="shared" si="3608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09">SUM(BD686)</f>
        <v>0</v>
      </c>
      <c r="BE894" s="800">
        <f t="shared" si="3609"/>
        <v>0</v>
      </c>
      <c r="BF894" s="800">
        <f t="shared" si="3609"/>
        <v>0</v>
      </c>
      <c r="BG894" s="800">
        <f t="shared" si="3609"/>
        <v>0</v>
      </c>
      <c r="BH894" s="800">
        <f t="shared" si="3609"/>
        <v>0</v>
      </c>
      <c r="BI894" s="800">
        <f t="shared" si="3609"/>
        <v>0</v>
      </c>
      <c r="BJ894" s="800">
        <f t="shared" si="3609"/>
        <v>0</v>
      </c>
      <c r="BK894" s="800">
        <f t="shared" si="3609"/>
        <v>0</v>
      </c>
      <c r="BL894" s="800">
        <f t="shared" si="3609"/>
        <v>0</v>
      </c>
      <c r="BM894" s="800">
        <f t="shared" si="3609"/>
        <v>0</v>
      </c>
      <c r="BN894" s="800">
        <f t="shared" si="3609"/>
        <v>0</v>
      </c>
      <c r="BO894" s="800">
        <f t="shared" si="3609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63"/>
        <v>0</v>
      </c>
      <c r="CA894" s="615">
        <f t="shared" si="3564"/>
        <v>0</v>
      </c>
      <c r="CB894" s="615">
        <f t="shared" si="3565"/>
        <v>0</v>
      </c>
      <c r="CC894" s="684">
        <f t="shared" si="3566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93"/>
        <v>0</v>
      </c>
      <c r="CF894" s="1332">
        <f t="shared" si="3593"/>
        <v>0</v>
      </c>
      <c r="CG894" s="1332">
        <f t="shared" si="3593"/>
        <v>0</v>
      </c>
      <c r="CH894" s="1332">
        <f t="shared" si="3593"/>
        <v>0</v>
      </c>
      <c r="CI894" s="1333">
        <f t="shared" si="3593"/>
        <v>0</v>
      </c>
      <c r="CJ894" s="1333">
        <f t="shared" si="3593"/>
        <v>0</v>
      </c>
      <c r="CK894" s="1332">
        <f t="shared" si="3593"/>
        <v>0</v>
      </c>
      <c r="CL894" s="1332">
        <f t="shared" si="3593"/>
        <v>0</v>
      </c>
      <c r="CM894" s="1332">
        <f t="shared" si="3593"/>
        <v>0</v>
      </c>
      <c r="CN894" s="1332">
        <f t="shared" si="3593"/>
        <v>0</v>
      </c>
      <c r="CO894" s="1331">
        <f t="shared" si="3593"/>
        <v>0</v>
      </c>
      <c r="CP894" s="529" t="str">
        <f t="shared" si="3568"/>
        <v/>
      </c>
      <c r="CQ894" s="530" t="str">
        <f t="shared" si="3569"/>
        <v/>
      </c>
      <c r="CR894" s="531" t="str">
        <f t="shared" si="3570"/>
        <v/>
      </c>
      <c r="CS894" s="531">
        <f t="shared" si="3571"/>
        <v>0</v>
      </c>
      <c r="CT894" s="531">
        <f t="shared" si="3572"/>
        <v>0</v>
      </c>
      <c r="CU894" s="531">
        <f t="shared" si="3573"/>
        <v>0</v>
      </c>
      <c r="CV894" s="531">
        <f t="shared" si="3574"/>
        <v>0</v>
      </c>
      <c r="CW894" s="532">
        <f t="shared" si="3575"/>
        <v>0</v>
      </c>
      <c r="CX894" s="532">
        <f t="shared" si="3576"/>
        <v>0</v>
      </c>
      <c r="CY894" s="532">
        <f t="shared" si="3577"/>
        <v>0</v>
      </c>
      <c r="CZ894" s="531">
        <f t="shared" si="3578"/>
        <v>0</v>
      </c>
      <c r="DA894" s="531">
        <f t="shared" si="3579"/>
        <v>0</v>
      </c>
      <c r="DB894" s="531">
        <f t="shared" si="3580"/>
        <v>0</v>
      </c>
      <c r="DC894" s="531">
        <f t="shared" si="3581"/>
        <v>0</v>
      </c>
      <c r="DD894" s="531">
        <f t="shared" si="3582"/>
        <v>0</v>
      </c>
      <c r="DE894" s="530" t="str">
        <f t="shared" si="3583"/>
        <v/>
      </c>
      <c r="DF894" s="529" t="str">
        <f t="shared" si="3584"/>
        <v/>
      </c>
      <c r="DG894" s="646">
        <f t="shared" si="3585"/>
        <v>12</v>
      </c>
      <c r="DH894" s="98">
        <f t="shared" si="3586"/>
        <v>12</v>
      </c>
      <c r="DI894" s="98">
        <f t="shared" si="3587"/>
        <v>12</v>
      </c>
      <c r="DJ894" s="98">
        <f t="shared" si="3588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34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10">SUM(B691)</f>
        <v>0</v>
      </c>
      <c r="C896" s="800">
        <f t="shared" si="3610"/>
        <v>0</v>
      </c>
      <c r="D896" s="800">
        <f t="shared" si="3610"/>
        <v>0</v>
      </c>
      <c r="E896" s="800">
        <f t="shared" si="3610"/>
        <v>0</v>
      </c>
      <c r="F896" s="800">
        <f t="shared" si="3610"/>
        <v>0</v>
      </c>
      <c r="G896" s="800">
        <f t="shared" si="3610"/>
        <v>0</v>
      </c>
      <c r="H896" s="800">
        <f t="shared" si="3610"/>
        <v>0</v>
      </c>
      <c r="I896" s="800">
        <f t="shared" si="3610"/>
        <v>0</v>
      </c>
      <c r="J896" s="800">
        <f t="shared" si="3610"/>
        <v>0</v>
      </c>
      <c r="K896" s="800">
        <f t="shared" si="3610"/>
        <v>0</v>
      </c>
      <c r="L896" s="800">
        <f t="shared" si="3610"/>
        <v>0</v>
      </c>
      <c r="M896" s="800">
        <f t="shared" si="3610"/>
        <v>0</v>
      </c>
      <c r="N896" s="800"/>
      <c r="O896" s="800"/>
      <c r="P896" s="800"/>
      <c r="Q896" s="800"/>
      <c r="R896" s="800"/>
      <c r="S896" s="799"/>
      <c r="T896" s="800">
        <f t="shared" ref="T896:AE896" si="3611">SUM(T691)</f>
        <v>0</v>
      </c>
      <c r="U896" s="800">
        <f t="shared" si="3611"/>
        <v>0</v>
      </c>
      <c r="V896" s="800">
        <f t="shared" si="3611"/>
        <v>0</v>
      </c>
      <c r="W896" s="800">
        <f t="shared" si="3611"/>
        <v>0</v>
      </c>
      <c r="X896" s="800">
        <f t="shared" si="3611"/>
        <v>0</v>
      </c>
      <c r="Y896" s="800">
        <f t="shared" si="3611"/>
        <v>0</v>
      </c>
      <c r="Z896" s="800">
        <f t="shared" si="3611"/>
        <v>0</v>
      </c>
      <c r="AA896" s="800">
        <f t="shared" si="3611"/>
        <v>0</v>
      </c>
      <c r="AB896" s="800">
        <f t="shared" si="3611"/>
        <v>0</v>
      </c>
      <c r="AC896" s="800">
        <f t="shared" si="3611"/>
        <v>0</v>
      </c>
      <c r="AD896" s="800">
        <f t="shared" si="3611"/>
        <v>0</v>
      </c>
      <c r="AE896" s="800">
        <f t="shared" si="3611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12">SUM(AL691)</f>
        <v>0</v>
      </c>
      <c r="AM896" s="800">
        <f t="shared" si="3612"/>
        <v>0</v>
      </c>
      <c r="AN896" s="800">
        <f t="shared" si="3612"/>
        <v>0</v>
      </c>
      <c r="AO896" s="800">
        <f t="shared" si="3612"/>
        <v>0</v>
      </c>
      <c r="AP896" s="800">
        <f t="shared" si="3612"/>
        <v>0</v>
      </c>
      <c r="AQ896" s="800">
        <f t="shared" si="3612"/>
        <v>0</v>
      </c>
      <c r="AR896" s="800">
        <f t="shared" si="3612"/>
        <v>0</v>
      </c>
      <c r="AS896" s="800">
        <f t="shared" si="3612"/>
        <v>0</v>
      </c>
      <c r="AT896" s="800">
        <f t="shared" si="3612"/>
        <v>0</v>
      </c>
      <c r="AU896" s="800">
        <f t="shared" si="3612"/>
        <v>0</v>
      </c>
      <c r="AV896" s="800">
        <f t="shared" si="3612"/>
        <v>0</v>
      </c>
      <c r="AW896" s="800">
        <f t="shared" si="3612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13">SUM(BD691)</f>
        <v>0</v>
      </c>
      <c r="BE896" s="800">
        <f t="shared" si="3613"/>
        <v>0</v>
      </c>
      <c r="BF896" s="800">
        <f t="shared" si="3613"/>
        <v>0</v>
      </c>
      <c r="BG896" s="800">
        <f t="shared" si="3613"/>
        <v>0</v>
      </c>
      <c r="BH896" s="800">
        <f t="shared" si="3613"/>
        <v>0</v>
      </c>
      <c r="BI896" s="800">
        <f t="shared" si="3613"/>
        <v>0</v>
      </c>
      <c r="BJ896" s="800">
        <f t="shared" si="3613"/>
        <v>0</v>
      </c>
      <c r="BK896" s="800">
        <f t="shared" si="3613"/>
        <v>0</v>
      </c>
      <c r="BL896" s="800">
        <f t="shared" si="3613"/>
        <v>0</v>
      </c>
      <c r="BM896" s="800">
        <f t="shared" si="3613"/>
        <v>0</v>
      </c>
      <c r="BN896" s="800">
        <f t="shared" si="3613"/>
        <v>0</v>
      </c>
      <c r="BO896" s="800">
        <f t="shared" si="3613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31">
        <f t="shared" ref="CD896:CO896" si="361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614"/>
        <v>0</v>
      </c>
      <c r="CF896" s="1332">
        <f t="shared" si="3614"/>
        <v>0</v>
      </c>
      <c r="CG896" s="1332">
        <f t="shared" si="3614"/>
        <v>0</v>
      </c>
      <c r="CH896" s="1332">
        <f t="shared" si="3614"/>
        <v>0</v>
      </c>
      <c r="CI896" s="1333">
        <f t="shared" si="3614"/>
        <v>0</v>
      </c>
      <c r="CJ896" s="1333">
        <f t="shared" si="3614"/>
        <v>0</v>
      </c>
      <c r="CK896" s="1332">
        <f t="shared" si="3614"/>
        <v>0</v>
      </c>
      <c r="CL896" s="1332">
        <f t="shared" si="3614"/>
        <v>0</v>
      </c>
      <c r="CM896" s="1332">
        <f t="shared" si="3614"/>
        <v>0</v>
      </c>
      <c r="CN896" s="1332">
        <f t="shared" si="3614"/>
        <v>0</v>
      </c>
      <c r="CO896" s="1331">
        <f t="shared" si="3614"/>
        <v>0</v>
      </c>
      <c r="CP896" s="529" t="str">
        <f t="shared" ref="CP896:CY898" si="3615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15"/>
        <v/>
      </c>
      <c r="CR896" s="531" t="str">
        <f t="shared" si="3615"/>
        <v/>
      </c>
      <c r="CS896" s="531">
        <f t="shared" si="3615"/>
        <v>0</v>
      </c>
      <c r="CT896" s="531">
        <f t="shared" si="3615"/>
        <v>0</v>
      </c>
      <c r="CU896" s="531">
        <f t="shared" si="3615"/>
        <v>0</v>
      </c>
      <c r="CV896" s="531">
        <f t="shared" si="3615"/>
        <v>0</v>
      </c>
      <c r="CW896" s="532">
        <f t="shared" si="3615"/>
        <v>0</v>
      </c>
      <c r="CX896" s="532">
        <f t="shared" si="3615"/>
        <v>0</v>
      </c>
      <c r="CY896" s="532">
        <f t="shared" si="3615"/>
        <v>0</v>
      </c>
      <c r="CZ896" s="531">
        <f t="shared" ref="CZ896:DF898" si="3616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16"/>
        <v>0</v>
      </c>
      <c r="DB896" s="531">
        <f t="shared" si="3616"/>
        <v>0</v>
      </c>
      <c r="DC896" s="531">
        <f t="shared" si="3616"/>
        <v>0</v>
      </c>
      <c r="DD896" s="531">
        <f t="shared" si="3616"/>
        <v>0</v>
      </c>
      <c r="DE896" s="530" t="str">
        <f t="shared" si="3616"/>
        <v/>
      </c>
      <c r="DF896" s="529" t="str">
        <f t="shared" si="3616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17">SUM(B696)</f>
        <v>0</v>
      </c>
      <c r="C897" s="800">
        <f t="shared" si="3617"/>
        <v>0</v>
      </c>
      <c r="D897" s="800">
        <f t="shared" si="3617"/>
        <v>0</v>
      </c>
      <c r="E897" s="800">
        <f t="shared" si="3617"/>
        <v>0</v>
      </c>
      <c r="F897" s="800">
        <f t="shared" si="3617"/>
        <v>0</v>
      </c>
      <c r="G897" s="800">
        <f t="shared" si="3617"/>
        <v>0</v>
      </c>
      <c r="H897" s="800">
        <f t="shared" si="3617"/>
        <v>0</v>
      </c>
      <c r="I897" s="800">
        <f t="shared" si="3617"/>
        <v>0</v>
      </c>
      <c r="J897" s="800">
        <f t="shared" si="3617"/>
        <v>0</v>
      </c>
      <c r="K897" s="800">
        <f t="shared" si="3617"/>
        <v>0</v>
      </c>
      <c r="L897" s="800">
        <f t="shared" si="3617"/>
        <v>0</v>
      </c>
      <c r="M897" s="800">
        <f t="shared" si="3617"/>
        <v>0</v>
      </c>
      <c r="N897" s="800"/>
      <c r="O897" s="800"/>
      <c r="P897" s="800"/>
      <c r="Q897" s="800"/>
      <c r="R897" s="800"/>
      <c r="S897" s="799"/>
      <c r="T897" s="800">
        <f t="shared" ref="T897:AE897" si="3618">SUM(T696)</f>
        <v>0</v>
      </c>
      <c r="U897" s="800">
        <f t="shared" si="3618"/>
        <v>0</v>
      </c>
      <c r="V897" s="800">
        <f t="shared" si="3618"/>
        <v>0</v>
      </c>
      <c r="W897" s="800">
        <f t="shared" si="3618"/>
        <v>0</v>
      </c>
      <c r="X897" s="800">
        <f t="shared" si="3618"/>
        <v>0</v>
      </c>
      <c r="Y897" s="800">
        <f t="shared" si="3618"/>
        <v>0</v>
      </c>
      <c r="Z897" s="800">
        <f t="shared" si="3618"/>
        <v>0</v>
      </c>
      <c r="AA897" s="800">
        <f t="shared" si="3618"/>
        <v>0</v>
      </c>
      <c r="AB897" s="800">
        <f t="shared" si="3618"/>
        <v>0</v>
      </c>
      <c r="AC897" s="800">
        <f t="shared" si="3618"/>
        <v>0</v>
      </c>
      <c r="AD897" s="800">
        <f t="shared" si="3618"/>
        <v>0</v>
      </c>
      <c r="AE897" s="800">
        <f t="shared" si="3618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19">SUM(AL696)</f>
        <v>0</v>
      </c>
      <c r="AM897" s="800">
        <f t="shared" si="3619"/>
        <v>0</v>
      </c>
      <c r="AN897" s="800">
        <f t="shared" si="3619"/>
        <v>0</v>
      </c>
      <c r="AO897" s="800">
        <f t="shared" si="3619"/>
        <v>0</v>
      </c>
      <c r="AP897" s="800">
        <f t="shared" si="3619"/>
        <v>0</v>
      </c>
      <c r="AQ897" s="800">
        <f t="shared" si="3619"/>
        <v>0</v>
      </c>
      <c r="AR897" s="800">
        <f t="shared" si="3619"/>
        <v>0</v>
      </c>
      <c r="AS897" s="800">
        <f t="shared" si="3619"/>
        <v>0</v>
      </c>
      <c r="AT897" s="800">
        <f t="shared" si="3619"/>
        <v>0</v>
      </c>
      <c r="AU897" s="800">
        <f t="shared" si="3619"/>
        <v>0</v>
      </c>
      <c r="AV897" s="800">
        <f t="shared" si="3619"/>
        <v>0</v>
      </c>
      <c r="AW897" s="800">
        <f t="shared" si="3619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20">SUM(BD696)</f>
        <v>0</v>
      </c>
      <c r="BE897" s="800">
        <f t="shared" si="3620"/>
        <v>0</v>
      </c>
      <c r="BF897" s="800">
        <f t="shared" si="3620"/>
        <v>0</v>
      </c>
      <c r="BG897" s="800">
        <f t="shared" si="3620"/>
        <v>0</v>
      </c>
      <c r="BH897" s="800">
        <f t="shared" si="3620"/>
        <v>0</v>
      </c>
      <c r="BI897" s="800">
        <f t="shared" si="3620"/>
        <v>0</v>
      </c>
      <c r="BJ897" s="800">
        <f t="shared" si="3620"/>
        <v>0</v>
      </c>
      <c r="BK897" s="800">
        <f t="shared" si="3620"/>
        <v>0</v>
      </c>
      <c r="BL897" s="800">
        <f t="shared" si="3620"/>
        <v>0</v>
      </c>
      <c r="BM897" s="800">
        <f t="shared" si="3620"/>
        <v>0</v>
      </c>
      <c r="BN897" s="800">
        <f t="shared" si="3620"/>
        <v>0</v>
      </c>
      <c r="BO897" s="800">
        <f t="shared" si="3620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2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21"/>
        <v>0</v>
      </c>
      <c r="CG897" s="1332">
        <f t="shared" si="3621"/>
        <v>0</v>
      </c>
      <c r="CH897" s="1332">
        <f t="shared" si="3621"/>
        <v>0</v>
      </c>
      <c r="CI897" s="1333">
        <f t="shared" si="3621"/>
        <v>0</v>
      </c>
      <c r="CJ897" s="1333">
        <f t="shared" si="3621"/>
        <v>0</v>
      </c>
      <c r="CK897" s="1332">
        <f t="shared" si="3621"/>
        <v>0</v>
      </c>
      <c r="CL897" s="1332">
        <f t="shared" si="3621"/>
        <v>0</v>
      </c>
      <c r="CM897" s="1332">
        <f t="shared" si="3621"/>
        <v>0</v>
      </c>
      <c r="CN897" s="1332">
        <f t="shared" si="3621"/>
        <v>0</v>
      </c>
      <c r="CO897" s="1331">
        <f t="shared" si="3621"/>
        <v>0</v>
      </c>
      <c r="CP897" s="529" t="str">
        <f t="shared" si="3615"/>
        <v/>
      </c>
      <c r="CQ897" s="530" t="str">
        <f t="shared" si="3615"/>
        <v/>
      </c>
      <c r="CR897" s="531" t="str">
        <f t="shared" si="3615"/>
        <v/>
      </c>
      <c r="CS897" s="531">
        <f t="shared" si="3615"/>
        <v>0</v>
      </c>
      <c r="CT897" s="531">
        <f t="shared" si="3615"/>
        <v>0</v>
      </c>
      <c r="CU897" s="531">
        <f t="shared" si="3615"/>
        <v>0</v>
      </c>
      <c r="CV897" s="531">
        <f t="shared" si="3615"/>
        <v>0</v>
      </c>
      <c r="CW897" s="532">
        <f t="shared" si="3615"/>
        <v>0</v>
      </c>
      <c r="CX897" s="532">
        <f t="shared" si="3615"/>
        <v>0</v>
      </c>
      <c r="CY897" s="532">
        <f t="shared" si="3615"/>
        <v>0</v>
      </c>
      <c r="CZ897" s="531">
        <f t="shared" si="3616"/>
        <v>0</v>
      </c>
      <c r="DA897" s="531">
        <f t="shared" si="3616"/>
        <v>0</v>
      </c>
      <c r="DB897" s="531">
        <f t="shared" si="3616"/>
        <v>0</v>
      </c>
      <c r="DC897" s="531">
        <f t="shared" si="3616"/>
        <v>0</v>
      </c>
      <c r="DD897" s="531">
        <f t="shared" si="3616"/>
        <v>0</v>
      </c>
      <c r="DE897" s="530" t="str">
        <f t="shared" si="3616"/>
        <v/>
      </c>
      <c r="DF897" s="529" t="str">
        <f t="shared" si="3616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22">SUM(B701)</f>
        <v>0</v>
      </c>
      <c r="C898" s="800">
        <f t="shared" si="3622"/>
        <v>0</v>
      </c>
      <c r="D898" s="800">
        <f t="shared" si="3622"/>
        <v>0</v>
      </c>
      <c r="E898" s="800">
        <f t="shared" si="3622"/>
        <v>0</v>
      </c>
      <c r="F898" s="800">
        <f t="shared" si="3622"/>
        <v>0</v>
      </c>
      <c r="G898" s="800">
        <f t="shared" si="3622"/>
        <v>0</v>
      </c>
      <c r="H898" s="800">
        <f t="shared" si="3622"/>
        <v>0</v>
      </c>
      <c r="I898" s="800">
        <f t="shared" si="3622"/>
        <v>0</v>
      </c>
      <c r="J898" s="800">
        <f t="shared" si="3622"/>
        <v>0</v>
      </c>
      <c r="K898" s="800">
        <f t="shared" si="3622"/>
        <v>0</v>
      </c>
      <c r="L898" s="800">
        <f t="shared" si="3622"/>
        <v>0</v>
      </c>
      <c r="M898" s="800">
        <f t="shared" si="3622"/>
        <v>0</v>
      </c>
      <c r="N898" s="800"/>
      <c r="O898" s="800"/>
      <c r="P898" s="800"/>
      <c r="Q898" s="800"/>
      <c r="R898" s="800"/>
      <c r="S898" s="799"/>
      <c r="T898" s="800">
        <f t="shared" ref="T898:AE898" si="3623">SUM(T701)</f>
        <v>0</v>
      </c>
      <c r="U898" s="800">
        <f t="shared" si="3623"/>
        <v>0</v>
      </c>
      <c r="V898" s="800">
        <f t="shared" si="3623"/>
        <v>0</v>
      </c>
      <c r="W898" s="800">
        <f t="shared" si="3623"/>
        <v>0</v>
      </c>
      <c r="X898" s="800">
        <f t="shared" si="3623"/>
        <v>0</v>
      </c>
      <c r="Y898" s="800">
        <f t="shared" si="3623"/>
        <v>0</v>
      </c>
      <c r="Z898" s="800">
        <f t="shared" si="3623"/>
        <v>0</v>
      </c>
      <c r="AA898" s="800">
        <f t="shared" si="3623"/>
        <v>0</v>
      </c>
      <c r="AB898" s="800">
        <f t="shared" si="3623"/>
        <v>0</v>
      </c>
      <c r="AC898" s="800">
        <f t="shared" si="3623"/>
        <v>0</v>
      </c>
      <c r="AD898" s="800">
        <f t="shared" si="3623"/>
        <v>0</v>
      </c>
      <c r="AE898" s="800">
        <f t="shared" si="3623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24">SUM(AL701)</f>
        <v>0</v>
      </c>
      <c r="AM898" s="800">
        <f t="shared" si="3624"/>
        <v>0</v>
      </c>
      <c r="AN898" s="800">
        <f t="shared" si="3624"/>
        <v>0</v>
      </c>
      <c r="AO898" s="800">
        <f t="shared" si="3624"/>
        <v>0</v>
      </c>
      <c r="AP898" s="800">
        <f t="shared" si="3624"/>
        <v>0</v>
      </c>
      <c r="AQ898" s="800">
        <f t="shared" si="3624"/>
        <v>0</v>
      </c>
      <c r="AR898" s="800">
        <f t="shared" si="3624"/>
        <v>0</v>
      </c>
      <c r="AS898" s="800">
        <f t="shared" si="3624"/>
        <v>0</v>
      </c>
      <c r="AT898" s="800">
        <f t="shared" si="3624"/>
        <v>0</v>
      </c>
      <c r="AU898" s="800">
        <f t="shared" si="3624"/>
        <v>0</v>
      </c>
      <c r="AV898" s="800">
        <f t="shared" si="3624"/>
        <v>0</v>
      </c>
      <c r="AW898" s="800">
        <f t="shared" si="3624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25">SUM(BD701)</f>
        <v>0</v>
      </c>
      <c r="BE898" s="800">
        <f t="shared" si="3625"/>
        <v>0</v>
      </c>
      <c r="BF898" s="800">
        <f t="shared" si="3625"/>
        <v>0</v>
      </c>
      <c r="BG898" s="800">
        <f t="shared" si="3625"/>
        <v>0</v>
      </c>
      <c r="BH898" s="800">
        <f t="shared" si="3625"/>
        <v>0</v>
      </c>
      <c r="BI898" s="800">
        <f t="shared" si="3625"/>
        <v>0</v>
      </c>
      <c r="BJ898" s="800">
        <f t="shared" si="3625"/>
        <v>0</v>
      </c>
      <c r="BK898" s="800">
        <f t="shared" si="3625"/>
        <v>0</v>
      </c>
      <c r="BL898" s="800">
        <f t="shared" si="3625"/>
        <v>0</v>
      </c>
      <c r="BM898" s="800">
        <f t="shared" si="3625"/>
        <v>0</v>
      </c>
      <c r="BN898" s="800">
        <f t="shared" si="3625"/>
        <v>0</v>
      </c>
      <c r="BO898" s="800">
        <f t="shared" si="3625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21"/>
        <v>0</v>
      </c>
      <c r="CF898" s="1332">
        <f t="shared" si="3621"/>
        <v>0</v>
      </c>
      <c r="CG898" s="1332">
        <f t="shared" si="3621"/>
        <v>0</v>
      </c>
      <c r="CH898" s="1332">
        <f t="shared" si="3621"/>
        <v>0</v>
      </c>
      <c r="CI898" s="1333">
        <f t="shared" si="3621"/>
        <v>0</v>
      </c>
      <c r="CJ898" s="1333">
        <f t="shared" si="3621"/>
        <v>0</v>
      </c>
      <c r="CK898" s="1332">
        <f t="shared" si="3621"/>
        <v>0</v>
      </c>
      <c r="CL898" s="1332">
        <f t="shared" si="3621"/>
        <v>0</v>
      </c>
      <c r="CM898" s="1332">
        <f t="shared" si="3621"/>
        <v>0</v>
      </c>
      <c r="CN898" s="1332">
        <f t="shared" si="3621"/>
        <v>0</v>
      </c>
      <c r="CO898" s="1331">
        <f t="shared" si="3621"/>
        <v>0</v>
      </c>
      <c r="CP898" s="529" t="str">
        <f t="shared" si="3615"/>
        <v/>
      </c>
      <c r="CQ898" s="530" t="str">
        <f t="shared" si="3615"/>
        <v/>
      </c>
      <c r="CR898" s="531" t="str">
        <f t="shared" si="3615"/>
        <v/>
      </c>
      <c r="CS898" s="531">
        <f t="shared" si="3615"/>
        <v>0</v>
      </c>
      <c r="CT898" s="531">
        <f t="shared" si="3615"/>
        <v>0</v>
      </c>
      <c r="CU898" s="531">
        <f t="shared" si="3615"/>
        <v>0</v>
      </c>
      <c r="CV898" s="531">
        <f t="shared" si="3615"/>
        <v>0</v>
      </c>
      <c r="CW898" s="532">
        <f t="shared" si="3615"/>
        <v>0</v>
      </c>
      <c r="CX898" s="532">
        <f t="shared" si="3615"/>
        <v>0</v>
      </c>
      <c r="CY898" s="532">
        <f t="shared" si="3615"/>
        <v>0</v>
      </c>
      <c r="CZ898" s="531">
        <f t="shared" si="3616"/>
        <v>0</v>
      </c>
      <c r="DA898" s="531">
        <f t="shared" si="3616"/>
        <v>0</v>
      </c>
      <c r="DB898" s="531">
        <f t="shared" si="3616"/>
        <v>0</v>
      </c>
      <c r="DC898" s="531">
        <f t="shared" si="3616"/>
        <v>0</v>
      </c>
      <c r="DD898" s="531">
        <f t="shared" si="3616"/>
        <v>0</v>
      </c>
      <c r="DE898" s="530" t="str">
        <f t="shared" si="3616"/>
        <v/>
      </c>
      <c r="DF898" s="529" t="str">
        <f t="shared" si="3616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4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26">SUM(B820:B899)</f>
        <v>1.0817949109944847</v>
      </c>
      <c r="C900" s="800">
        <f t="shared" si="3626"/>
        <v>0.99373142192225561</v>
      </c>
      <c r="D900" s="800">
        <f t="shared" si="3626"/>
        <v>1.0056761005959791</v>
      </c>
      <c r="E900" s="800">
        <f t="shared" si="3626"/>
        <v>1.015958347181064</v>
      </c>
      <c r="F900" s="800">
        <f t="shared" si="3626"/>
        <v>1.0990044152455503</v>
      </c>
      <c r="G900" s="800">
        <f t="shared" si="3626"/>
        <v>0.91310022302555893</v>
      </c>
      <c r="H900" s="800">
        <f t="shared" si="3626"/>
        <v>1.0337012156333392</v>
      </c>
      <c r="I900" s="800">
        <f t="shared" si="3626"/>
        <v>1.1158369690615972</v>
      </c>
      <c r="J900" s="800">
        <f t="shared" si="3626"/>
        <v>0.96784018512275372</v>
      </c>
      <c r="K900" s="800">
        <f t="shared" si="3626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27">SUM(T820:T899)</f>
        <v>1.1224618748550081</v>
      </c>
      <c r="U900" s="800">
        <f t="shared" si="3627"/>
        <v>1.0373445156010199</v>
      </c>
      <c r="V900" s="800">
        <f t="shared" si="3627"/>
        <v>1.1713591745427434</v>
      </c>
      <c r="W900" s="800">
        <f t="shared" si="3627"/>
        <v>1.0121999851153414</v>
      </c>
      <c r="X900" s="800">
        <f t="shared" si="3627"/>
        <v>1.0144970840732537</v>
      </c>
      <c r="Y900" s="800">
        <f t="shared" si="3627"/>
        <v>1.1274987222024551</v>
      </c>
      <c r="Z900" s="800">
        <f t="shared" si="3627"/>
        <v>1.0262109081065052</v>
      </c>
      <c r="AA900" s="800">
        <f t="shared" si="3627"/>
        <v>0.9928496565498427</v>
      </c>
      <c r="AB900" s="800">
        <f t="shared" si="3627"/>
        <v>1.0424106742821564</v>
      </c>
      <c r="AC900" s="800">
        <f t="shared" si="3627"/>
        <v>1.0925407920666548</v>
      </c>
      <c r="AD900" s="800">
        <f t="shared" si="3627"/>
        <v>1.0521574292012097</v>
      </c>
      <c r="AE900" s="800">
        <f t="shared" si="3627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28">SUM(AL820:AL899)</f>
        <v>1.0685650035254701</v>
      </c>
      <c r="AM900" s="800">
        <f t="shared" si="3628"/>
        <v>1.3805414499169781</v>
      </c>
      <c r="AN900" s="800">
        <f t="shared" si="3628"/>
        <v>1.6019462535491904</v>
      </c>
      <c r="AO900" s="800">
        <f t="shared" si="3628"/>
        <v>1.3386062811785735</v>
      </c>
      <c r="AP900" s="800">
        <f t="shared" si="3628"/>
        <v>1.7734701077170925</v>
      </c>
      <c r="AQ900" s="800">
        <f t="shared" si="3628"/>
        <v>1.1200014095327044</v>
      </c>
      <c r="AR900" s="800">
        <f t="shared" si="3628"/>
        <v>1.4202130760007117</v>
      </c>
      <c r="AS900" s="800">
        <f t="shared" si="3628"/>
        <v>1.4714937766081275</v>
      </c>
      <c r="AT900" s="800">
        <f t="shared" si="3628"/>
        <v>1.25558007605493</v>
      </c>
      <c r="AU900" s="800"/>
      <c r="AV900" s="800"/>
      <c r="AW900" s="800">
        <f t="shared" ref="AW900" si="3629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30">SUM(BJ820:BJ899)</f>
        <v>1.6256504241139378</v>
      </c>
      <c r="BK900" s="800">
        <f t="shared" si="3630"/>
        <v>1.3987451796971673</v>
      </c>
      <c r="BL900" s="800">
        <f t="shared" si="3630"/>
        <v>1.0821810484136867</v>
      </c>
      <c r="BM900" s="800">
        <f t="shared" si="3630"/>
        <v>1.091875402781237</v>
      </c>
      <c r="BN900" s="800">
        <f t="shared" si="3630"/>
        <v>1.3697629019569471</v>
      </c>
      <c r="BO900" s="800">
        <f t="shared" si="3630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1.13574318910781</v>
      </c>
      <c r="BW900" s="800">
        <f>SUM(BW820:BW899)</f>
        <v>1.2026424363618573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4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4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4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34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394</v>
      </c>
      <c r="B904" s="789">
        <f t="shared" ref="B904:M904" si="3631">SUM(B72)</f>
        <v>0</v>
      </c>
      <c r="C904" s="789">
        <f t="shared" si="3631"/>
        <v>0</v>
      </c>
      <c r="D904" s="789">
        <f t="shared" si="3631"/>
        <v>0</v>
      </c>
      <c r="E904" s="789">
        <f t="shared" si="3631"/>
        <v>0</v>
      </c>
      <c r="F904" s="789">
        <f t="shared" si="3631"/>
        <v>0</v>
      </c>
      <c r="G904" s="789">
        <f t="shared" si="3631"/>
        <v>0</v>
      </c>
      <c r="H904" s="789">
        <f t="shared" si="3631"/>
        <v>0</v>
      </c>
      <c r="I904" s="789">
        <f t="shared" si="3631"/>
        <v>0</v>
      </c>
      <c r="J904" s="789">
        <f t="shared" si="3631"/>
        <v>0</v>
      </c>
      <c r="K904" s="789">
        <f t="shared" si="3631"/>
        <v>0</v>
      </c>
      <c r="L904" s="789">
        <f t="shared" si="3631"/>
        <v>0</v>
      </c>
      <c r="M904" s="789">
        <f t="shared" si="3631"/>
        <v>0</v>
      </c>
      <c r="N904" s="789"/>
      <c r="O904" s="789"/>
      <c r="P904" s="789"/>
      <c r="Q904" s="789"/>
      <c r="R904" s="789"/>
      <c r="S904" s="788"/>
      <c r="T904" s="789">
        <f t="shared" ref="T904:AE904" si="3632">SUM(T72)</f>
        <v>0</v>
      </c>
      <c r="U904" s="789">
        <f t="shared" si="3632"/>
        <v>0</v>
      </c>
      <c r="V904" s="789">
        <f t="shared" si="3632"/>
        <v>0</v>
      </c>
      <c r="W904" s="789">
        <f t="shared" si="3632"/>
        <v>0</v>
      </c>
      <c r="X904" s="789">
        <f t="shared" si="3632"/>
        <v>0</v>
      </c>
      <c r="Y904" s="789">
        <f t="shared" si="3632"/>
        <v>0</v>
      </c>
      <c r="Z904" s="789">
        <f t="shared" si="3632"/>
        <v>0</v>
      </c>
      <c r="AA904" s="789">
        <f t="shared" si="3632"/>
        <v>0</v>
      </c>
      <c r="AB904" s="789">
        <f t="shared" si="3632"/>
        <v>0</v>
      </c>
      <c r="AC904" s="789">
        <f t="shared" si="3632"/>
        <v>0</v>
      </c>
      <c r="AD904" s="789">
        <f t="shared" si="3632"/>
        <v>0</v>
      </c>
      <c r="AE904" s="789">
        <f t="shared" si="3632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33">SUM(AL72)</f>
        <v>0</v>
      </c>
      <c r="AM904" s="789">
        <f t="shared" si="3633"/>
        <v>0</v>
      </c>
      <c r="AN904" s="789">
        <f t="shared" si="3633"/>
        <v>0</v>
      </c>
      <c r="AO904" s="789">
        <f t="shared" si="3633"/>
        <v>0</v>
      </c>
      <c r="AP904" s="789">
        <f t="shared" si="3633"/>
        <v>0</v>
      </c>
      <c r="AQ904" s="789">
        <f t="shared" si="3633"/>
        <v>0</v>
      </c>
      <c r="AR904" s="789">
        <f t="shared" si="3633"/>
        <v>0</v>
      </c>
      <c r="AS904" s="789">
        <f t="shared" si="3633"/>
        <v>0</v>
      </c>
      <c r="AT904" s="789">
        <f t="shared" si="3633"/>
        <v>0</v>
      </c>
      <c r="AU904" s="789">
        <f t="shared" si="3633"/>
        <v>0</v>
      </c>
      <c r="AV904" s="789">
        <f t="shared" si="3633"/>
        <v>0</v>
      </c>
      <c r="AW904" s="789">
        <f t="shared" si="3633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34">SUM(BD72)</f>
        <v>0</v>
      </c>
      <c r="BE904" s="789">
        <f t="shared" si="3634"/>
        <v>0</v>
      </c>
      <c r="BF904" s="789">
        <f t="shared" si="3634"/>
        <v>0</v>
      </c>
      <c r="BG904" s="789">
        <f t="shared" si="3634"/>
        <v>0</v>
      </c>
      <c r="BH904" s="789">
        <f t="shared" si="3634"/>
        <v>0</v>
      </c>
      <c r="BI904" s="789">
        <f t="shared" si="3634"/>
        <v>0</v>
      </c>
      <c r="BJ904" s="789">
        <f t="shared" si="3634"/>
        <v>0</v>
      </c>
      <c r="BK904" s="789">
        <f t="shared" si="3634"/>
        <v>0</v>
      </c>
      <c r="BL904" s="789">
        <f t="shared" si="3634"/>
        <v>0</v>
      </c>
      <c r="BM904" s="789">
        <f t="shared" si="3634"/>
        <v>0</v>
      </c>
      <c r="BN904" s="789">
        <f t="shared" si="3634"/>
        <v>0</v>
      </c>
      <c r="BO904" s="789">
        <f t="shared" si="3634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35">IF(DG904&lt;3,"",(SUM(B904:R904)-MIN(B904:R904)-MAX(B904:R904))/(DG904-2))</f>
        <v>0</v>
      </c>
      <c r="CA904" s="590">
        <f t="shared" ref="CA904:CA918" si="3636">IF(DH904&lt;3,"",(SUM(T904:AJ904)-MIN(T904:AJ904)-MAX(T904:AJ904))/(DH904-2))</f>
        <v>0</v>
      </c>
      <c r="CB904" s="590">
        <f t="shared" ref="CB904:CB918" si="3637">IF(DI904&lt;3,"",(SUM(AL904:BB904)-MIN(AL904:BB904)-MAX(AL904:BB904))/(DI904-2))</f>
        <v>0</v>
      </c>
      <c r="CC904" s="590">
        <f t="shared" ref="CC904:CC918" si="3638">IF(DJ904&lt;3,"",(SUM(BD904:BT904)-MIN(BD904:BT904)-MAX(BD904:BT904))/(DJ904-2))</f>
        <v>0</v>
      </c>
      <c r="CD904" s="1328">
        <f t="shared" ref="CD904:CO904" si="363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39"/>
        <v>0</v>
      </c>
      <c r="CF904" s="1329">
        <f t="shared" si="3639"/>
        <v>0</v>
      </c>
      <c r="CG904" s="1329">
        <f t="shared" si="3639"/>
        <v>0</v>
      </c>
      <c r="CH904" s="1329">
        <f t="shared" si="3639"/>
        <v>0</v>
      </c>
      <c r="CI904" s="1330">
        <f t="shared" si="3639"/>
        <v>0</v>
      </c>
      <c r="CJ904" s="1330">
        <f t="shared" si="3639"/>
        <v>0</v>
      </c>
      <c r="CK904" s="1329">
        <f t="shared" si="3639"/>
        <v>0</v>
      </c>
      <c r="CL904" s="1329">
        <f t="shared" si="3639"/>
        <v>0</v>
      </c>
      <c r="CM904" s="1329">
        <f t="shared" si="3639"/>
        <v>0</v>
      </c>
      <c r="CN904" s="1329">
        <f t="shared" si="3639"/>
        <v>0</v>
      </c>
      <c r="CO904" s="1328">
        <f t="shared" si="3639"/>
        <v>0</v>
      </c>
      <c r="CP904" s="541" t="str">
        <f t="shared" ref="CP904:CP918" si="364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4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4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4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4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4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4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4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4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4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5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5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5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5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5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55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56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57">COUNT(B904:R904)</f>
        <v>12</v>
      </c>
      <c r="DH904" s="98">
        <f t="shared" ref="DH904:DH918" si="3658">COUNT(T904:AJ904)</f>
        <v>12</v>
      </c>
      <c r="DI904" s="98">
        <f t="shared" ref="DI904:DI918" si="3659">COUNT(AL904:BB904)</f>
        <v>12</v>
      </c>
      <c r="DJ904" s="98">
        <f t="shared" ref="DJ904:DJ918" si="3660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395</v>
      </c>
      <c r="B905" s="789">
        <f t="shared" ref="B905:M905" si="3661">SUM(B80)</f>
        <v>0</v>
      </c>
      <c r="C905" s="789">
        <f t="shared" si="3661"/>
        <v>0</v>
      </c>
      <c r="D905" s="789">
        <f t="shared" si="3661"/>
        <v>0</v>
      </c>
      <c r="E905" s="789">
        <f t="shared" si="3661"/>
        <v>0</v>
      </c>
      <c r="F905" s="789">
        <f t="shared" si="3661"/>
        <v>0</v>
      </c>
      <c r="G905" s="789">
        <f t="shared" si="3661"/>
        <v>0</v>
      </c>
      <c r="H905" s="789">
        <f t="shared" si="3661"/>
        <v>0</v>
      </c>
      <c r="I905" s="789">
        <f t="shared" si="3661"/>
        <v>0</v>
      </c>
      <c r="J905" s="789">
        <f t="shared" si="3661"/>
        <v>0</v>
      </c>
      <c r="K905" s="789">
        <f t="shared" si="3661"/>
        <v>0</v>
      </c>
      <c r="L905" s="789">
        <f t="shared" si="3661"/>
        <v>0</v>
      </c>
      <c r="M905" s="789">
        <f t="shared" si="3661"/>
        <v>0</v>
      </c>
      <c r="N905" s="789"/>
      <c r="O905" s="789"/>
      <c r="P905" s="789"/>
      <c r="Q905" s="789"/>
      <c r="R905" s="789"/>
      <c r="S905" s="788"/>
      <c r="T905" s="789">
        <f t="shared" ref="T905:AE905" si="3662">SUM(T80)</f>
        <v>0</v>
      </c>
      <c r="U905" s="789">
        <f t="shared" si="3662"/>
        <v>0</v>
      </c>
      <c r="V905" s="789">
        <f t="shared" si="3662"/>
        <v>0</v>
      </c>
      <c r="W905" s="789">
        <f t="shared" si="3662"/>
        <v>0</v>
      </c>
      <c r="X905" s="789">
        <f t="shared" si="3662"/>
        <v>0</v>
      </c>
      <c r="Y905" s="789">
        <f t="shared" si="3662"/>
        <v>0</v>
      </c>
      <c r="Z905" s="789">
        <f t="shared" si="3662"/>
        <v>0</v>
      </c>
      <c r="AA905" s="789">
        <f t="shared" si="3662"/>
        <v>0</v>
      </c>
      <c r="AB905" s="789">
        <f t="shared" si="3662"/>
        <v>0</v>
      </c>
      <c r="AC905" s="789">
        <f t="shared" si="3662"/>
        <v>0</v>
      </c>
      <c r="AD905" s="789">
        <f t="shared" si="3662"/>
        <v>0</v>
      </c>
      <c r="AE905" s="789">
        <f t="shared" si="3662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63">SUM(AL80)</f>
        <v>0</v>
      </c>
      <c r="AM905" s="789">
        <f t="shared" si="3663"/>
        <v>0</v>
      </c>
      <c r="AN905" s="789">
        <f t="shared" si="3663"/>
        <v>0</v>
      </c>
      <c r="AO905" s="789">
        <f t="shared" si="3663"/>
        <v>0</v>
      </c>
      <c r="AP905" s="789">
        <f t="shared" si="3663"/>
        <v>0</v>
      </c>
      <c r="AQ905" s="789">
        <f t="shared" si="3663"/>
        <v>0</v>
      </c>
      <c r="AR905" s="789">
        <f t="shared" si="3663"/>
        <v>0</v>
      </c>
      <c r="AS905" s="789">
        <f t="shared" si="3663"/>
        <v>0</v>
      </c>
      <c r="AT905" s="789">
        <f t="shared" si="3663"/>
        <v>0</v>
      </c>
      <c r="AU905" s="789">
        <f t="shared" si="3663"/>
        <v>0</v>
      </c>
      <c r="AV905" s="789">
        <f t="shared" si="3663"/>
        <v>0</v>
      </c>
      <c r="AW905" s="789">
        <f t="shared" si="3663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64">SUM(BD80)</f>
        <v>0</v>
      </c>
      <c r="BE905" s="789">
        <f t="shared" si="3664"/>
        <v>0</v>
      </c>
      <c r="BF905" s="789">
        <f t="shared" si="3664"/>
        <v>0</v>
      </c>
      <c r="BG905" s="789">
        <f t="shared" si="3664"/>
        <v>0</v>
      </c>
      <c r="BH905" s="789">
        <f t="shared" si="3664"/>
        <v>0</v>
      </c>
      <c r="BI905" s="789">
        <f t="shared" si="3664"/>
        <v>0</v>
      </c>
      <c r="BJ905" s="789">
        <f t="shared" si="3664"/>
        <v>0</v>
      </c>
      <c r="BK905" s="789">
        <f t="shared" si="3664"/>
        <v>0</v>
      </c>
      <c r="BL905" s="789">
        <f t="shared" si="3664"/>
        <v>0</v>
      </c>
      <c r="BM905" s="789">
        <f t="shared" si="3664"/>
        <v>0</v>
      </c>
      <c r="BN905" s="789">
        <f t="shared" si="3664"/>
        <v>0</v>
      </c>
      <c r="BO905" s="789">
        <f t="shared" si="3664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35"/>
        <v>0</v>
      </c>
      <c r="CA905" s="590">
        <f t="shared" si="3636"/>
        <v>0</v>
      </c>
      <c r="CB905" s="590">
        <f t="shared" si="3637"/>
        <v>0</v>
      </c>
      <c r="CC905" s="590">
        <f t="shared" si="3638"/>
        <v>0</v>
      </c>
      <c r="CD905" s="1328">
        <f t="shared" ref="CD905:CD918" si="366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6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66"/>
        <v>0</v>
      </c>
      <c r="CG905" s="1329">
        <f t="shared" si="3666"/>
        <v>0</v>
      </c>
      <c r="CH905" s="1329">
        <f t="shared" si="3666"/>
        <v>0</v>
      </c>
      <c r="CI905" s="1330">
        <f t="shared" si="3666"/>
        <v>0</v>
      </c>
      <c r="CJ905" s="1330">
        <f t="shared" si="3666"/>
        <v>0</v>
      </c>
      <c r="CK905" s="1329">
        <f t="shared" si="3666"/>
        <v>0</v>
      </c>
      <c r="CL905" s="1329">
        <f t="shared" si="3666"/>
        <v>0</v>
      </c>
      <c r="CM905" s="1329">
        <f t="shared" si="3666"/>
        <v>0</v>
      </c>
      <c r="CN905" s="1329">
        <f t="shared" si="3666"/>
        <v>0</v>
      </c>
      <c r="CO905" s="1328">
        <f t="shared" si="3666"/>
        <v>0</v>
      </c>
      <c r="CP905" s="541" t="str">
        <f t="shared" si="3640"/>
        <v/>
      </c>
      <c r="CQ905" s="542" t="str">
        <f t="shared" si="3641"/>
        <v/>
      </c>
      <c r="CR905" s="543" t="str">
        <f t="shared" si="3642"/>
        <v/>
      </c>
      <c r="CS905" s="543">
        <f t="shared" si="3643"/>
        <v>0</v>
      </c>
      <c r="CT905" s="543">
        <f t="shared" si="3644"/>
        <v>0</v>
      </c>
      <c r="CU905" s="543">
        <f t="shared" si="3645"/>
        <v>0</v>
      </c>
      <c r="CV905" s="543">
        <f t="shared" si="3646"/>
        <v>0</v>
      </c>
      <c r="CW905" s="544">
        <f t="shared" si="3647"/>
        <v>0</v>
      </c>
      <c r="CX905" s="544">
        <f t="shared" si="3648"/>
        <v>0</v>
      </c>
      <c r="CY905" s="544">
        <f t="shared" si="3649"/>
        <v>0</v>
      </c>
      <c r="CZ905" s="543">
        <f t="shared" si="3650"/>
        <v>0</v>
      </c>
      <c r="DA905" s="543">
        <f t="shared" si="3651"/>
        <v>0</v>
      </c>
      <c r="DB905" s="543">
        <f t="shared" si="3652"/>
        <v>0</v>
      </c>
      <c r="DC905" s="543">
        <f t="shared" si="3653"/>
        <v>0</v>
      </c>
      <c r="DD905" s="543">
        <f t="shared" si="3654"/>
        <v>0</v>
      </c>
      <c r="DE905" s="542" t="str">
        <f t="shared" si="3655"/>
        <v/>
      </c>
      <c r="DF905" s="541" t="str">
        <f t="shared" si="3656"/>
        <v/>
      </c>
      <c r="DG905" s="646">
        <f t="shared" si="3657"/>
        <v>12</v>
      </c>
      <c r="DH905" s="98">
        <f t="shared" si="3658"/>
        <v>12</v>
      </c>
      <c r="DI905" s="98">
        <f t="shared" si="3659"/>
        <v>12</v>
      </c>
      <c r="DJ905" s="98">
        <f t="shared" si="3660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396</v>
      </c>
      <c r="B906" s="789">
        <f t="shared" ref="B906:M906" si="3667">SUM(B88)</f>
        <v>0</v>
      </c>
      <c r="C906" s="789">
        <f t="shared" si="3667"/>
        <v>0</v>
      </c>
      <c r="D906" s="789">
        <f t="shared" si="3667"/>
        <v>0</v>
      </c>
      <c r="E906" s="789">
        <f t="shared" si="3667"/>
        <v>0</v>
      </c>
      <c r="F906" s="789">
        <f t="shared" si="3667"/>
        <v>0</v>
      </c>
      <c r="G906" s="789">
        <f t="shared" si="3667"/>
        <v>0</v>
      </c>
      <c r="H906" s="789">
        <f t="shared" si="3667"/>
        <v>0</v>
      </c>
      <c r="I906" s="789">
        <f t="shared" si="3667"/>
        <v>0</v>
      </c>
      <c r="J906" s="789">
        <f t="shared" si="3667"/>
        <v>0</v>
      </c>
      <c r="K906" s="789">
        <f t="shared" si="3667"/>
        <v>0</v>
      </c>
      <c r="L906" s="789">
        <f t="shared" si="3667"/>
        <v>0</v>
      </c>
      <c r="M906" s="789">
        <f t="shared" si="3667"/>
        <v>0</v>
      </c>
      <c r="N906" s="789"/>
      <c r="O906" s="789"/>
      <c r="P906" s="789"/>
      <c r="Q906" s="789"/>
      <c r="R906" s="789"/>
      <c r="S906" s="788"/>
      <c r="T906" s="789">
        <f t="shared" ref="T906:AE906" si="3668">SUM(T88)</f>
        <v>0</v>
      </c>
      <c r="U906" s="789">
        <f t="shared" si="3668"/>
        <v>0</v>
      </c>
      <c r="V906" s="789">
        <f t="shared" si="3668"/>
        <v>0</v>
      </c>
      <c r="W906" s="789">
        <f t="shared" si="3668"/>
        <v>0</v>
      </c>
      <c r="X906" s="789">
        <f t="shared" si="3668"/>
        <v>0</v>
      </c>
      <c r="Y906" s="789">
        <f t="shared" si="3668"/>
        <v>0</v>
      </c>
      <c r="Z906" s="789">
        <f t="shared" si="3668"/>
        <v>0</v>
      </c>
      <c r="AA906" s="789">
        <f t="shared" si="3668"/>
        <v>0</v>
      </c>
      <c r="AB906" s="789">
        <f t="shared" si="3668"/>
        <v>0</v>
      </c>
      <c r="AC906" s="789">
        <f t="shared" si="3668"/>
        <v>0</v>
      </c>
      <c r="AD906" s="789">
        <f t="shared" si="3668"/>
        <v>0</v>
      </c>
      <c r="AE906" s="789">
        <f t="shared" si="3668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69">SUM(AL88)</f>
        <v>0</v>
      </c>
      <c r="AM906" s="789">
        <f t="shared" si="3669"/>
        <v>0</v>
      </c>
      <c r="AN906" s="789">
        <f t="shared" si="3669"/>
        <v>0</v>
      </c>
      <c r="AO906" s="789">
        <f t="shared" si="3669"/>
        <v>0</v>
      </c>
      <c r="AP906" s="789">
        <f t="shared" si="3669"/>
        <v>0</v>
      </c>
      <c r="AQ906" s="789">
        <f t="shared" si="3669"/>
        <v>0</v>
      </c>
      <c r="AR906" s="789">
        <f t="shared" si="3669"/>
        <v>0</v>
      </c>
      <c r="AS906" s="789">
        <f t="shared" si="3669"/>
        <v>0</v>
      </c>
      <c r="AT906" s="789">
        <f t="shared" si="3669"/>
        <v>0</v>
      </c>
      <c r="AU906" s="789">
        <f t="shared" si="3669"/>
        <v>0</v>
      </c>
      <c r="AV906" s="789">
        <f t="shared" si="3669"/>
        <v>0</v>
      </c>
      <c r="AW906" s="789">
        <f t="shared" si="3669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70">SUM(BD88)</f>
        <v>0</v>
      </c>
      <c r="BE906" s="789">
        <f t="shared" si="3670"/>
        <v>0</v>
      </c>
      <c r="BF906" s="789">
        <f t="shared" si="3670"/>
        <v>0</v>
      </c>
      <c r="BG906" s="789">
        <f t="shared" si="3670"/>
        <v>0</v>
      </c>
      <c r="BH906" s="789">
        <f t="shared" si="3670"/>
        <v>0</v>
      </c>
      <c r="BI906" s="789">
        <f t="shared" si="3670"/>
        <v>0</v>
      </c>
      <c r="BJ906" s="789">
        <f t="shared" si="3670"/>
        <v>0</v>
      </c>
      <c r="BK906" s="789">
        <f t="shared" si="3670"/>
        <v>0</v>
      </c>
      <c r="BL906" s="789">
        <f t="shared" si="3670"/>
        <v>0</v>
      </c>
      <c r="BM906" s="789">
        <f t="shared" si="3670"/>
        <v>0</v>
      </c>
      <c r="BN906" s="789">
        <f t="shared" si="3670"/>
        <v>0</v>
      </c>
      <c r="BO906" s="789">
        <f t="shared" si="3670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35"/>
        <v>0</v>
      </c>
      <c r="CA906" s="590">
        <f t="shared" si="3636"/>
        <v>0</v>
      </c>
      <c r="CB906" s="590">
        <f t="shared" si="3637"/>
        <v>0</v>
      </c>
      <c r="CC906" s="590">
        <f t="shared" si="3638"/>
        <v>0</v>
      </c>
      <c r="CD906" s="1328">
        <f t="shared" si="3665"/>
        <v>0</v>
      </c>
      <c r="CE906" s="1329">
        <f t="shared" si="3666"/>
        <v>0</v>
      </c>
      <c r="CF906" s="1329">
        <f t="shared" si="3666"/>
        <v>0</v>
      </c>
      <c r="CG906" s="1329">
        <f t="shared" si="3666"/>
        <v>0</v>
      </c>
      <c r="CH906" s="1329">
        <f t="shared" si="3666"/>
        <v>0</v>
      </c>
      <c r="CI906" s="1330">
        <f t="shared" si="3666"/>
        <v>0</v>
      </c>
      <c r="CJ906" s="1330">
        <f t="shared" si="3666"/>
        <v>0</v>
      </c>
      <c r="CK906" s="1329">
        <f t="shared" si="3666"/>
        <v>0</v>
      </c>
      <c r="CL906" s="1329">
        <f t="shared" si="3666"/>
        <v>0</v>
      </c>
      <c r="CM906" s="1329">
        <f t="shared" si="3666"/>
        <v>0</v>
      </c>
      <c r="CN906" s="1329">
        <f t="shared" si="3666"/>
        <v>0</v>
      </c>
      <c r="CO906" s="1328">
        <f t="shared" si="3666"/>
        <v>0</v>
      </c>
      <c r="CP906" s="541" t="str">
        <f t="shared" si="3640"/>
        <v/>
      </c>
      <c r="CQ906" s="542" t="str">
        <f t="shared" si="3641"/>
        <v/>
      </c>
      <c r="CR906" s="543" t="str">
        <f t="shared" si="3642"/>
        <v/>
      </c>
      <c r="CS906" s="543">
        <f t="shared" si="3643"/>
        <v>0</v>
      </c>
      <c r="CT906" s="543">
        <f t="shared" si="3644"/>
        <v>0</v>
      </c>
      <c r="CU906" s="543">
        <f t="shared" si="3645"/>
        <v>0</v>
      </c>
      <c r="CV906" s="543">
        <f t="shared" si="3646"/>
        <v>0</v>
      </c>
      <c r="CW906" s="544">
        <f t="shared" si="3647"/>
        <v>0</v>
      </c>
      <c r="CX906" s="544">
        <f t="shared" si="3648"/>
        <v>0</v>
      </c>
      <c r="CY906" s="544">
        <f t="shared" si="3649"/>
        <v>0</v>
      </c>
      <c r="CZ906" s="543">
        <f t="shared" si="3650"/>
        <v>0</v>
      </c>
      <c r="DA906" s="543">
        <f t="shared" si="3651"/>
        <v>0</v>
      </c>
      <c r="DB906" s="543">
        <f t="shared" si="3652"/>
        <v>0</v>
      </c>
      <c r="DC906" s="543">
        <f t="shared" si="3653"/>
        <v>0</v>
      </c>
      <c r="DD906" s="543">
        <f t="shared" si="3654"/>
        <v>0</v>
      </c>
      <c r="DE906" s="542" t="str">
        <f t="shared" si="3655"/>
        <v/>
      </c>
      <c r="DF906" s="541" t="str">
        <f t="shared" si="3656"/>
        <v/>
      </c>
      <c r="DG906" s="646">
        <f t="shared" si="3657"/>
        <v>12</v>
      </c>
      <c r="DH906" s="98">
        <f t="shared" si="3658"/>
        <v>12</v>
      </c>
      <c r="DI906" s="98">
        <f t="shared" si="3659"/>
        <v>12</v>
      </c>
      <c r="DJ906" s="98">
        <f t="shared" si="3660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397</v>
      </c>
      <c r="B907" s="789">
        <f t="shared" ref="B907:M907" si="3671">SUM(B99)</f>
        <v>0</v>
      </c>
      <c r="C907" s="789">
        <f t="shared" si="3671"/>
        <v>0</v>
      </c>
      <c r="D907" s="789">
        <f t="shared" si="3671"/>
        <v>0</v>
      </c>
      <c r="E907" s="789">
        <f t="shared" si="3671"/>
        <v>0</v>
      </c>
      <c r="F907" s="789">
        <f t="shared" si="3671"/>
        <v>0</v>
      </c>
      <c r="G907" s="789">
        <f t="shared" si="3671"/>
        <v>0</v>
      </c>
      <c r="H907" s="789">
        <f t="shared" si="3671"/>
        <v>0</v>
      </c>
      <c r="I907" s="789">
        <f t="shared" si="3671"/>
        <v>0</v>
      </c>
      <c r="J907" s="789">
        <f t="shared" si="3671"/>
        <v>0</v>
      </c>
      <c r="K907" s="789">
        <f t="shared" si="3671"/>
        <v>0</v>
      </c>
      <c r="L907" s="789">
        <f t="shared" si="3671"/>
        <v>0</v>
      </c>
      <c r="M907" s="789">
        <f t="shared" si="3671"/>
        <v>0</v>
      </c>
      <c r="N907" s="789"/>
      <c r="O907" s="789"/>
      <c r="P907" s="789"/>
      <c r="Q907" s="789"/>
      <c r="R907" s="789"/>
      <c r="S907" s="788"/>
      <c r="T907" s="789">
        <f t="shared" ref="T907:AE907" si="3672">SUM(T99)</f>
        <v>0</v>
      </c>
      <c r="U907" s="789">
        <f t="shared" si="3672"/>
        <v>0</v>
      </c>
      <c r="V907" s="789">
        <f t="shared" si="3672"/>
        <v>0</v>
      </c>
      <c r="W907" s="789">
        <f t="shared" si="3672"/>
        <v>0</v>
      </c>
      <c r="X907" s="789">
        <f t="shared" si="3672"/>
        <v>0</v>
      </c>
      <c r="Y907" s="789">
        <f t="shared" si="3672"/>
        <v>0</v>
      </c>
      <c r="Z907" s="789">
        <f t="shared" si="3672"/>
        <v>0</v>
      </c>
      <c r="AA907" s="789">
        <f t="shared" si="3672"/>
        <v>0</v>
      </c>
      <c r="AB907" s="789">
        <f t="shared" si="3672"/>
        <v>0</v>
      </c>
      <c r="AC907" s="789">
        <f t="shared" si="3672"/>
        <v>0</v>
      </c>
      <c r="AD907" s="789">
        <f t="shared" si="3672"/>
        <v>0</v>
      </c>
      <c r="AE907" s="789">
        <f t="shared" si="3672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73">SUM(AL99)</f>
        <v>0</v>
      </c>
      <c r="AM907" s="789">
        <f t="shared" si="3673"/>
        <v>0</v>
      </c>
      <c r="AN907" s="789">
        <f t="shared" si="3673"/>
        <v>0</v>
      </c>
      <c r="AO907" s="789">
        <f t="shared" si="3673"/>
        <v>0</v>
      </c>
      <c r="AP907" s="789">
        <f t="shared" si="3673"/>
        <v>0</v>
      </c>
      <c r="AQ907" s="789">
        <f t="shared" si="3673"/>
        <v>0</v>
      </c>
      <c r="AR907" s="789">
        <f t="shared" si="3673"/>
        <v>0</v>
      </c>
      <c r="AS907" s="789">
        <f t="shared" si="3673"/>
        <v>0</v>
      </c>
      <c r="AT907" s="789">
        <f t="shared" si="3673"/>
        <v>0</v>
      </c>
      <c r="AU907" s="789">
        <f t="shared" si="3673"/>
        <v>0</v>
      </c>
      <c r="AV907" s="789">
        <f t="shared" si="3673"/>
        <v>0</v>
      </c>
      <c r="AW907" s="789">
        <f t="shared" si="3673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74">SUM(BD99)</f>
        <v>0</v>
      </c>
      <c r="BE907" s="789">
        <f t="shared" si="3674"/>
        <v>0</v>
      </c>
      <c r="BF907" s="789">
        <f t="shared" si="3674"/>
        <v>0</v>
      </c>
      <c r="BG907" s="789">
        <f t="shared" si="3674"/>
        <v>0</v>
      </c>
      <c r="BH907" s="789">
        <f t="shared" si="3674"/>
        <v>0</v>
      </c>
      <c r="BI907" s="789">
        <f t="shared" si="3674"/>
        <v>0</v>
      </c>
      <c r="BJ907" s="789">
        <f t="shared" si="3674"/>
        <v>0</v>
      </c>
      <c r="BK907" s="789">
        <f t="shared" si="3674"/>
        <v>0</v>
      </c>
      <c r="BL907" s="789">
        <f t="shared" si="3674"/>
        <v>0</v>
      </c>
      <c r="BM907" s="789">
        <f t="shared" si="3674"/>
        <v>0</v>
      </c>
      <c r="BN907" s="789">
        <f t="shared" si="3674"/>
        <v>0</v>
      </c>
      <c r="BO907" s="789">
        <f t="shared" si="3674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35"/>
        <v>0</v>
      </c>
      <c r="CA907" s="590">
        <f t="shared" si="3636"/>
        <v>0</v>
      </c>
      <c r="CB907" s="590">
        <f t="shared" si="3637"/>
        <v>0</v>
      </c>
      <c r="CC907" s="590">
        <f t="shared" si="3638"/>
        <v>0</v>
      </c>
      <c r="CD907" s="1328">
        <f t="shared" si="3665"/>
        <v>0</v>
      </c>
      <c r="CE907" s="1329">
        <f t="shared" si="3666"/>
        <v>0</v>
      </c>
      <c r="CF907" s="1329">
        <f t="shared" si="3666"/>
        <v>0</v>
      </c>
      <c r="CG907" s="1329">
        <f t="shared" si="3666"/>
        <v>0</v>
      </c>
      <c r="CH907" s="1329">
        <f t="shared" si="3666"/>
        <v>0</v>
      </c>
      <c r="CI907" s="1330">
        <f t="shared" si="3666"/>
        <v>0</v>
      </c>
      <c r="CJ907" s="1330">
        <f t="shared" si="3666"/>
        <v>0</v>
      </c>
      <c r="CK907" s="1329">
        <f t="shared" si="3666"/>
        <v>0</v>
      </c>
      <c r="CL907" s="1329">
        <f t="shared" si="3666"/>
        <v>0</v>
      </c>
      <c r="CM907" s="1329">
        <f t="shared" si="3666"/>
        <v>0</v>
      </c>
      <c r="CN907" s="1329">
        <f t="shared" si="3666"/>
        <v>0</v>
      </c>
      <c r="CO907" s="1328">
        <f t="shared" si="3666"/>
        <v>0</v>
      </c>
      <c r="CP907" s="541" t="str">
        <f t="shared" si="3640"/>
        <v/>
      </c>
      <c r="CQ907" s="542" t="str">
        <f t="shared" si="3641"/>
        <v/>
      </c>
      <c r="CR907" s="543" t="str">
        <f t="shared" si="3642"/>
        <v/>
      </c>
      <c r="CS907" s="543">
        <f t="shared" si="3643"/>
        <v>0</v>
      </c>
      <c r="CT907" s="543">
        <f t="shared" si="3644"/>
        <v>0</v>
      </c>
      <c r="CU907" s="543">
        <f t="shared" si="3645"/>
        <v>0</v>
      </c>
      <c r="CV907" s="543">
        <f t="shared" si="3646"/>
        <v>0</v>
      </c>
      <c r="CW907" s="544">
        <f t="shared" si="3647"/>
        <v>0</v>
      </c>
      <c r="CX907" s="544">
        <f t="shared" si="3648"/>
        <v>0</v>
      </c>
      <c r="CY907" s="544">
        <f t="shared" si="3649"/>
        <v>0</v>
      </c>
      <c r="CZ907" s="543">
        <f t="shared" si="3650"/>
        <v>0</v>
      </c>
      <c r="DA907" s="543">
        <f t="shared" si="3651"/>
        <v>0</v>
      </c>
      <c r="DB907" s="543">
        <f t="shared" si="3652"/>
        <v>0</v>
      </c>
      <c r="DC907" s="543">
        <f t="shared" si="3653"/>
        <v>0</v>
      </c>
      <c r="DD907" s="543">
        <f t="shared" si="3654"/>
        <v>0</v>
      </c>
      <c r="DE907" s="542" t="str">
        <f t="shared" si="3655"/>
        <v/>
      </c>
      <c r="DF907" s="541" t="str">
        <f t="shared" si="3656"/>
        <v/>
      </c>
      <c r="DG907" s="646">
        <f t="shared" si="3657"/>
        <v>12</v>
      </c>
      <c r="DH907" s="98">
        <f t="shared" si="3658"/>
        <v>12</v>
      </c>
      <c r="DI907" s="98">
        <f t="shared" si="3659"/>
        <v>12</v>
      </c>
      <c r="DJ907" s="98">
        <f t="shared" si="3660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398</v>
      </c>
      <c r="B908" s="789">
        <f t="shared" ref="B908:M908" si="3675">SUM(B107)</f>
        <v>0</v>
      </c>
      <c r="C908" s="789">
        <f t="shared" si="3675"/>
        <v>0</v>
      </c>
      <c r="D908" s="789">
        <f t="shared" si="3675"/>
        <v>0</v>
      </c>
      <c r="E908" s="789">
        <f t="shared" si="3675"/>
        <v>0</v>
      </c>
      <c r="F908" s="789">
        <f t="shared" si="3675"/>
        <v>0</v>
      </c>
      <c r="G908" s="789">
        <f t="shared" si="3675"/>
        <v>0</v>
      </c>
      <c r="H908" s="789">
        <f t="shared" si="3675"/>
        <v>0</v>
      </c>
      <c r="I908" s="789">
        <f t="shared" si="3675"/>
        <v>0</v>
      </c>
      <c r="J908" s="789">
        <f t="shared" si="3675"/>
        <v>0</v>
      </c>
      <c r="K908" s="789">
        <f t="shared" si="3675"/>
        <v>0</v>
      </c>
      <c r="L908" s="789">
        <f t="shared" si="3675"/>
        <v>0</v>
      </c>
      <c r="M908" s="789">
        <f t="shared" si="3675"/>
        <v>0</v>
      </c>
      <c r="N908" s="789"/>
      <c r="O908" s="789"/>
      <c r="P908" s="789"/>
      <c r="Q908" s="789"/>
      <c r="R908" s="789"/>
      <c r="S908" s="788"/>
      <c r="T908" s="789">
        <f t="shared" ref="T908:AE908" si="3676">SUM(T107)</f>
        <v>0</v>
      </c>
      <c r="U908" s="789">
        <f t="shared" si="3676"/>
        <v>0</v>
      </c>
      <c r="V908" s="789">
        <f t="shared" si="3676"/>
        <v>0</v>
      </c>
      <c r="W908" s="789">
        <f t="shared" si="3676"/>
        <v>0</v>
      </c>
      <c r="X908" s="789">
        <f t="shared" si="3676"/>
        <v>0</v>
      </c>
      <c r="Y908" s="789">
        <f t="shared" si="3676"/>
        <v>0</v>
      </c>
      <c r="Z908" s="789">
        <f t="shared" si="3676"/>
        <v>0</v>
      </c>
      <c r="AA908" s="789">
        <f t="shared" si="3676"/>
        <v>0</v>
      </c>
      <c r="AB908" s="789">
        <f t="shared" si="3676"/>
        <v>0</v>
      </c>
      <c r="AC908" s="789">
        <f t="shared" si="3676"/>
        <v>0</v>
      </c>
      <c r="AD908" s="789">
        <f t="shared" si="3676"/>
        <v>0</v>
      </c>
      <c r="AE908" s="789">
        <f t="shared" si="3676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77">SUM(AL107)</f>
        <v>0</v>
      </c>
      <c r="AM908" s="789">
        <f t="shared" si="3677"/>
        <v>0</v>
      </c>
      <c r="AN908" s="789">
        <f t="shared" si="3677"/>
        <v>0</v>
      </c>
      <c r="AO908" s="789">
        <f t="shared" si="3677"/>
        <v>0</v>
      </c>
      <c r="AP908" s="789">
        <f t="shared" si="3677"/>
        <v>0</v>
      </c>
      <c r="AQ908" s="789">
        <f t="shared" si="3677"/>
        <v>0</v>
      </c>
      <c r="AR908" s="789">
        <f t="shared" si="3677"/>
        <v>0</v>
      </c>
      <c r="AS908" s="789">
        <f t="shared" si="3677"/>
        <v>0</v>
      </c>
      <c r="AT908" s="789">
        <f t="shared" si="3677"/>
        <v>0</v>
      </c>
      <c r="AU908" s="789">
        <f t="shared" si="3677"/>
        <v>0</v>
      </c>
      <c r="AV908" s="789">
        <f t="shared" si="3677"/>
        <v>0</v>
      </c>
      <c r="AW908" s="789">
        <f t="shared" si="3677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78">SUM(BD107)</f>
        <v>0</v>
      </c>
      <c r="BE908" s="789">
        <f t="shared" si="3678"/>
        <v>0</v>
      </c>
      <c r="BF908" s="789">
        <f t="shared" si="3678"/>
        <v>0</v>
      </c>
      <c r="BG908" s="789">
        <f t="shared" si="3678"/>
        <v>0</v>
      </c>
      <c r="BH908" s="789">
        <f t="shared" si="3678"/>
        <v>0</v>
      </c>
      <c r="BI908" s="789">
        <f t="shared" si="3678"/>
        <v>0</v>
      </c>
      <c r="BJ908" s="789">
        <f t="shared" si="3678"/>
        <v>0</v>
      </c>
      <c r="BK908" s="789">
        <f t="shared" si="3678"/>
        <v>0</v>
      </c>
      <c r="BL908" s="789">
        <f t="shared" si="3678"/>
        <v>0</v>
      </c>
      <c r="BM908" s="789">
        <f t="shared" si="3678"/>
        <v>0</v>
      </c>
      <c r="BN908" s="789">
        <f t="shared" si="3678"/>
        <v>0</v>
      </c>
      <c r="BO908" s="789">
        <f t="shared" si="3678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35"/>
        <v>0</v>
      </c>
      <c r="CA908" s="590">
        <f t="shared" si="3636"/>
        <v>0</v>
      </c>
      <c r="CB908" s="590">
        <f t="shared" si="3637"/>
        <v>0</v>
      </c>
      <c r="CC908" s="590">
        <f t="shared" si="3638"/>
        <v>0</v>
      </c>
      <c r="CD908" s="1328">
        <f t="shared" si="3665"/>
        <v>0</v>
      </c>
      <c r="CE908" s="1329">
        <f t="shared" si="3666"/>
        <v>0</v>
      </c>
      <c r="CF908" s="1329">
        <f t="shared" si="3666"/>
        <v>0</v>
      </c>
      <c r="CG908" s="1329">
        <f t="shared" si="3666"/>
        <v>0</v>
      </c>
      <c r="CH908" s="1329">
        <f t="shared" si="3666"/>
        <v>0</v>
      </c>
      <c r="CI908" s="1330">
        <f t="shared" si="3666"/>
        <v>0</v>
      </c>
      <c r="CJ908" s="1330">
        <f t="shared" si="3666"/>
        <v>0</v>
      </c>
      <c r="CK908" s="1329">
        <f t="shared" si="3666"/>
        <v>0</v>
      </c>
      <c r="CL908" s="1329">
        <f t="shared" si="3666"/>
        <v>0</v>
      </c>
      <c r="CM908" s="1329">
        <f t="shared" si="3666"/>
        <v>0</v>
      </c>
      <c r="CN908" s="1329">
        <f t="shared" si="3666"/>
        <v>0</v>
      </c>
      <c r="CO908" s="1328">
        <f t="shared" si="3666"/>
        <v>0</v>
      </c>
      <c r="CP908" s="541" t="str">
        <f t="shared" si="3640"/>
        <v/>
      </c>
      <c r="CQ908" s="542" t="str">
        <f t="shared" si="3641"/>
        <v/>
      </c>
      <c r="CR908" s="543" t="str">
        <f t="shared" si="3642"/>
        <v/>
      </c>
      <c r="CS908" s="543">
        <f t="shared" si="3643"/>
        <v>0</v>
      </c>
      <c r="CT908" s="543">
        <f t="shared" si="3644"/>
        <v>0</v>
      </c>
      <c r="CU908" s="543">
        <f t="shared" si="3645"/>
        <v>0</v>
      </c>
      <c r="CV908" s="543">
        <f t="shared" si="3646"/>
        <v>0</v>
      </c>
      <c r="CW908" s="544">
        <f t="shared" si="3647"/>
        <v>0</v>
      </c>
      <c r="CX908" s="544">
        <f t="shared" si="3648"/>
        <v>0</v>
      </c>
      <c r="CY908" s="544">
        <f t="shared" si="3649"/>
        <v>0</v>
      </c>
      <c r="CZ908" s="543">
        <f t="shared" si="3650"/>
        <v>0</v>
      </c>
      <c r="DA908" s="543">
        <f t="shared" si="3651"/>
        <v>0</v>
      </c>
      <c r="DB908" s="543">
        <f t="shared" si="3652"/>
        <v>0</v>
      </c>
      <c r="DC908" s="543">
        <f t="shared" si="3653"/>
        <v>0</v>
      </c>
      <c r="DD908" s="543">
        <f t="shared" si="3654"/>
        <v>0</v>
      </c>
      <c r="DE908" s="542" t="str">
        <f t="shared" si="3655"/>
        <v/>
      </c>
      <c r="DF908" s="541" t="str">
        <f t="shared" si="3656"/>
        <v/>
      </c>
      <c r="DG908" s="646">
        <f t="shared" si="3657"/>
        <v>12</v>
      </c>
      <c r="DH908" s="98">
        <f t="shared" si="3658"/>
        <v>12</v>
      </c>
      <c r="DI908" s="98">
        <f t="shared" si="3659"/>
        <v>12</v>
      </c>
      <c r="DJ908" s="98">
        <f t="shared" si="3660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399</v>
      </c>
      <c r="B909" s="789">
        <f t="shared" ref="B909:M909" si="3679">SUM(B115)</f>
        <v>0</v>
      </c>
      <c r="C909" s="789">
        <f t="shared" si="3679"/>
        <v>0</v>
      </c>
      <c r="D909" s="789">
        <f t="shared" si="3679"/>
        <v>0</v>
      </c>
      <c r="E909" s="789">
        <f t="shared" si="3679"/>
        <v>0</v>
      </c>
      <c r="F909" s="789">
        <f t="shared" si="3679"/>
        <v>0</v>
      </c>
      <c r="G909" s="789">
        <f t="shared" si="3679"/>
        <v>0</v>
      </c>
      <c r="H909" s="789">
        <f t="shared" si="3679"/>
        <v>0</v>
      </c>
      <c r="I909" s="789">
        <f t="shared" si="3679"/>
        <v>0</v>
      </c>
      <c r="J909" s="789">
        <f t="shared" si="3679"/>
        <v>0</v>
      </c>
      <c r="K909" s="789">
        <f t="shared" si="3679"/>
        <v>0</v>
      </c>
      <c r="L909" s="789">
        <f t="shared" si="3679"/>
        <v>0</v>
      </c>
      <c r="M909" s="789">
        <f t="shared" si="3679"/>
        <v>0</v>
      </c>
      <c r="N909" s="789"/>
      <c r="O909" s="789"/>
      <c r="P909" s="789"/>
      <c r="Q909" s="789"/>
      <c r="R909" s="789"/>
      <c r="S909" s="788"/>
      <c r="T909" s="789">
        <f t="shared" ref="T909:AE909" si="3680">SUM(T115)</f>
        <v>0</v>
      </c>
      <c r="U909" s="789">
        <f t="shared" si="3680"/>
        <v>0</v>
      </c>
      <c r="V909" s="789">
        <f t="shared" si="3680"/>
        <v>0</v>
      </c>
      <c r="W909" s="789">
        <f t="shared" si="3680"/>
        <v>0</v>
      </c>
      <c r="X909" s="789">
        <f t="shared" si="3680"/>
        <v>0</v>
      </c>
      <c r="Y909" s="789">
        <f t="shared" si="3680"/>
        <v>0</v>
      </c>
      <c r="Z909" s="789">
        <f t="shared" si="3680"/>
        <v>0</v>
      </c>
      <c r="AA909" s="789">
        <f t="shared" si="3680"/>
        <v>0</v>
      </c>
      <c r="AB909" s="789">
        <f t="shared" si="3680"/>
        <v>0</v>
      </c>
      <c r="AC909" s="789">
        <f t="shared" si="3680"/>
        <v>0</v>
      </c>
      <c r="AD909" s="789">
        <f t="shared" si="3680"/>
        <v>0</v>
      </c>
      <c r="AE909" s="789">
        <f t="shared" si="3680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81">SUM(AL115)</f>
        <v>0</v>
      </c>
      <c r="AM909" s="789">
        <f t="shared" si="3681"/>
        <v>0</v>
      </c>
      <c r="AN909" s="789">
        <f t="shared" si="3681"/>
        <v>0</v>
      </c>
      <c r="AO909" s="789">
        <f t="shared" si="3681"/>
        <v>0</v>
      </c>
      <c r="AP909" s="789">
        <f t="shared" si="3681"/>
        <v>0</v>
      </c>
      <c r="AQ909" s="789">
        <f t="shared" si="3681"/>
        <v>0</v>
      </c>
      <c r="AR909" s="789">
        <f t="shared" si="3681"/>
        <v>0</v>
      </c>
      <c r="AS909" s="789">
        <f t="shared" si="3681"/>
        <v>0</v>
      </c>
      <c r="AT909" s="789">
        <f t="shared" si="3681"/>
        <v>0</v>
      </c>
      <c r="AU909" s="789">
        <f t="shared" si="3681"/>
        <v>0</v>
      </c>
      <c r="AV909" s="789">
        <f t="shared" si="3681"/>
        <v>0</v>
      </c>
      <c r="AW909" s="789">
        <f t="shared" si="3681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82">SUM(BD115)</f>
        <v>0</v>
      </c>
      <c r="BE909" s="789">
        <f t="shared" si="3682"/>
        <v>0</v>
      </c>
      <c r="BF909" s="789">
        <f t="shared" si="3682"/>
        <v>0</v>
      </c>
      <c r="BG909" s="789">
        <f t="shared" si="3682"/>
        <v>0</v>
      </c>
      <c r="BH909" s="789">
        <f t="shared" si="3682"/>
        <v>0</v>
      </c>
      <c r="BI909" s="789">
        <f t="shared" si="3682"/>
        <v>0</v>
      </c>
      <c r="BJ909" s="789">
        <f t="shared" si="3682"/>
        <v>0</v>
      </c>
      <c r="BK909" s="789">
        <f t="shared" si="3682"/>
        <v>0</v>
      </c>
      <c r="BL909" s="789">
        <f t="shared" si="3682"/>
        <v>0</v>
      </c>
      <c r="BM909" s="789">
        <f t="shared" si="3682"/>
        <v>0</v>
      </c>
      <c r="BN909" s="789">
        <f t="shared" si="3682"/>
        <v>0</v>
      </c>
      <c r="BO909" s="789">
        <f t="shared" si="3682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35"/>
        <v>0</v>
      </c>
      <c r="CA909" s="590">
        <f t="shared" si="3636"/>
        <v>0</v>
      </c>
      <c r="CB909" s="590">
        <f t="shared" si="3637"/>
        <v>0</v>
      </c>
      <c r="CC909" s="590">
        <f t="shared" si="3638"/>
        <v>0</v>
      </c>
      <c r="CD909" s="1328">
        <f t="shared" si="3665"/>
        <v>0</v>
      </c>
      <c r="CE909" s="1329">
        <f t="shared" si="3666"/>
        <v>0</v>
      </c>
      <c r="CF909" s="1329">
        <f t="shared" si="3666"/>
        <v>0</v>
      </c>
      <c r="CG909" s="1329">
        <f t="shared" si="3666"/>
        <v>0</v>
      </c>
      <c r="CH909" s="1329">
        <f t="shared" si="3666"/>
        <v>0</v>
      </c>
      <c r="CI909" s="1330">
        <f t="shared" si="3666"/>
        <v>0</v>
      </c>
      <c r="CJ909" s="1330">
        <f t="shared" si="3666"/>
        <v>0</v>
      </c>
      <c r="CK909" s="1329">
        <f t="shared" si="3666"/>
        <v>0</v>
      </c>
      <c r="CL909" s="1329">
        <f t="shared" si="3666"/>
        <v>0</v>
      </c>
      <c r="CM909" s="1329">
        <f t="shared" si="3666"/>
        <v>0</v>
      </c>
      <c r="CN909" s="1329">
        <f t="shared" si="3666"/>
        <v>0</v>
      </c>
      <c r="CO909" s="1328">
        <f t="shared" si="3666"/>
        <v>0</v>
      </c>
      <c r="CP909" s="541" t="str">
        <f t="shared" si="3640"/>
        <v/>
      </c>
      <c r="CQ909" s="542" t="str">
        <f t="shared" si="3641"/>
        <v/>
      </c>
      <c r="CR909" s="543" t="str">
        <f t="shared" si="3642"/>
        <v/>
      </c>
      <c r="CS909" s="543">
        <f t="shared" si="3643"/>
        <v>0</v>
      </c>
      <c r="CT909" s="543">
        <f t="shared" si="3644"/>
        <v>0</v>
      </c>
      <c r="CU909" s="543">
        <f t="shared" si="3645"/>
        <v>0</v>
      </c>
      <c r="CV909" s="543">
        <f t="shared" si="3646"/>
        <v>0</v>
      </c>
      <c r="CW909" s="544">
        <f t="shared" si="3647"/>
        <v>0</v>
      </c>
      <c r="CX909" s="544">
        <f t="shared" si="3648"/>
        <v>0</v>
      </c>
      <c r="CY909" s="544">
        <f t="shared" si="3649"/>
        <v>0</v>
      </c>
      <c r="CZ909" s="543">
        <f t="shared" si="3650"/>
        <v>0</v>
      </c>
      <c r="DA909" s="543">
        <f t="shared" si="3651"/>
        <v>0</v>
      </c>
      <c r="DB909" s="543">
        <f t="shared" si="3652"/>
        <v>0</v>
      </c>
      <c r="DC909" s="543">
        <f t="shared" si="3653"/>
        <v>0</v>
      </c>
      <c r="DD909" s="543">
        <f t="shared" si="3654"/>
        <v>0</v>
      </c>
      <c r="DE909" s="542" t="str">
        <f t="shared" si="3655"/>
        <v/>
      </c>
      <c r="DF909" s="541" t="str">
        <f t="shared" si="3656"/>
        <v/>
      </c>
      <c r="DG909" s="646">
        <f t="shared" si="3657"/>
        <v>12</v>
      </c>
      <c r="DH909" s="98">
        <f t="shared" si="3658"/>
        <v>12</v>
      </c>
      <c r="DI909" s="98">
        <f t="shared" si="3659"/>
        <v>12</v>
      </c>
      <c r="DJ909" s="98">
        <f t="shared" si="3660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400</v>
      </c>
      <c r="B910" s="789">
        <f t="shared" ref="B910:M910" si="3683">SUM(B126)</f>
        <v>0</v>
      </c>
      <c r="C910" s="789">
        <f t="shared" si="3683"/>
        <v>0</v>
      </c>
      <c r="D910" s="789">
        <f t="shared" si="3683"/>
        <v>0</v>
      </c>
      <c r="E910" s="789">
        <f t="shared" si="3683"/>
        <v>0</v>
      </c>
      <c r="F910" s="789">
        <f t="shared" si="3683"/>
        <v>0</v>
      </c>
      <c r="G910" s="789">
        <f t="shared" si="3683"/>
        <v>0</v>
      </c>
      <c r="H910" s="789">
        <f t="shared" si="3683"/>
        <v>0</v>
      </c>
      <c r="I910" s="789">
        <f t="shared" si="3683"/>
        <v>0</v>
      </c>
      <c r="J910" s="789">
        <f t="shared" si="3683"/>
        <v>0</v>
      </c>
      <c r="K910" s="789">
        <f t="shared" si="3683"/>
        <v>0</v>
      </c>
      <c r="L910" s="789">
        <f t="shared" si="3683"/>
        <v>0</v>
      </c>
      <c r="M910" s="789">
        <f t="shared" si="3683"/>
        <v>0</v>
      </c>
      <c r="N910" s="789"/>
      <c r="O910" s="789"/>
      <c r="P910" s="789"/>
      <c r="Q910" s="789"/>
      <c r="R910" s="789"/>
      <c r="S910" s="788"/>
      <c r="T910" s="789">
        <f t="shared" ref="T910:AE910" si="3684">SUM(T126)</f>
        <v>0</v>
      </c>
      <c r="U910" s="789">
        <f t="shared" si="3684"/>
        <v>0</v>
      </c>
      <c r="V910" s="789">
        <f t="shared" si="3684"/>
        <v>0</v>
      </c>
      <c r="W910" s="789">
        <f t="shared" si="3684"/>
        <v>0</v>
      </c>
      <c r="X910" s="789">
        <f t="shared" si="3684"/>
        <v>0</v>
      </c>
      <c r="Y910" s="789">
        <f t="shared" si="3684"/>
        <v>0</v>
      </c>
      <c r="Z910" s="789">
        <f t="shared" si="3684"/>
        <v>0</v>
      </c>
      <c r="AA910" s="789">
        <f t="shared" si="3684"/>
        <v>0</v>
      </c>
      <c r="AB910" s="789">
        <f t="shared" si="3684"/>
        <v>0</v>
      </c>
      <c r="AC910" s="789">
        <f t="shared" si="3684"/>
        <v>0</v>
      </c>
      <c r="AD910" s="789">
        <f t="shared" si="3684"/>
        <v>0</v>
      </c>
      <c r="AE910" s="789">
        <f t="shared" si="3684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85">SUM(AL126)</f>
        <v>0</v>
      </c>
      <c r="AM910" s="789">
        <f t="shared" si="3685"/>
        <v>0</v>
      </c>
      <c r="AN910" s="789">
        <f t="shared" si="3685"/>
        <v>0</v>
      </c>
      <c r="AO910" s="789">
        <f t="shared" si="3685"/>
        <v>0</v>
      </c>
      <c r="AP910" s="789">
        <f t="shared" si="3685"/>
        <v>0</v>
      </c>
      <c r="AQ910" s="789">
        <f t="shared" si="3685"/>
        <v>0</v>
      </c>
      <c r="AR910" s="789">
        <f t="shared" si="3685"/>
        <v>0</v>
      </c>
      <c r="AS910" s="789">
        <f t="shared" si="3685"/>
        <v>0</v>
      </c>
      <c r="AT910" s="789">
        <f t="shared" si="3685"/>
        <v>0</v>
      </c>
      <c r="AU910" s="789">
        <f t="shared" si="3685"/>
        <v>0</v>
      </c>
      <c r="AV910" s="789">
        <f t="shared" si="3685"/>
        <v>0</v>
      </c>
      <c r="AW910" s="789">
        <f t="shared" si="3685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86">SUM(BD126)</f>
        <v>0</v>
      </c>
      <c r="BE910" s="789">
        <f t="shared" si="3686"/>
        <v>0</v>
      </c>
      <c r="BF910" s="789">
        <f t="shared" si="3686"/>
        <v>0</v>
      </c>
      <c r="BG910" s="789">
        <f t="shared" si="3686"/>
        <v>0</v>
      </c>
      <c r="BH910" s="789">
        <f t="shared" si="3686"/>
        <v>0</v>
      </c>
      <c r="BI910" s="789">
        <f t="shared" si="3686"/>
        <v>0</v>
      </c>
      <c r="BJ910" s="789">
        <f t="shared" si="3686"/>
        <v>0</v>
      </c>
      <c r="BK910" s="789">
        <f t="shared" si="3686"/>
        <v>0</v>
      </c>
      <c r="BL910" s="789">
        <f t="shared" si="3686"/>
        <v>0</v>
      </c>
      <c r="BM910" s="789">
        <f t="shared" si="3686"/>
        <v>0</v>
      </c>
      <c r="BN910" s="789">
        <f t="shared" si="3686"/>
        <v>0</v>
      </c>
      <c r="BO910" s="789">
        <f t="shared" si="3686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35"/>
        <v>0</v>
      </c>
      <c r="CA910" s="590">
        <f t="shared" si="3636"/>
        <v>0</v>
      </c>
      <c r="CB910" s="590">
        <f t="shared" si="3637"/>
        <v>0</v>
      </c>
      <c r="CC910" s="590">
        <f t="shared" si="3638"/>
        <v>0</v>
      </c>
      <c r="CD910" s="1328">
        <f t="shared" si="3665"/>
        <v>0</v>
      </c>
      <c r="CE910" s="1329">
        <f t="shared" si="3666"/>
        <v>0</v>
      </c>
      <c r="CF910" s="1329">
        <f t="shared" si="3666"/>
        <v>0</v>
      </c>
      <c r="CG910" s="1329">
        <f t="shared" si="3666"/>
        <v>0</v>
      </c>
      <c r="CH910" s="1329">
        <f t="shared" si="3666"/>
        <v>0</v>
      </c>
      <c r="CI910" s="1330">
        <f t="shared" si="3666"/>
        <v>0</v>
      </c>
      <c r="CJ910" s="1330">
        <f t="shared" si="3666"/>
        <v>0</v>
      </c>
      <c r="CK910" s="1329">
        <f t="shared" si="3666"/>
        <v>0</v>
      </c>
      <c r="CL910" s="1329">
        <f t="shared" si="3666"/>
        <v>0</v>
      </c>
      <c r="CM910" s="1329">
        <f t="shared" si="3666"/>
        <v>0</v>
      </c>
      <c r="CN910" s="1329">
        <f t="shared" si="3666"/>
        <v>0</v>
      </c>
      <c r="CO910" s="1328">
        <f t="shared" si="3666"/>
        <v>0</v>
      </c>
      <c r="CP910" s="541" t="str">
        <f t="shared" si="3640"/>
        <v/>
      </c>
      <c r="CQ910" s="542" t="str">
        <f t="shared" si="3641"/>
        <v/>
      </c>
      <c r="CR910" s="543" t="str">
        <f t="shared" si="3642"/>
        <v/>
      </c>
      <c r="CS910" s="543">
        <f t="shared" si="3643"/>
        <v>0</v>
      </c>
      <c r="CT910" s="543">
        <f t="shared" si="3644"/>
        <v>0</v>
      </c>
      <c r="CU910" s="543">
        <f t="shared" si="3645"/>
        <v>0</v>
      </c>
      <c r="CV910" s="543">
        <f t="shared" si="3646"/>
        <v>0</v>
      </c>
      <c r="CW910" s="544">
        <f t="shared" si="3647"/>
        <v>0</v>
      </c>
      <c r="CX910" s="544">
        <f t="shared" si="3648"/>
        <v>0</v>
      </c>
      <c r="CY910" s="544">
        <f t="shared" si="3649"/>
        <v>0</v>
      </c>
      <c r="CZ910" s="543">
        <f t="shared" si="3650"/>
        <v>0</v>
      </c>
      <c r="DA910" s="543">
        <f t="shared" si="3651"/>
        <v>0</v>
      </c>
      <c r="DB910" s="543">
        <f t="shared" si="3652"/>
        <v>0</v>
      </c>
      <c r="DC910" s="543">
        <f t="shared" si="3653"/>
        <v>0</v>
      </c>
      <c r="DD910" s="543">
        <f t="shared" si="3654"/>
        <v>0</v>
      </c>
      <c r="DE910" s="542" t="str">
        <f t="shared" si="3655"/>
        <v/>
      </c>
      <c r="DF910" s="541" t="str">
        <f t="shared" si="3656"/>
        <v/>
      </c>
      <c r="DG910" s="646">
        <f t="shared" si="3657"/>
        <v>12</v>
      </c>
      <c r="DH910" s="98">
        <f t="shared" si="3658"/>
        <v>12</v>
      </c>
      <c r="DI910" s="98">
        <f t="shared" si="3659"/>
        <v>12</v>
      </c>
      <c r="DJ910" s="98">
        <f t="shared" si="3660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401</v>
      </c>
      <c r="B911" s="789">
        <f t="shared" ref="B911:M911" si="3687">SUM(B135)</f>
        <v>0</v>
      </c>
      <c r="C911" s="789">
        <f t="shared" si="3687"/>
        <v>0</v>
      </c>
      <c r="D911" s="789">
        <f t="shared" si="3687"/>
        <v>0</v>
      </c>
      <c r="E911" s="789">
        <f t="shared" si="3687"/>
        <v>0</v>
      </c>
      <c r="F911" s="789">
        <f t="shared" si="3687"/>
        <v>0</v>
      </c>
      <c r="G911" s="789">
        <f t="shared" si="3687"/>
        <v>0</v>
      </c>
      <c r="H911" s="789">
        <f t="shared" si="3687"/>
        <v>0</v>
      </c>
      <c r="I911" s="789">
        <f t="shared" si="3687"/>
        <v>0</v>
      </c>
      <c r="J911" s="789">
        <f t="shared" si="3687"/>
        <v>0</v>
      </c>
      <c r="K911" s="789">
        <f t="shared" si="3687"/>
        <v>0</v>
      </c>
      <c r="L911" s="789">
        <f t="shared" si="3687"/>
        <v>0</v>
      </c>
      <c r="M911" s="789">
        <f t="shared" si="3687"/>
        <v>0</v>
      </c>
      <c r="N911" s="789"/>
      <c r="O911" s="789"/>
      <c r="P911" s="789"/>
      <c r="Q911" s="789"/>
      <c r="R911" s="789"/>
      <c r="S911" s="788"/>
      <c r="T911" s="789">
        <f t="shared" ref="T911:AE911" si="3688">SUM(T135)</f>
        <v>0</v>
      </c>
      <c r="U911" s="789">
        <f t="shared" si="3688"/>
        <v>0</v>
      </c>
      <c r="V911" s="789">
        <f t="shared" si="3688"/>
        <v>0</v>
      </c>
      <c r="W911" s="789">
        <f t="shared" si="3688"/>
        <v>0</v>
      </c>
      <c r="X911" s="789">
        <f t="shared" si="3688"/>
        <v>0</v>
      </c>
      <c r="Y911" s="789">
        <f t="shared" si="3688"/>
        <v>0</v>
      </c>
      <c r="Z911" s="789">
        <f t="shared" si="3688"/>
        <v>0</v>
      </c>
      <c r="AA911" s="789">
        <f t="shared" si="3688"/>
        <v>0</v>
      </c>
      <c r="AB911" s="789">
        <f t="shared" si="3688"/>
        <v>0</v>
      </c>
      <c r="AC911" s="789">
        <f t="shared" si="3688"/>
        <v>0</v>
      </c>
      <c r="AD911" s="789">
        <f t="shared" si="3688"/>
        <v>0</v>
      </c>
      <c r="AE911" s="789">
        <f t="shared" si="3688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89">SUM(AL135)</f>
        <v>0</v>
      </c>
      <c r="AM911" s="789">
        <f t="shared" si="3689"/>
        <v>0</v>
      </c>
      <c r="AN911" s="789">
        <f t="shared" si="3689"/>
        <v>0</v>
      </c>
      <c r="AO911" s="789">
        <f t="shared" si="3689"/>
        <v>0</v>
      </c>
      <c r="AP911" s="789">
        <f t="shared" si="3689"/>
        <v>0</v>
      </c>
      <c r="AQ911" s="789">
        <f t="shared" si="3689"/>
        <v>0</v>
      </c>
      <c r="AR911" s="789">
        <f t="shared" si="3689"/>
        <v>0</v>
      </c>
      <c r="AS911" s="789">
        <f t="shared" si="3689"/>
        <v>0</v>
      </c>
      <c r="AT911" s="789">
        <f t="shared" si="3689"/>
        <v>0</v>
      </c>
      <c r="AU911" s="789">
        <f t="shared" si="3689"/>
        <v>0</v>
      </c>
      <c r="AV911" s="789">
        <f t="shared" si="3689"/>
        <v>0</v>
      </c>
      <c r="AW911" s="789">
        <f t="shared" si="3689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90">SUM(BD135)</f>
        <v>0</v>
      </c>
      <c r="BE911" s="789">
        <f t="shared" si="3690"/>
        <v>0</v>
      </c>
      <c r="BF911" s="789">
        <f t="shared" si="3690"/>
        <v>0</v>
      </c>
      <c r="BG911" s="789">
        <f t="shared" si="3690"/>
        <v>0</v>
      </c>
      <c r="BH911" s="789">
        <f t="shared" si="3690"/>
        <v>0</v>
      </c>
      <c r="BI911" s="789">
        <f t="shared" si="3690"/>
        <v>0</v>
      </c>
      <c r="BJ911" s="789">
        <f t="shared" si="3690"/>
        <v>0</v>
      </c>
      <c r="BK911" s="789">
        <f t="shared" si="3690"/>
        <v>0</v>
      </c>
      <c r="BL911" s="789">
        <f t="shared" si="3690"/>
        <v>0</v>
      </c>
      <c r="BM911" s="789">
        <f t="shared" si="3690"/>
        <v>0</v>
      </c>
      <c r="BN911" s="789">
        <f t="shared" si="3690"/>
        <v>0</v>
      </c>
      <c r="BO911" s="789">
        <f t="shared" si="3690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35"/>
        <v>0</v>
      </c>
      <c r="CA911" s="590">
        <f t="shared" si="3636"/>
        <v>0</v>
      </c>
      <c r="CB911" s="590">
        <f t="shared" si="3637"/>
        <v>0</v>
      </c>
      <c r="CC911" s="590">
        <f t="shared" si="3638"/>
        <v>0</v>
      </c>
      <c r="CD911" s="1328">
        <f t="shared" si="3665"/>
        <v>0</v>
      </c>
      <c r="CE911" s="1329">
        <f t="shared" si="3666"/>
        <v>0</v>
      </c>
      <c r="CF911" s="1329">
        <f t="shared" si="3666"/>
        <v>0</v>
      </c>
      <c r="CG911" s="1329">
        <f t="shared" si="3666"/>
        <v>0</v>
      </c>
      <c r="CH911" s="1329">
        <f t="shared" si="3666"/>
        <v>0</v>
      </c>
      <c r="CI911" s="1330">
        <f t="shared" si="3666"/>
        <v>0</v>
      </c>
      <c r="CJ911" s="1330">
        <f t="shared" si="3666"/>
        <v>0</v>
      </c>
      <c r="CK911" s="1329">
        <f t="shared" si="3666"/>
        <v>0</v>
      </c>
      <c r="CL911" s="1329">
        <f t="shared" si="3666"/>
        <v>0</v>
      </c>
      <c r="CM911" s="1329">
        <f t="shared" si="3666"/>
        <v>0</v>
      </c>
      <c r="CN911" s="1329">
        <f t="shared" si="3666"/>
        <v>0</v>
      </c>
      <c r="CO911" s="1328">
        <f t="shared" si="3666"/>
        <v>0</v>
      </c>
      <c r="CP911" s="541" t="str">
        <f t="shared" si="3640"/>
        <v/>
      </c>
      <c r="CQ911" s="542" t="str">
        <f t="shared" si="3641"/>
        <v/>
      </c>
      <c r="CR911" s="543" t="str">
        <f t="shared" si="3642"/>
        <v/>
      </c>
      <c r="CS911" s="543">
        <f t="shared" si="3643"/>
        <v>0</v>
      </c>
      <c r="CT911" s="543">
        <f t="shared" si="3644"/>
        <v>0</v>
      </c>
      <c r="CU911" s="543">
        <f t="shared" si="3645"/>
        <v>0</v>
      </c>
      <c r="CV911" s="543">
        <f t="shared" si="3646"/>
        <v>0</v>
      </c>
      <c r="CW911" s="544">
        <f t="shared" si="3647"/>
        <v>0</v>
      </c>
      <c r="CX911" s="544">
        <f t="shared" si="3648"/>
        <v>0</v>
      </c>
      <c r="CY911" s="544">
        <f t="shared" si="3649"/>
        <v>0</v>
      </c>
      <c r="CZ911" s="543">
        <f t="shared" si="3650"/>
        <v>0</v>
      </c>
      <c r="DA911" s="543">
        <f t="shared" si="3651"/>
        <v>0</v>
      </c>
      <c r="DB911" s="543">
        <f t="shared" si="3652"/>
        <v>0</v>
      </c>
      <c r="DC911" s="543">
        <f t="shared" si="3653"/>
        <v>0</v>
      </c>
      <c r="DD911" s="543">
        <f t="shared" si="3654"/>
        <v>0</v>
      </c>
      <c r="DE911" s="542" t="str">
        <f t="shared" si="3655"/>
        <v/>
      </c>
      <c r="DF911" s="541" t="str">
        <f t="shared" si="3656"/>
        <v/>
      </c>
      <c r="DG911" s="646">
        <f t="shared" si="3657"/>
        <v>12</v>
      </c>
      <c r="DH911" s="98">
        <f t="shared" si="3658"/>
        <v>12</v>
      </c>
      <c r="DI911" s="98">
        <f t="shared" si="3659"/>
        <v>12</v>
      </c>
      <c r="DJ911" s="98">
        <f t="shared" si="3660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402</v>
      </c>
      <c r="B912" s="789">
        <f t="shared" ref="B912:M912" si="3691">SUM(B143)</f>
        <v>0</v>
      </c>
      <c r="C912" s="789">
        <f t="shared" si="3691"/>
        <v>0</v>
      </c>
      <c r="D912" s="789">
        <f t="shared" si="3691"/>
        <v>0</v>
      </c>
      <c r="E912" s="789">
        <f t="shared" si="3691"/>
        <v>0</v>
      </c>
      <c r="F912" s="789">
        <f t="shared" si="3691"/>
        <v>0</v>
      </c>
      <c r="G912" s="789">
        <f t="shared" si="3691"/>
        <v>0</v>
      </c>
      <c r="H912" s="789">
        <f t="shared" si="3691"/>
        <v>0</v>
      </c>
      <c r="I912" s="789">
        <f t="shared" si="3691"/>
        <v>0</v>
      </c>
      <c r="J912" s="789">
        <f t="shared" si="3691"/>
        <v>0</v>
      </c>
      <c r="K912" s="789">
        <f t="shared" si="3691"/>
        <v>0</v>
      </c>
      <c r="L912" s="789">
        <f t="shared" si="3691"/>
        <v>0</v>
      </c>
      <c r="M912" s="789">
        <f t="shared" si="3691"/>
        <v>0</v>
      </c>
      <c r="N912" s="789"/>
      <c r="O912" s="789"/>
      <c r="P912" s="789"/>
      <c r="Q912" s="789"/>
      <c r="R912" s="789"/>
      <c r="S912" s="788"/>
      <c r="T912" s="789">
        <f t="shared" ref="T912:AE912" si="3692">SUM(T143)</f>
        <v>0</v>
      </c>
      <c r="U912" s="789">
        <f t="shared" si="3692"/>
        <v>0</v>
      </c>
      <c r="V912" s="789">
        <f t="shared" si="3692"/>
        <v>0</v>
      </c>
      <c r="W912" s="789">
        <f t="shared" si="3692"/>
        <v>0</v>
      </c>
      <c r="X912" s="789">
        <f t="shared" si="3692"/>
        <v>0</v>
      </c>
      <c r="Y912" s="789">
        <f t="shared" si="3692"/>
        <v>0</v>
      </c>
      <c r="Z912" s="789">
        <f t="shared" si="3692"/>
        <v>0</v>
      </c>
      <c r="AA912" s="789">
        <f t="shared" si="3692"/>
        <v>0</v>
      </c>
      <c r="AB912" s="789">
        <f t="shared" si="3692"/>
        <v>0</v>
      </c>
      <c r="AC912" s="789">
        <f t="shared" si="3692"/>
        <v>0</v>
      </c>
      <c r="AD912" s="789">
        <f t="shared" si="3692"/>
        <v>0</v>
      </c>
      <c r="AE912" s="789">
        <f t="shared" si="3692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93">SUM(AL143)</f>
        <v>0</v>
      </c>
      <c r="AM912" s="789">
        <f t="shared" si="3693"/>
        <v>0</v>
      </c>
      <c r="AN912" s="789">
        <f t="shared" si="3693"/>
        <v>0</v>
      </c>
      <c r="AO912" s="789">
        <f t="shared" si="3693"/>
        <v>0</v>
      </c>
      <c r="AP912" s="789">
        <f t="shared" si="3693"/>
        <v>0</v>
      </c>
      <c r="AQ912" s="789">
        <f t="shared" si="3693"/>
        <v>0</v>
      </c>
      <c r="AR912" s="789">
        <f t="shared" si="3693"/>
        <v>0</v>
      </c>
      <c r="AS912" s="789">
        <f t="shared" si="3693"/>
        <v>0</v>
      </c>
      <c r="AT912" s="789">
        <f t="shared" si="3693"/>
        <v>0</v>
      </c>
      <c r="AU912" s="789">
        <f t="shared" si="3693"/>
        <v>0</v>
      </c>
      <c r="AV912" s="789">
        <f t="shared" si="3693"/>
        <v>0</v>
      </c>
      <c r="AW912" s="789">
        <f t="shared" si="3693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94">SUM(BD143)</f>
        <v>0</v>
      </c>
      <c r="BE912" s="789">
        <f t="shared" si="3694"/>
        <v>0</v>
      </c>
      <c r="BF912" s="789">
        <f t="shared" si="3694"/>
        <v>0</v>
      </c>
      <c r="BG912" s="789">
        <f t="shared" si="3694"/>
        <v>0</v>
      </c>
      <c r="BH912" s="789">
        <f t="shared" si="3694"/>
        <v>0</v>
      </c>
      <c r="BI912" s="789">
        <f t="shared" si="3694"/>
        <v>0</v>
      </c>
      <c r="BJ912" s="789">
        <f t="shared" si="3694"/>
        <v>0</v>
      </c>
      <c r="BK912" s="789">
        <f t="shared" si="3694"/>
        <v>0</v>
      </c>
      <c r="BL912" s="789">
        <f t="shared" si="3694"/>
        <v>0</v>
      </c>
      <c r="BM912" s="789">
        <f t="shared" si="3694"/>
        <v>0</v>
      </c>
      <c r="BN912" s="789">
        <f t="shared" si="3694"/>
        <v>0</v>
      </c>
      <c r="BO912" s="789">
        <f t="shared" si="3694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35"/>
        <v>0</v>
      </c>
      <c r="CA912" s="590">
        <f t="shared" si="3636"/>
        <v>0</v>
      </c>
      <c r="CB912" s="590">
        <f t="shared" si="3637"/>
        <v>0</v>
      </c>
      <c r="CC912" s="590">
        <f t="shared" si="3638"/>
        <v>0</v>
      </c>
      <c r="CD912" s="1328">
        <f t="shared" si="3665"/>
        <v>0</v>
      </c>
      <c r="CE912" s="1329">
        <f t="shared" si="3666"/>
        <v>0</v>
      </c>
      <c r="CF912" s="1329">
        <f t="shared" si="3666"/>
        <v>0</v>
      </c>
      <c r="CG912" s="1329">
        <f t="shared" si="3666"/>
        <v>0</v>
      </c>
      <c r="CH912" s="1329">
        <f t="shared" si="3666"/>
        <v>0</v>
      </c>
      <c r="CI912" s="1330">
        <f t="shared" si="3666"/>
        <v>0</v>
      </c>
      <c r="CJ912" s="1330">
        <f t="shared" si="3666"/>
        <v>0</v>
      </c>
      <c r="CK912" s="1329">
        <f t="shared" si="3666"/>
        <v>0</v>
      </c>
      <c r="CL912" s="1329">
        <f t="shared" si="3666"/>
        <v>0</v>
      </c>
      <c r="CM912" s="1329">
        <f t="shared" si="3666"/>
        <v>0</v>
      </c>
      <c r="CN912" s="1329">
        <f t="shared" si="3666"/>
        <v>0</v>
      </c>
      <c r="CO912" s="1328">
        <f t="shared" si="3666"/>
        <v>0</v>
      </c>
      <c r="CP912" s="541" t="str">
        <f t="shared" si="3640"/>
        <v/>
      </c>
      <c r="CQ912" s="542" t="str">
        <f t="shared" si="3641"/>
        <v/>
      </c>
      <c r="CR912" s="543" t="str">
        <f t="shared" si="3642"/>
        <v/>
      </c>
      <c r="CS912" s="543">
        <f t="shared" si="3643"/>
        <v>0</v>
      </c>
      <c r="CT912" s="543">
        <f t="shared" si="3644"/>
        <v>0</v>
      </c>
      <c r="CU912" s="543">
        <f t="shared" si="3645"/>
        <v>0</v>
      </c>
      <c r="CV912" s="543">
        <f t="shared" si="3646"/>
        <v>0</v>
      </c>
      <c r="CW912" s="544">
        <f t="shared" si="3647"/>
        <v>0</v>
      </c>
      <c r="CX912" s="544">
        <f t="shared" si="3648"/>
        <v>0</v>
      </c>
      <c r="CY912" s="544">
        <f t="shared" si="3649"/>
        <v>0</v>
      </c>
      <c r="CZ912" s="543">
        <f t="shared" si="3650"/>
        <v>0</v>
      </c>
      <c r="DA912" s="543">
        <f t="shared" si="3651"/>
        <v>0</v>
      </c>
      <c r="DB912" s="543">
        <f t="shared" si="3652"/>
        <v>0</v>
      </c>
      <c r="DC912" s="543">
        <f t="shared" si="3653"/>
        <v>0</v>
      </c>
      <c r="DD912" s="543">
        <f t="shared" si="3654"/>
        <v>0</v>
      </c>
      <c r="DE912" s="542" t="str">
        <f t="shared" si="3655"/>
        <v/>
      </c>
      <c r="DF912" s="541" t="str">
        <f t="shared" si="3656"/>
        <v/>
      </c>
      <c r="DG912" s="646">
        <f t="shared" si="3657"/>
        <v>12</v>
      </c>
      <c r="DH912" s="98">
        <f t="shared" si="3658"/>
        <v>12</v>
      </c>
      <c r="DI912" s="98">
        <f t="shared" si="3659"/>
        <v>12</v>
      </c>
      <c r="DJ912" s="98">
        <f t="shared" si="3660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403</v>
      </c>
      <c r="B913" s="789">
        <f t="shared" ref="B913:M913" si="3695">SUM(B154)</f>
        <v>0</v>
      </c>
      <c r="C913" s="789">
        <f t="shared" si="3695"/>
        <v>0</v>
      </c>
      <c r="D913" s="789">
        <f t="shared" si="3695"/>
        <v>0</v>
      </c>
      <c r="E913" s="789">
        <f t="shared" si="3695"/>
        <v>0</v>
      </c>
      <c r="F913" s="789">
        <f t="shared" si="3695"/>
        <v>0</v>
      </c>
      <c r="G913" s="789">
        <f t="shared" si="3695"/>
        <v>0</v>
      </c>
      <c r="H913" s="789">
        <f t="shared" si="3695"/>
        <v>0</v>
      </c>
      <c r="I913" s="789">
        <f t="shared" si="3695"/>
        <v>0</v>
      </c>
      <c r="J913" s="789">
        <f t="shared" si="3695"/>
        <v>0</v>
      </c>
      <c r="K913" s="789">
        <f t="shared" si="3695"/>
        <v>0</v>
      </c>
      <c r="L913" s="789">
        <f t="shared" si="3695"/>
        <v>0</v>
      </c>
      <c r="M913" s="789">
        <f t="shared" si="3695"/>
        <v>0</v>
      </c>
      <c r="N913" s="789"/>
      <c r="O913" s="789"/>
      <c r="P913" s="789"/>
      <c r="Q913" s="789"/>
      <c r="R913" s="789"/>
      <c r="S913" s="788"/>
      <c r="T913" s="789">
        <f t="shared" ref="T913:AE913" si="3696">SUM(T154)</f>
        <v>0</v>
      </c>
      <c r="U913" s="789">
        <f t="shared" si="3696"/>
        <v>0</v>
      </c>
      <c r="V913" s="789">
        <f t="shared" si="3696"/>
        <v>0</v>
      </c>
      <c r="W913" s="789">
        <f t="shared" si="3696"/>
        <v>0</v>
      </c>
      <c r="X913" s="789">
        <f t="shared" si="3696"/>
        <v>0</v>
      </c>
      <c r="Y913" s="789">
        <f t="shared" si="3696"/>
        <v>0</v>
      </c>
      <c r="Z913" s="789">
        <f t="shared" si="3696"/>
        <v>0</v>
      </c>
      <c r="AA913" s="789">
        <f t="shared" si="3696"/>
        <v>0</v>
      </c>
      <c r="AB913" s="789">
        <f t="shared" si="3696"/>
        <v>0</v>
      </c>
      <c r="AC913" s="789">
        <f t="shared" si="3696"/>
        <v>0</v>
      </c>
      <c r="AD913" s="789">
        <f t="shared" si="3696"/>
        <v>0</v>
      </c>
      <c r="AE913" s="789">
        <f t="shared" si="3696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97">SUM(AL154)</f>
        <v>0</v>
      </c>
      <c r="AM913" s="789">
        <f t="shared" si="3697"/>
        <v>0</v>
      </c>
      <c r="AN913" s="789">
        <f t="shared" si="3697"/>
        <v>0</v>
      </c>
      <c r="AO913" s="789">
        <f t="shared" si="3697"/>
        <v>0</v>
      </c>
      <c r="AP913" s="789">
        <f t="shared" si="3697"/>
        <v>0</v>
      </c>
      <c r="AQ913" s="789">
        <f t="shared" si="3697"/>
        <v>0</v>
      </c>
      <c r="AR913" s="789">
        <f t="shared" si="3697"/>
        <v>0</v>
      </c>
      <c r="AS913" s="789">
        <f t="shared" si="3697"/>
        <v>0</v>
      </c>
      <c r="AT913" s="789">
        <f t="shared" si="3697"/>
        <v>0</v>
      </c>
      <c r="AU913" s="789">
        <f t="shared" si="3697"/>
        <v>0</v>
      </c>
      <c r="AV913" s="789">
        <f t="shared" si="3697"/>
        <v>0</v>
      </c>
      <c r="AW913" s="789">
        <f t="shared" si="3697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98">SUM(BD154)</f>
        <v>0</v>
      </c>
      <c r="BE913" s="789">
        <f t="shared" si="3698"/>
        <v>0</v>
      </c>
      <c r="BF913" s="789">
        <f t="shared" si="3698"/>
        <v>0</v>
      </c>
      <c r="BG913" s="789">
        <f t="shared" si="3698"/>
        <v>0</v>
      </c>
      <c r="BH913" s="789">
        <f t="shared" si="3698"/>
        <v>0</v>
      </c>
      <c r="BI913" s="789">
        <f t="shared" si="3698"/>
        <v>0</v>
      </c>
      <c r="BJ913" s="789">
        <f t="shared" si="3698"/>
        <v>0</v>
      </c>
      <c r="BK913" s="789">
        <f t="shared" si="3698"/>
        <v>0</v>
      </c>
      <c r="BL913" s="789">
        <f t="shared" si="3698"/>
        <v>0</v>
      </c>
      <c r="BM913" s="789">
        <f t="shared" si="3698"/>
        <v>0</v>
      </c>
      <c r="BN913" s="789">
        <f t="shared" si="3698"/>
        <v>0</v>
      </c>
      <c r="BO913" s="789">
        <f t="shared" si="3698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35"/>
        <v>0</v>
      </c>
      <c r="CA913" s="590">
        <f t="shared" si="3636"/>
        <v>0</v>
      </c>
      <c r="CB913" s="590">
        <f t="shared" si="3637"/>
        <v>0</v>
      </c>
      <c r="CC913" s="590">
        <f t="shared" si="3638"/>
        <v>0</v>
      </c>
      <c r="CD913" s="1328">
        <f t="shared" si="3665"/>
        <v>0</v>
      </c>
      <c r="CE913" s="1329">
        <f t="shared" si="3666"/>
        <v>0</v>
      </c>
      <c r="CF913" s="1329">
        <f t="shared" si="3666"/>
        <v>0</v>
      </c>
      <c r="CG913" s="1329">
        <f t="shared" si="3666"/>
        <v>0</v>
      </c>
      <c r="CH913" s="1329">
        <f t="shared" si="3666"/>
        <v>0</v>
      </c>
      <c r="CI913" s="1330">
        <f t="shared" si="3666"/>
        <v>0</v>
      </c>
      <c r="CJ913" s="1330">
        <f t="shared" si="3666"/>
        <v>0</v>
      </c>
      <c r="CK913" s="1329">
        <f t="shared" si="3666"/>
        <v>0</v>
      </c>
      <c r="CL913" s="1329">
        <f t="shared" si="3666"/>
        <v>0</v>
      </c>
      <c r="CM913" s="1329">
        <f t="shared" si="3666"/>
        <v>0</v>
      </c>
      <c r="CN913" s="1329">
        <f t="shared" si="3666"/>
        <v>0</v>
      </c>
      <c r="CO913" s="1328">
        <f t="shared" si="3666"/>
        <v>0</v>
      </c>
      <c r="CP913" s="541" t="str">
        <f t="shared" si="3640"/>
        <v/>
      </c>
      <c r="CQ913" s="542" t="str">
        <f t="shared" si="3641"/>
        <v/>
      </c>
      <c r="CR913" s="543" t="str">
        <f t="shared" si="3642"/>
        <v/>
      </c>
      <c r="CS913" s="543">
        <f t="shared" si="3643"/>
        <v>0</v>
      </c>
      <c r="CT913" s="543">
        <f t="shared" si="3644"/>
        <v>0</v>
      </c>
      <c r="CU913" s="543">
        <f t="shared" si="3645"/>
        <v>0</v>
      </c>
      <c r="CV913" s="543">
        <f t="shared" si="3646"/>
        <v>0</v>
      </c>
      <c r="CW913" s="544">
        <f t="shared" si="3647"/>
        <v>0</v>
      </c>
      <c r="CX913" s="544">
        <f t="shared" si="3648"/>
        <v>0</v>
      </c>
      <c r="CY913" s="544">
        <f t="shared" si="3649"/>
        <v>0</v>
      </c>
      <c r="CZ913" s="543">
        <f t="shared" si="3650"/>
        <v>0</v>
      </c>
      <c r="DA913" s="543">
        <f t="shared" si="3651"/>
        <v>0</v>
      </c>
      <c r="DB913" s="543">
        <f t="shared" si="3652"/>
        <v>0</v>
      </c>
      <c r="DC913" s="543">
        <f t="shared" si="3653"/>
        <v>0</v>
      </c>
      <c r="DD913" s="543">
        <f t="shared" si="3654"/>
        <v>0</v>
      </c>
      <c r="DE913" s="542" t="str">
        <f t="shared" si="3655"/>
        <v/>
      </c>
      <c r="DF913" s="541" t="str">
        <f t="shared" si="3656"/>
        <v/>
      </c>
      <c r="DG913" s="646">
        <f t="shared" si="3657"/>
        <v>12</v>
      </c>
      <c r="DH913" s="98">
        <f t="shared" si="3658"/>
        <v>12</v>
      </c>
      <c r="DI913" s="98">
        <f t="shared" si="3659"/>
        <v>12</v>
      </c>
      <c r="DJ913" s="98">
        <f t="shared" si="3660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404</v>
      </c>
      <c r="B914" s="789">
        <f t="shared" ref="B914:M914" si="3699">SUM(B163)</f>
        <v>0</v>
      </c>
      <c r="C914" s="789">
        <f t="shared" si="3699"/>
        <v>0</v>
      </c>
      <c r="D914" s="789">
        <f t="shared" si="3699"/>
        <v>0</v>
      </c>
      <c r="E914" s="789">
        <f t="shared" si="3699"/>
        <v>0</v>
      </c>
      <c r="F914" s="789">
        <f t="shared" si="3699"/>
        <v>0</v>
      </c>
      <c r="G914" s="789">
        <f t="shared" si="3699"/>
        <v>0</v>
      </c>
      <c r="H914" s="789">
        <f t="shared" si="3699"/>
        <v>0</v>
      </c>
      <c r="I914" s="789">
        <f t="shared" si="3699"/>
        <v>0</v>
      </c>
      <c r="J914" s="789">
        <f t="shared" si="3699"/>
        <v>0</v>
      </c>
      <c r="K914" s="789">
        <f t="shared" si="3699"/>
        <v>0</v>
      </c>
      <c r="L914" s="789">
        <f t="shared" si="3699"/>
        <v>0</v>
      </c>
      <c r="M914" s="789">
        <f t="shared" si="3699"/>
        <v>0</v>
      </c>
      <c r="N914" s="789"/>
      <c r="O914" s="789"/>
      <c r="P914" s="789"/>
      <c r="Q914" s="789"/>
      <c r="R914" s="789"/>
      <c r="S914" s="788"/>
      <c r="T914" s="789">
        <f t="shared" ref="T914:AE914" si="3700">SUM(T163)</f>
        <v>0</v>
      </c>
      <c r="U914" s="789">
        <f t="shared" si="3700"/>
        <v>0</v>
      </c>
      <c r="V914" s="789">
        <f t="shared" si="3700"/>
        <v>0</v>
      </c>
      <c r="W914" s="789">
        <f t="shared" si="3700"/>
        <v>0</v>
      </c>
      <c r="X914" s="789">
        <f t="shared" si="3700"/>
        <v>0</v>
      </c>
      <c r="Y914" s="789">
        <f t="shared" si="3700"/>
        <v>0</v>
      </c>
      <c r="Z914" s="789">
        <f t="shared" si="3700"/>
        <v>0</v>
      </c>
      <c r="AA914" s="789">
        <f t="shared" si="3700"/>
        <v>0</v>
      </c>
      <c r="AB914" s="789">
        <f t="shared" si="3700"/>
        <v>0</v>
      </c>
      <c r="AC914" s="789">
        <f t="shared" si="3700"/>
        <v>0</v>
      </c>
      <c r="AD914" s="789">
        <f t="shared" si="3700"/>
        <v>0</v>
      </c>
      <c r="AE914" s="789">
        <f t="shared" si="3700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01">SUM(AL163)</f>
        <v>0</v>
      </c>
      <c r="AM914" s="789">
        <f t="shared" si="3701"/>
        <v>0</v>
      </c>
      <c r="AN914" s="789">
        <f t="shared" si="3701"/>
        <v>0</v>
      </c>
      <c r="AO914" s="789">
        <f t="shared" si="3701"/>
        <v>0</v>
      </c>
      <c r="AP914" s="789">
        <f t="shared" si="3701"/>
        <v>0</v>
      </c>
      <c r="AQ914" s="789">
        <f t="shared" si="3701"/>
        <v>0</v>
      </c>
      <c r="AR914" s="789">
        <f t="shared" si="3701"/>
        <v>0</v>
      </c>
      <c r="AS914" s="789">
        <f t="shared" si="3701"/>
        <v>0</v>
      </c>
      <c r="AT914" s="789">
        <f t="shared" si="3701"/>
        <v>0</v>
      </c>
      <c r="AU914" s="789">
        <f t="shared" si="3701"/>
        <v>0</v>
      </c>
      <c r="AV914" s="789">
        <f t="shared" si="3701"/>
        <v>0</v>
      </c>
      <c r="AW914" s="789">
        <f t="shared" si="3701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02">SUM(BD163)</f>
        <v>0</v>
      </c>
      <c r="BE914" s="789">
        <f t="shared" si="3702"/>
        <v>0</v>
      </c>
      <c r="BF914" s="789">
        <f t="shared" si="3702"/>
        <v>0</v>
      </c>
      <c r="BG914" s="789">
        <f t="shared" si="3702"/>
        <v>0</v>
      </c>
      <c r="BH914" s="789">
        <f t="shared" si="3702"/>
        <v>0</v>
      </c>
      <c r="BI914" s="789">
        <f t="shared" si="3702"/>
        <v>0</v>
      </c>
      <c r="BJ914" s="789">
        <f t="shared" si="3702"/>
        <v>0</v>
      </c>
      <c r="BK914" s="789">
        <f t="shared" si="3702"/>
        <v>0</v>
      </c>
      <c r="BL914" s="789">
        <f t="shared" si="3702"/>
        <v>0</v>
      </c>
      <c r="BM914" s="789">
        <f t="shared" si="3702"/>
        <v>0</v>
      </c>
      <c r="BN914" s="789">
        <f t="shared" si="3702"/>
        <v>0</v>
      </c>
      <c r="BO914" s="789">
        <f t="shared" si="3702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35"/>
        <v>0</v>
      </c>
      <c r="CA914" s="590">
        <f t="shared" si="3636"/>
        <v>0</v>
      </c>
      <c r="CB914" s="590">
        <f t="shared" si="3637"/>
        <v>0</v>
      </c>
      <c r="CC914" s="590">
        <f t="shared" si="3638"/>
        <v>0</v>
      </c>
      <c r="CD914" s="1328">
        <f t="shared" si="3665"/>
        <v>0</v>
      </c>
      <c r="CE914" s="1329">
        <f t="shared" si="3666"/>
        <v>0</v>
      </c>
      <c r="CF914" s="1329">
        <f t="shared" si="3666"/>
        <v>0</v>
      </c>
      <c r="CG914" s="1329">
        <f t="shared" si="3666"/>
        <v>0</v>
      </c>
      <c r="CH914" s="1329">
        <f t="shared" si="3666"/>
        <v>0</v>
      </c>
      <c r="CI914" s="1330">
        <f t="shared" si="3666"/>
        <v>0</v>
      </c>
      <c r="CJ914" s="1330">
        <f t="shared" si="3666"/>
        <v>0</v>
      </c>
      <c r="CK914" s="1329">
        <f t="shared" si="3666"/>
        <v>0</v>
      </c>
      <c r="CL914" s="1329">
        <f t="shared" si="3666"/>
        <v>0</v>
      </c>
      <c r="CM914" s="1329">
        <f t="shared" si="3666"/>
        <v>0</v>
      </c>
      <c r="CN914" s="1329">
        <f t="shared" si="3666"/>
        <v>0</v>
      </c>
      <c r="CO914" s="1328">
        <f t="shared" si="3666"/>
        <v>0</v>
      </c>
      <c r="CP914" s="541" t="str">
        <f t="shared" si="3640"/>
        <v/>
      </c>
      <c r="CQ914" s="542" t="str">
        <f t="shared" si="3641"/>
        <v/>
      </c>
      <c r="CR914" s="543" t="str">
        <f t="shared" si="3642"/>
        <v/>
      </c>
      <c r="CS914" s="543">
        <f t="shared" si="3643"/>
        <v>0</v>
      </c>
      <c r="CT914" s="543">
        <f t="shared" si="3644"/>
        <v>0</v>
      </c>
      <c r="CU914" s="543">
        <f t="shared" si="3645"/>
        <v>0</v>
      </c>
      <c r="CV914" s="543">
        <f t="shared" si="3646"/>
        <v>0</v>
      </c>
      <c r="CW914" s="544">
        <f t="shared" si="3647"/>
        <v>0</v>
      </c>
      <c r="CX914" s="544">
        <f t="shared" si="3648"/>
        <v>0</v>
      </c>
      <c r="CY914" s="544">
        <f t="shared" si="3649"/>
        <v>0</v>
      </c>
      <c r="CZ914" s="543">
        <f t="shared" si="3650"/>
        <v>0</v>
      </c>
      <c r="DA914" s="543">
        <f t="shared" si="3651"/>
        <v>0</v>
      </c>
      <c r="DB914" s="543">
        <f t="shared" si="3652"/>
        <v>0</v>
      </c>
      <c r="DC914" s="543">
        <f t="shared" si="3653"/>
        <v>0</v>
      </c>
      <c r="DD914" s="543">
        <f t="shared" si="3654"/>
        <v>0</v>
      </c>
      <c r="DE914" s="542" t="str">
        <f t="shared" si="3655"/>
        <v/>
      </c>
      <c r="DF914" s="541" t="str">
        <f t="shared" si="3656"/>
        <v/>
      </c>
      <c r="DG914" s="646">
        <f t="shared" si="3657"/>
        <v>12</v>
      </c>
      <c r="DH914" s="98">
        <f t="shared" si="3658"/>
        <v>12</v>
      </c>
      <c r="DI914" s="98">
        <f t="shared" si="3659"/>
        <v>12</v>
      </c>
      <c r="DJ914" s="98">
        <f t="shared" si="3660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405</v>
      </c>
      <c r="B915" s="789">
        <f t="shared" ref="B915:M915" si="3703">SUM(B171)</f>
        <v>0</v>
      </c>
      <c r="C915" s="789">
        <f t="shared" si="3703"/>
        <v>0</v>
      </c>
      <c r="D915" s="789">
        <f t="shared" si="3703"/>
        <v>0</v>
      </c>
      <c r="E915" s="789">
        <f t="shared" si="3703"/>
        <v>0</v>
      </c>
      <c r="F915" s="789">
        <f t="shared" si="3703"/>
        <v>0</v>
      </c>
      <c r="G915" s="789">
        <f t="shared" si="3703"/>
        <v>0</v>
      </c>
      <c r="H915" s="789">
        <f t="shared" si="3703"/>
        <v>0</v>
      </c>
      <c r="I915" s="789">
        <f t="shared" si="3703"/>
        <v>0</v>
      </c>
      <c r="J915" s="789">
        <f t="shared" si="3703"/>
        <v>0</v>
      </c>
      <c r="K915" s="789">
        <f t="shared" si="3703"/>
        <v>0</v>
      </c>
      <c r="L915" s="789">
        <f t="shared" si="3703"/>
        <v>0</v>
      </c>
      <c r="M915" s="789">
        <f t="shared" si="3703"/>
        <v>0</v>
      </c>
      <c r="N915" s="789"/>
      <c r="O915" s="789"/>
      <c r="P915" s="789"/>
      <c r="Q915" s="789"/>
      <c r="R915" s="789"/>
      <c r="S915" s="788"/>
      <c r="T915" s="789">
        <f t="shared" ref="T915:AE915" si="3704">SUM(T171)</f>
        <v>0</v>
      </c>
      <c r="U915" s="789">
        <f t="shared" si="3704"/>
        <v>0</v>
      </c>
      <c r="V915" s="789">
        <f t="shared" si="3704"/>
        <v>0</v>
      </c>
      <c r="W915" s="789">
        <f t="shared" si="3704"/>
        <v>0</v>
      </c>
      <c r="X915" s="789">
        <f t="shared" si="3704"/>
        <v>0</v>
      </c>
      <c r="Y915" s="789">
        <f t="shared" si="3704"/>
        <v>0</v>
      </c>
      <c r="Z915" s="789">
        <f t="shared" si="3704"/>
        <v>0</v>
      </c>
      <c r="AA915" s="789">
        <f t="shared" si="3704"/>
        <v>0</v>
      </c>
      <c r="AB915" s="789">
        <f t="shared" si="3704"/>
        <v>0</v>
      </c>
      <c r="AC915" s="789">
        <f t="shared" si="3704"/>
        <v>0</v>
      </c>
      <c r="AD915" s="789">
        <f t="shared" si="3704"/>
        <v>0</v>
      </c>
      <c r="AE915" s="789">
        <f t="shared" si="3704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05">SUM(AL171)</f>
        <v>0</v>
      </c>
      <c r="AM915" s="789">
        <f t="shared" si="3705"/>
        <v>0</v>
      </c>
      <c r="AN915" s="789">
        <f t="shared" si="3705"/>
        <v>0</v>
      </c>
      <c r="AO915" s="789">
        <f t="shared" si="3705"/>
        <v>0</v>
      </c>
      <c r="AP915" s="789">
        <f t="shared" si="3705"/>
        <v>0</v>
      </c>
      <c r="AQ915" s="789">
        <f t="shared" si="3705"/>
        <v>0</v>
      </c>
      <c r="AR915" s="789">
        <f t="shared" si="3705"/>
        <v>0</v>
      </c>
      <c r="AS915" s="789">
        <f t="shared" si="3705"/>
        <v>0</v>
      </c>
      <c r="AT915" s="789">
        <f t="shared" si="3705"/>
        <v>0</v>
      </c>
      <c r="AU915" s="789">
        <f t="shared" si="3705"/>
        <v>0</v>
      </c>
      <c r="AV915" s="789">
        <f t="shared" si="3705"/>
        <v>0</v>
      </c>
      <c r="AW915" s="789">
        <f t="shared" si="3705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06">SUM(BD171)</f>
        <v>0</v>
      </c>
      <c r="BE915" s="789">
        <f t="shared" si="3706"/>
        <v>0</v>
      </c>
      <c r="BF915" s="789">
        <f t="shared" si="3706"/>
        <v>0</v>
      </c>
      <c r="BG915" s="789">
        <f t="shared" si="3706"/>
        <v>0</v>
      </c>
      <c r="BH915" s="789">
        <f t="shared" si="3706"/>
        <v>0</v>
      </c>
      <c r="BI915" s="789">
        <f t="shared" si="3706"/>
        <v>0</v>
      </c>
      <c r="BJ915" s="789">
        <f t="shared" si="3706"/>
        <v>0</v>
      </c>
      <c r="BK915" s="789">
        <f t="shared" si="3706"/>
        <v>0</v>
      </c>
      <c r="BL915" s="789">
        <f t="shared" si="3706"/>
        <v>0</v>
      </c>
      <c r="BM915" s="789">
        <f t="shared" si="3706"/>
        <v>0</v>
      </c>
      <c r="BN915" s="789">
        <f t="shared" si="3706"/>
        <v>0</v>
      </c>
      <c r="BO915" s="789">
        <f t="shared" si="3706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35"/>
        <v>0</v>
      </c>
      <c r="CA915" s="590">
        <f t="shared" si="3636"/>
        <v>0</v>
      </c>
      <c r="CB915" s="590">
        <f t="shared" si="3637"/>
        <v>0</v>
      </c>
      <c r="CC915" s="590">
        <f t="shared" si="3638"/>
        <v>0</v>
      </c>
      <c r="CD915" s="1328">
        <f t="shared" si="3665"/>
        <v>0</v>
      </c>
      <c r="CE915" s="1329">
        <f t="shared" si="3666"/>
        <v>0</v>
      </c>
      <c r="CF915" s="1329">
        <f t="shared" si="3666"/>
        <v>0</v>
      </c>
      <c r="CG915" s="1329">
        <f t="shared" si="3666"/>
        <v>0</v>
      </c>
      <c r="CH915" s="1329">
        <f t="shared" si="3666"/>
        <v>0</v>
      </c>
      <c r="CI915" s="1330">
        <f t="shared" si="3666"/>
        <v>0</v>
      </c>
      <c r="CJ915" s="1330">
        <f t="shared" si="3666"/>
        <v>0</v>
      </c>
      <c r="CK915" s="1329">
        <f t="shared" si="3666"/>
        <v>0</v>
      </c>
      <c r="CL915" s="1329">
        <f t="shared" si="3666"/>
        <v>0</v>
      </c>
      <c r="CM915" s="1329">
        <f t="shared" si="3666"/>
        <v>0</v>
      </c>
      <c r="CN915" s="1329">
        <f t="shared" si="3666"/>
        <v>0</v>
      </c>
      <c r="CO915" s="1328">
        <f t="shared" si="3666"/>
        <v>0</v>
      </c>
      <c r="CP915" s="541" t="str">
        <f t="shared" si="3640"/>
        <v/>
      </c>
      <c r="CQ915" s="542" t="str">
        <f t="shared" si="3641"/>
        <v/>
      </c>
      <c r="CR915" s="543" t="str">
        <f t="shared" si="3642"/>
        <v/>
      </c>
      <c r="CS915" s="543">
        <f t="shared" si="3643"/>
        <v>0</v>
      </c>
      <c r="CT915" s="543">
        <f t="shared" si="3644"/>
        <v>0</v>
      </c>
      <c r="CU915" s="543">
        <f t="shared" si="3645"/>
        <v>0</v>
      </c>
      <c r="CV915" s="543">
        <f t="shared" si="3646"/>
        <v>0</v>
      </c>
      <c r="CW915" s="544">
        <f t="shared" si="3647"/>
        <v>0</v>
      </c>
      <c r="CX915" s="544">
        <f t="shared" si="3648"/>
        <v>0</v>
      </c>
      <c r="CY915" s="544">
        <f t="shared" si="3649"/>
        <v>0</v>
      </c>
      <c r="CZ915" s="543">
        <f t="shared" si="3650"/>
        <v>0</v>
      </c>
      <c r="DA915" s="543">
        <f t="shared" si="3651"/>
        <v>0</v>
      </c>
      <c r="DB915" s="543">
        <f t="shared" si="3652"/>
        <v>0</v>
      </c>
      <c r="DC915" s="543">
        <f t="shared" si="3653"/>
        <v>0</v>
      </c>
      <c r="DD915" s="543">
        <f t="shared" si="3654"/>
        <v>0</v>
      </c>
      <c r="DE915" s="542" t="str">
        <f t="shared" si="3655"/>
        <v/>
      </c>
      <c r="DF915" s="541" t="str">
        <f t="shared" si="3656"/>
        <v/>
      </c>
      <c r="DG915" s="646">
        <f t="shared" si="3657"/>
        <v>12</v>
      </c>
      <c r="DH915" s="98">
        <f t="shared" si="3658"/>
        <v>12</v>
      </c>
      <c r="DI915" s="98">
        <f t="shared" si="3659"/>
        <v>12</v>
      </c>
      <c r="DJ915" s="98">
        <f t="shared" si="3660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07">SUM(B220)</f>
        <v>0</v>
      </c>
      <c r="C916" s="789">
        <f t="shared" si="3707"/>
        <v>0</v>
      </c>
      <c r="D916" s="789">
        <f t="shared" si="3707"/>
        <v>0</v>
      </c>
      <c r="E916" s="789">
        <f t="shared" si="3707"/>
        <v>0</v>
      </c>
      <c r="F916" s="789">
        <f t="shared" si="3707"/>
        <v>0</v>
      </c>
      <c r="G916" s="789">
        <f t="shared" si="3707"/>
        <v>0</v>
      </c>
      <c r="H916" s="789">
        <f t="shared" si="3707"/>
        <v>0</v>
      </c>
      <c r="I916" s="789">
        <f t="shared" si="3707"/>
        <v>0</v>
      </c>
      <c r="J916" s="789">
        <f t="shared" si="3707"/>
        <v>0</v>
      </c>
      <c r="K916" s="789">
        <f t="shared" si="3707"/>
        <v>0</v>
      </c>
      <c r="L916" s="789">
        <f t="shared" si="3707"/>
        <v>0</v>
      </c>
      <c r="M916" s="789">
        <f t="shared" si="3707"/>
        <v>0</v>
      </c>
      <c r="N916" s="789"/>
      <c r="O916" s="789"/>
      <c r="P916" s="789"/>
      <c r="Q916" s="789"/>
      <c r="R916" s="789"/>
      <c r="S916" s="788"/>
      <c r="T916" s="789">
        <f t="shared" ref="T916:AE916" si="3708">SUM(T220)</f>
        <v>0</v>
      </c>
      <c r="U916" s="789">
        <f t="shared" si="3708"/>
        <v>0</v>
      </c>
      <c r="V916" s="789">
        <f t="shared" si="3708"/>
        <v>0</v>
      </c>
      <c r="W916" s="789">
        <f t="shared" si="3708"/>
        <v>0</v>
      </c>
      <c r="X916" s="789">
        <f t="shared" si="3708"/>
        <v>0</v>
      </c>
      <c r="Y916" s="789">
        <f t="shared" si="3708"/>
        <v>0</v>
      </c>
      <c r="Z916" s="789">
        <f t="shared" si="3708"/>
        <v>0</v>
      </c>
      <c r="AA916" s="789">
        <f t="shared" si="3708"/>
        <v>0</v>
      </c>
      <c r="AB916" s="789">
        <f t="shared" si="3708"/>
        <v>0</v>
      </c>
      <c r="AC916" s="789">
        <f t="shared" si="3708"/>
        <v>0</v>
      </c>
      <c r="AD916" s="789">
        <f t="shared" si="3708"/>
        <v>0</v>
      </c>
      <c r="AE916" s="789">
        <f t="shared" si="3708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09">SUM(AL220)</f>
        <v>0</v>
      </c>
      <c r="AM916" s="789">
        <f t="shared" si="3709"/>
        <v>0</v>
      </c>
      <c r="AN916" s="789">
        <f t="shared" si="3709"/>
        <v>0</v>
      </c>
      <c r="AO916" s="789">
        <f t="shared" si="3709"/>
        <v>0</v>
      </c>
      <c r="AP916" s="789">
        <f t="shared" si="3709"/>
        <v>0</v>
      </c>
      <c r="AQ916" s="789">
        <f t="shared" si="3709"/>
        <v>0</v>
      </c>
      <c r="AR916" s="789">
        <f t="shared" si="3709"/>
        <v>0</v>
      </c>
      <c r="AS916" s="789">
        <f t="shared" si="3709"/>
        <v>0</v>
      </c>
      <c r="AT916" s="789">
        <f t="shared" si="3709"/>
        <v>0</v>
      </c>
      <c r="AU916" s="789">
        <f t="shared" si="3709"/>
        <v>0</v>
      </c>
      <c r="AV916" s="789">
        <f t="shared" si="3709"/>
        <v>0</v>
      </c>
      <c r="AW916" s="789">
        <f t="shared" si="3709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10">SUM(BD220)</f>
        <v>0</v>
      </c>
      <c r="BE916" s="789">
        <f t="shared" si="3710"/>
        <v>0</v>
      </c>
      <c r="BF916" s="789">
        <f t="shared" si="3710"/>
        <v>0</v>
      </c>
      <c r="BG916" s="789">
        <f t="shared" si="3710"/>
        <v>0</v>
      </c>
      <c r="BH916" s="789">
        <f t="shared" si="3710"/>
        <v>0</v>
      </c>
      <c r="BI916" s="789">
        <f t="shared" si="3710"/>
        <v>0</v>
      </c>
      <c r="BJ916" s="789">
        <f t="shared" si="3710"/>
        <v>0</v>
      </c>
      <c r="BK916" s="789">
        <f t="shared" si="3710"/>
        <v>0</v>
      </c>
      <c r="BL916" s="789">
        <f t="shared" si="3710"/>
        <v>0</v>
      </c>
      <c r="BM916" s="789">
        <f t="shared" si="3710"/>
        <v>0</v>
      </c>
      <c r="BN916" s="789">
        <f t="shared" si="3710"/>
        <v>0</v>
      </c>
      <c r="BO916" s="789">
        <f t="shared" si="3710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35"/>
        <v>0</v>
      </c>
      <c r="CA916" s="590">
        <f t="shared" si="3636"/>
        <v>0</v>
      </c>
      <c r="CB916" s="590">
        <f t="shared" si="3637"/>
        <v>0</v>
      </c>
      <c r="CC916" s="590">
        <f t="shared" si="3638"/>
        <v>0</v>
      </c>
      <c r="CD916" s="1328">
        <f t="shared" si="3665"/>
        <v>0</v>
      </c>
      <c r="CE916" s="1329">
        <f t="shared" si="3666"/>
        <v>0</v>
      </c>
      <c r="CF916" s="1329">
        <f t="shared" si="3666"/>
        <v>0</v>
      </c>
      <c r="CG916" s="1329">
        <f t="shared" si="3666"/>
        <v>0</v>
      </c>
      <c r="CH916" s="1329">
        <f t="shared" si="3666"/>
        <v>0</v>
      </c>
      <c r="CI916" s="1330">
        <f t="shared" si="3666"/>
        <v>0</v>
      </c>
      <c r="CJ916" s="1330">
        <f t="shared" si="3666"/>
        <v>0</v>
      </c>
      <c r="CK916" s="1329">
        <f t="shared" si="3666"/>
        <v>0</v>
      </c>
      <c r="CL916" s="1329">
        <f t="shared" si="3666"/>
        <v>0</v>
      </c>
      <c r="CM916" s="1329">
        <f t="shared" si="3666"/>
        <v>0</v>
      </c>
      <c r="CN916" s="1329">
        <f t="shared" si="3666"/>
        <v>0</v>
      </c>
      <c r="CO916" s="1328">
        <f t="shared" si="3666"/>
        <v>0</v>
      </c>
      <c r="CP916" s="541" t="str">
        <f t="shared" si="3640"/>
        <v/>
      </c>
      <c r="CQ916" s="542" t="str">
        <f t="shared" si="3641"/>
        <v/>
      </c>
      <c r="CR916" s="543" t="str">
        <f t="shared" si="3642"/>
        <v/>
      </c>
      <c r="CS916" s="543">
        <f t="shared" si="3643"/>
        <v>0</v>
      </c>
      <c r="CT916" s="543">
        <f t="shared" si="3644"/>
        <v>0</v>
      </c>
      <c r="CU916" s="543">
        <f t="shared" si="3645"/>
        <v>0</v>
      </c>
      <c r="CV916" s="543">
        <f t="shared" si="3646"/>
        <v>0</v>
      </c>
      <c r="CW916" s="544">
        <f t="shared" si="3647"/>
        <v>0</v>
      </c>
      <c r="CX916" s="544">
        <f t="shared" si="3648"/>
        <v>0</v>
      </c>
      <c r="CY916" s="544">
        <f t="shared" si="3649"/>
        <v>0</v>
      </c>
      <c r="CZ916" s="543">
        <f t="shared" si="3650"/>
        <v>0</v>
      </c>
      <c r="DA916" s="543">
        <f t="shared" si="3651"/>
        <v>0</v>
      </c>
      <c r="DB916" s="543">
        <f t="shared" si="3652"/>
        <v>0</v>
      </c>
      <c r="DC916" s="543">
        <f t="shared" si="3653"/>
        <v>0</v>
      </c>
      <c r="DD916" s="543">
        <f t="shared" si="3654"/>
        <v>0</v>
      </c>
      <c r="DE916" s="542" t="str">
        <f t="shared" si="3655"/>
        <v/>
      </c>
      <c r="DF916" s="541" t="str">
        <f t="shared" si="3656"/>
        <v/>
      </c>
      <c r="DG916" s="646">
        <f t="shared" si="3657"/>
        <v>12</v>
      </c>
      <c r="DH916" s="98">
        <f t="shared" si="3658"/>
        <v>12</v>
      </c>
      <c r="DI916" s="98">
        <f t="shared" si="3659"/>
        <v>12</v>
      </c>
      <c r="DJ916" s="98">
        <f t="shared" si="3660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11">SUM(B223)</f>
        <v>0</v>
      </c>
      <c r="C917" s="789">
        <f t="shared" si="3711"/>
        <v>0</v>
      </c>
      <c r="D917" s="789">
        <f t="shared" si="3711"/>
        <v>0</v>
      </c>
      <c r="E917" s="789">
        <f t="shared" si="3711"/>
        <v>0</v>
      </c>
      <c r="F917" s="789">
        <f t="shared" si="3711"/>
        <v>0</v>
      </c>
      <c r="G917" s="789">
        <f t="shared" si="3711"/>
        <v>0</v>
      </c>
      <c r="H917" s="789">
        <f t="shared" si="3711"/>
        <v>0</v>
      </c>
      <c r="I917" s="789">
        <f t="shared" si="3711"/>
        <v>0</v>
      </c>
      <c r="J917" s="789">
        <f t="shared" si="3711"/>
        <v>0</v>
      </c>
      <c r="K917" s="789">
        <f t="shared" si="3711"/>
        <v>0</v>
      </c>
      <c r="L917" s="789">
        <f t="shared" si="3711"/>
        <v>0</v>
      </c>
      <c r="M917" s="789">
        <f t="shared" si="3711"/>
        <v>0</v>
      </c>
      <c r="N917" s="789"/>
      <c r="O917" s="789"/>
      <c r="P917" s="789"/>
      <c r="Q917" s="789"/>
      <c r="R917" s="789"/>
      <c r="S917" s="788"/>
      <c r="T917" s="789">
        <f t="shared" ref="T917:AE917" si="3712">SUM(T223)</f>
        <v>0</v>
      </c>
      <c r="U917" s="789">
        <f t="shared" si="3712"/>
        <v>0</v>
      </c>
      <c r="V917" s="789">
        <f t="shared" si="3712"/>
        <v>0</v>
      </c>
      <c r="W917" s="789">
        <f t="shared" si="3712"/>
        <v>0</v>
      </c>
      <c r="X917" s="789">
        <f t="shared" si="3712"/>
        <v>0</v>
      </c>
      <c r="Y917" s="789">
        <f t="shared" si="3712"/>
        <v>0</v>
      </c>
      <c r="Z917" s="789">
        <f t="shared" si="3712"/>
        <v>0</v>
      </c>
      <c r="AA917" s="789">
        <f t="shared" si="3712"/>
        <v>0</v>
      </c>
      <c r="AB917" s="789">
        <f t="shared" si="3712"/>
        <v>0</v>
      </c>
      <c r="AC917" s="789">
        <f t="shared" si="3712"/>
        <v>0</v>
      </c>
      <c r="AD917" s="789">
        <f t="shared" si="3712"/>
        <v>0</v>
      </c>
      <c r="AE917" s="789">
        <f t="shared" si="3712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13">SUM(AL223)</f>
        <v>0</v>
      </c>
      <c r="AM917" s="789">
        <f t="shared" si="3713"/>
        <v>0</v>
      </c>
      <c r="AN917" s="789">
        <f t="shared" si="3713"/>
        <v>0</v>
      </c>
      <c r="AO917" s="789">
        <f t="shared" si="3713"/>
        <v>0</v>
      </c>
      <c r="AP917" s="789">
        <f t="shared" si="3713"/>
        <v>0</v>
      </c>
      <c r="AQ917" s="789">
        <f t="shared" si="3713"/>
        <v>0</v>
      </c>
      <c r="AR917" s="789">
        <f t="shared" si="3713"/>
        <v>0</v>
      </c>
      <c r="AS917" s="789">
        <f t="shared" si="3713"/>
        <v>0</v>
      </c>
      <c r="AT917" s="789">
        <f t="shared" si="3713"/>
        <v>0</v>
      </c>
      <c r="AU917" s="789">
        <f t="shared" si="3713"/>
        <v>0</v>
      </c>
      <c r="AV917" s="789">
        <f t="shared" si="3713"/>
        <v>0</v>
      </c>
      <c r="AW917" s="789">
        <f t="shared" si="3713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14">SUM(BD223)</f>
        <v>0</v>
      </c>
      <c r="BE917" s="789">
        <f t="shared" si="3714"/>
        <v>0</v>
      </c>
      <c r="BF917" s="789">
        <f t="shared" si="3714"/>
        <v>0</v>
      </c>
      <c r="BG917" s="789">
        <f t="shared" si="3714"/>
        <v>0</v>
      </c>
      <c r="BH917" s="789">
        <f t="shared" si="3714"/>
        <v>0</v>
      </c>
      <c r="BI917" s="789">
        <f t="shared" si="3714"/>
        <v>0</v>
      </c>
      <c r="BJ917" s="789">
        <f t="shared" si="3714"/>
        <v>0</v>
      </c>
      <c r="BK917" s="789">
        <f t="shared" si="3714"/>
        <v>0</v>
      </c>
      <c r="BL917" s="789">
        <f t="shared" si="3714"/>
        <v>0</v>
      </c>
      <c r="BM917" s="789">
        <f t="shared" si="3714"/>
        <v>0</v>
      </c>
      <c r="BN917" s="789">
        <f t="shared" si="3714"/>
        <v>0</v>
      </c>
      <c r="BO917" s="789">
        <f t="shared" si="3714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35"/>
        <v>0</v>
      </c>
      <c r="CA917" s="590">
        <f t="shared" si="3636"/>
        <v>0</v>
      </c>
      <c r="CB917" s="590">
        <f t="shared" si="3637"/>
        <v>0</v>
      </c>
      <c r="CC917" s="590">
        <f t="shared" si="3638"/>
        <v>0</v>
      </c>
      <c r="CD917" s="1328">
        <f t="shared" si="3665"/>
        <v>0</v>
      </c>
      <c r="CE917" s="1329">
        <f t="shared" si="3666"/>
        <v>0</v>
      </c>
      <c r="CF917" s="1329">
        <f t="shared" si="3666"/>
        <v>0</v>
      </c>
      <c r="CG917" s="1329">
        <f t="shared" si="3666"/>
        <v>0</v>
      </c>
      <c r="CH917" s="1329">
        <f t="shared" si="3666"/>
        <v>0</v>
      </c>
      <c r="CI917" s="1330">
        <f t="shared" si="3666"/>
        <v>0</v>
      </c>
      <c r="CJ917" s="1330">
        <f t="shared" si="3666"/>
        <v>0</v>
      </c>
      <c r="CK917" s="1329">
        <f t="shared" si="3666"/>
        <v>0</v>
      </c>
      <c r="CL917" s="1329">
        <f t="shared" si="3666"/>
        <v>0</v>
      </c>
      <c r="CM917" s="1329">
        <f t="shared" si="3666"/>
        <v>0</v>
      </c>
      <c r="CN917" s="1329">
        <f t="shared" si="3666"/>
        <v>0</v>
      </c>
      <c r="CO917" s="1328">
        <f t="shared" si="3666"/>
        <v>0</v>
      </c>
      <c r="CP917" s="541" t="str">
        <f t="shared" si="3640"/>
        <v/>
      </c>
      <c r="CQ917" s="542" t="str">
        <f t="shared" si="3641"/>
        <v/>
      </c>
      <c r="CR917" s="543" t="str">
        <f t="shared" si="3642"/>
        <v/>
      </c>
      <c r="CS917" s="543">
        <f t="shared" si="3643"/>
        <v>0</v>
      </c>
      <c r="CT917" s="543">
        <f t="shared" si="3644"/>
        <v>0</v>
      </c>
      <c r="CU917" s="543">
        <f t="shared" si="3645"/>
        <v>0</v>
      </c>
      <c r="CV917" s="543">
        <f t="shared" si="3646"/>
        <v>0</v>
      </c>
      <c r="CW917" s="544">
        <f t="shared" si="3647"/>
        <v>0</v>
      </c>
      <c r="CX917" s="544">
        <f t="shared" si="3648"/>
        <v>0</v>
      </c>
      <c r="CY917" s="544">
        <f t="shared" si="3649"/>
        <v>0</v>
      </c>
      <c r="CZ917" s="543">
        <f t="shared" si="3650"/>
        <v>0</v>
      </c>
      <c r="DA917" s="543">
        <f t="shared" si="3651"/>
        <v>0</v>
      </c>
      <c r="DB917" s="543">
        <f t="shared" si="3652"/>
        <v>0</v>
      </c>
      <c r="DC917" s="543">
        <f t="shared" si="3653"/>
        <v>0</v>
      </c>
      <c r="DD917" s="543">
        <f t="shared" si="3654"/>
        <v>0</v>
      </c>
      <c r="DE917" s="542" t="str">
        <f t="shared" si="3655"/>
        <v/>
      </c>
      <c r="DF917" s="541" t="str">
        <f t="shared" si="3656"/>
        <v/>
      </c>
      <c r="DG917" s="646">
        <f t="shared" si="3657"/>
        <v>12</v>
      </c>
      <c r="DH917" s="98">
        <f t="shared" si="3658"/>
        <v>12</v>
      </c>
      <c r="DI917" s="98">
        <f t="shared" si="3659"/>
        <v>12</v>
      </c>
      <c r="DJ917" s="98">
        <f t="shared" si="3660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15">SUM(B226)</f>
        <v>0</v>
      </c>
      <c r="C918" s="789">
        <f t="shared" si="3715"/>
        <v>0</v>
      </c>
      <c r="D918" s="789">
        <f t="shared" si="3715"/>
        <v>0</v>
      </c>
      <c r="E918" s="789">
        <f t="shared" si="3715"/>
        <v>0</v>
      </c>
      <c r="F918" s="789">
        <f t="shared" si="3715"/>
        <v>0</v>
      </c>
      <c r="G918" s="789">
        <f t="shared" si="3715"/>
        <v>0</v>
      </c>
      <c r="H918" s="789">
        <f t="shared" si="3715"/>
        <v>0</v>
      </c>
      <c r="I918" s="789">
        <f t="shared" si="3715"/>
        <v>0</v>
      </c>
      <c r="J918" s="789">
        <f t="shared" si="3715"/>
        <v>0</v>
      </c>
      <c r="K918" s="789">
        <f t="shared" si="3715"/>
        <v>0</v>
      </c>
      <c r="L918" s="789">
        <f t="shared" si="3715"/>
        <v>0</v>
      </c>
      <c r="M918" s="789">
        <f t="shared" si="3715"/>
        <v>0</v>
      </c>
      <c r="N918" s="789"/>
      <c r="O918" s="789"/>
      <c r="P918" s="789"/>
      <c r="Q918" s="789"/>
      <c r="R918" s="789"/>
      <c r="S918" s="788"/>
      <c r="T918" s="789">
        <f t="shared" ref="T918:AE918" si="3716">SUM(T226)</f>
        <v>0</v>
      </c>
      <c r="U918" s="789">
        <f t="shared" si="3716"/>
        <v>0</v>
      </c>
      <c r="V918" s="789">
        <f t="shared" si="3716"/>
        <v>0</v>
      </c>
      <c r="W918" s="789">
        <f t="shared" si="3716"/>
        <v>0</v>
      </c>
      <c r="X918" s="789">
        <f t="shared" si="3716"/>
        <v>0</v>
      </c>
      <c r="Y918" s="789">
        <f t="shared" si="3716"/>
        <v>0</v>
      </c>
      <c r="Z918" s="789">
        <f t="shared" si="3716"/>
        <v>0</v>
      </c>
      <c r="AA918" s="789">
        <f t="shared" si="3716"/>
        <v>0</v>
      </c>
      <c r="AB918" s="789">
        <f t="shared" si="3716"/>
        <v>0</v>
      </c>
      <c r="AC918" s="789">
        <f t="shared" si="3716"/>
        <v>0</v>
      </c>
      <c r="AD918" s="789">
        <f t="shared" si="3716"/>
        <v>0</v>
      </c>
      <c r="AE918" s="789">
        <f t="shared" si="3716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17">SUM(AL226)</f>
        <v>0</v>
      </c>
      <c r="AM918" s="789">
        <f t="shared" si="3717"/>
        <v>0</v>
      </c>
      <c r="AN918" s="789">
        <f t="shared" si="3717"/>
        <v>0</v>
      </c>
      <c r="AO918" s="789">
        <f t="shared" si="3717"/>
        <v>0</v>
      </c>
      <c r="AP918" s="789">
        <f t="shared" si="3717"/>
        <v>0</v>
      </c>
      <c r="AQ918" s="789">
        <f t="shared" si="3717"/>
        <v>0</v>
      </c>
      <c r="AR918" s="789">
        <f t="shared" si="3717"/>
        <v>0</v>
      </c>
      <c r="AS918" s="789">
        <f t="shared" si="3717"/>
        <v>0</v>
      </c>
      <c r="AT918" s="789">
        <f t="shared" si="3717"/>
        <v>0</v>
      </c>
      <c r="AU918" s="789">
        <f t="shared" si="3717"/>
        <v>0</v>
      </c>
      <c r="AV918" s="789">
        <f t="shared" si="3717"/>
        <v>0</v>
      </c>
      <c r="AW918" s="789">
        <f t="shared" si="3717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18">SUM(BD226)</f>
        <v>0</v>
      </c>
      <c r="BE918" s="789">
        <f t="shared" si="3718"/>
        <v>0</v>
      </c>
      <c r="BF918" s="789">
        <f t="shared" si="3718"/>
        <v>0</v>
      </c>
      <c r="BG918" s="789">
        <f t="shared" si="3718"/>
        <v>0</v>
      </c>
      <c r="BH918" s="789">
        <f t="shared" si="3718"/>
        <v>0</v>
      </c>
      <c r="BI918" s="789">
        <f t="shared" si="3718"/>
        <v>0</v>
      </c>
      <c r="BJ918" s="789">
        <f t="shared" si="3718"/>
        <v>0</v>
      </c>
      <c r="BK918" s="789">
        <f t="shared" si="3718"/>
        <v>0</v>
      </c>
      <c r="BL918" s="789">
        <f t="shared" si="3718"/>
        <v>0</v>
      </c>
      <c r="BM918" s="789">
        <f t="shared" si="3718"/>
        <v>0</v>
      </c>
      <c r="BN918" s="789">
        <f t="shared" si="3718"/>
        <v>0</v>
      </c>
      <c r="BO918" s="789">
        <f t="shared" si="3718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35"/>
        <v>0</v>
      </c>
      <c r="CA918" s="590">
        <f t="shared" si="3636"/>
        <v>0</v>
      </c>
      <c r="CB918" s="590">
        <f t="shared" si="3637"/>
        <v>0</v>
      </c>
      <c r="CC918" s="590">
        <f t="shared" si="3638"/>
        <v>0</v>
      </c>
      <c r="CD918" s="1328">
        <f t="shared" si="3665"/>
        <v>0</v>
      </c>
      <c r="CE918" s="1329">
        <f t="shared" si="3666"/>
        <v>0</v>
      </c>
      <c r="CF918" s="1329">
        <f t="shared" si="3666"/>
        <v>0</v>
      </c>
      <c r="CG918" s="1329">
        <f t="shared" si="3666"/>
        <v>0</v>
      </c>
      <c r="CH918" s="1329">
        <f t="shared" si="3666"/>
        <v>0</v>
      </c>
      <c r="CI918" s="1330">
        <f t="shared" si="3666"/>
        <v>0</v>
      </c>
      <c r="CJ918" s="1330">
        <f t="shared" si="3666"/>
        <v>0</v>
      </c>
      <c r="CK918" s="1329">
        <f t="shared" si="3666"/>
        <v>0</v>
      </c>
      <c r="CL918" s="1329">
        <f t="shared" si="3666"/>
        <v>0</v>
      </c>
      <c r="CM918" s="1329">
        <f t="shared" si="3666"/>
        <v>0</v>
      </c>
      <c r="CN918" s="1329">
        <f t="shared" si="3666"/>
        <v>0</v>
      </c>
      <c r="CO918" s="1328">
        <f t="shared" si="3666"/>
        <v>0</v>
      </c>
      <c r="CP918" s="541" t="str">
        <f t="shared" si="3640"/>
        <v/>
      </c>
      <c r="CQ918" s="542" t="str">
        <f t="shared" si="3641"/>
        <v/>
      </c>
      <c r="CR918" s="543" t="str">
        <f t="shared" si="3642"/>
        <v/>
      </c>
      <c r="CS918" s="543">
        <f t="shared" si="3643"/>
        <v>0</v>
      </c>
      <c r="CT918" s="543">
        <f t="shared" si="3644"/>
        <v>0</v>
      </c>
      <c r="CU918" s="543">
        <f t="shared" si="3645"/>
        <v>0</v>
      </c>
      <c r="CV918" s="543">
        <f t="shared" si="3646"/>
        <v>0</v>
      </c>
      <c r="CW918" s="544">
        <f t="shared" si="3647"/>
        <v>0</v>
      </c>
      <c r="CX918" s="544">
        <f t="shared" si="3648"/>
        <v>0</v>
      </c>
      <c r="CY918" s="544">
        <f t="shared" si="3649"/>
        <v>0</v>
      </c>
      <c r="CZ918" s="543">
        <f t="shared" si="3650"/>
        <v>0</v>
      </c>
      <c r="DA918" s="543">
        <f t="shared" si="3651"/>
        <v>0</v>
      </c>
      <c r="DB918" s="543">
        <f t="shared" si="3652"/>
        <v>0</v>
      </c>
      <c r="DC918" s="543">
        <f t="shared" si="3653"/>
        <v>0</v>
      </c>
      <c r="DD918" s="543">
        <f t="shared" si="3654"/>
        <v>0</v>
      </c>
      <c r="DE918" s="542" t="str">
        <f t="shared" si="3655"/>
        <v/>
      </c>
      <c r="DF918" s="541" t="str">
        <f t="shared" si="3656"/>
        <v/>
      </c>
      <c r="DG918" s="646">
        <f t="shared" si="3657"/>
        <v>12</v>
      </c>
      <c r="DH918" s="98">
        <f t="shared" si="3658"/>
        <v>12</v>
      </c>
      <c r="DI918" s="98">
        <f t="shared" si="3659"/>
        <v>12</v>
      </c>
      <c r="DJ918" s="98">
        <f t="shared" si="3660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34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19">SUM(B186)</f>
        <v>0</v>
      </c>
      <c r="C920" s="789">
        <f t="shared" si="3719"/>
        <v>0</v>
      </c>
      <c r="D920" s="789">
        <f t="shared" si="3719"/>
        <v>0</v>
      </c>
      <c r="E920" s="789">
        <f t="shared" si="3719"/>
        <v>0</v>
      </c>
      <c r="F920" s="789">
        <f t="shared" si="3719"/>
        <v>0</v>
      </c>
      <c r="G920" s="789">
        <f t="shared" si="3719"/>
        <v>0</v>
      </c>
      <c r="H920" s="789">
        <f t="shared" si="3719"/>
        <v>0</v>
      </c>
      <c r="I920" s="789">
        <f t="shared" si="3719"/>
        <v>0</v>
      </c>
      <c r="J920" s="789">
        <f t="shared" si="3719"/>
        <v>0</v>
      </c>
      <c r="K920" s="789">
        <f t="shared" si="3719"/>
        <v>0</v>
      </c>
      <c r="L920" s="789">
        <f t="shared" si="3719"/>
        <v>0</v>
      </c>
      <c r="M920" s="789">
        <f t="shared" si="3719"/>
        <v>0</v>
      </c>
      <c r="N920" s="789"/>
      <c r="O920" s="789"/>
      <c r="P920" s="789"/>
      <c r="Q920" s="789"/>
      <c r="R920" s="789"/>
      <c r="S920" s="788"/>
      <c r="T920" s="789">
        <f t="shared" ref="T920:AE920" si="3720">SUM(T186)</f>
        <v>0</v>
      </c>
      <c r="U920" s="789">
        <f t="shared" si="3720"/>
        <v>0</v>
      </c>
      <c r="V920" s="789">
        <f t="shared" si="3720"/>
        <v>0</v>
      </c>
      <c r="W920" s="789">
        <f t="shared" si="3720"/>
        <v>0</v>
      </c>
      <c r="X920" s="789">
        <f t="shared" si="3720"/>
        <v>0</v>
      </c>
      <c r="Y920" s="789">
        <f t="shared" si="3720"/>
        <v>0</v>
      </c>
      <c r="Z920" s="789">
        <f t="shared" si="3720"/>
        <v>0</v>
      </c>
      <c r="AA920" s="789">
        <f t="shared" si="3720"/>
        <v>0</v>
      </c>
      <c r="AB920" s="789">
        <f t="shared" si="3720"/>
        <v>0</v>
      </c>
      <c r="AC920" s="789">
        <f t="shared" si="3720"/>
        <v>0</v>
      </c>
      <c r="AD920" s="789">
        <f t="shared" si="3720"/>
        <v>0</v>
      </c>
      <c r="AE920" s="789">
        <f t="shared" si="3720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21">SUM(AL186)</f>
        <v>0</v>
      </c>
      <c r="AM920" s="789">
        <f t="shared" si="3721"/>
        <v>0</v>
      </c>
      <c r="AN920" s="789">
        <f t="shared" si="3721"/>
        <v>0</v>
      </c>
      <c r="AO920" s="789">
        <f t="shared" si="3721"/>
        <v>0</v>
      </c>
      <c r="AP920" s="789">
        <f t="shared" si="3721"/>
        <v>0</v>
      </c>
      <c r="AQ920" s="789">
        <f t="shared" si="3721"/>
        <v>0</v>
      </c>
      <c r="AR920" s="789">
        <f t="shared" si="3721"/>
        <v>0</v>
      </c>
      <c r="AS920" s="789">
        <f t="shared" si="3721"/>
        <v>0</v>
      </c>
      <c r="AT920" s="789">
        <f t="shared" si="3721"/>
        <v>0</v>
      </c>
      <c r="AU920" s="789">
        <f t="shared" si="3721"/>
        <v>0</v>
      </c>
      <c r="AV920" s="789">
        <f t="shared" si="3721"/>
        <v>0</v>
      </c>
      <c r="AW920" s="789">
        <f t="shared" si="3721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22">SUM(BD186)</f>
        <v>0</v>
      </c>
      <c r="BE920" s="789">
        <f t="shared" si="3722"/>
        <v>0</v>
      </c>
      <c r="BF920" s="789">
        <f t="shared" si="3722"/>
        <v>0</v>
      </c>
      <c r="BG920" s="789">
        <f t="shared" si="3722"/>
        <v>0</v>
      </c>
      <c r="BH920" s="789">
        <f t="shared" si="3722"/>
        <v>0</v>
      </c>
      <c r="BI920" s="789">
        <f t="shared" si="3722"/>
        <v>0</v>
      </c>
      <c r="BJ920" s="789">
        <f t="shared" si="3722"/>
        <v>0</v>
      </c>
      <c r="BK920" s="789">
        <f t="shared" si="3722"/>
        <v>0</v>
      </c>
      <c r="BL920" s="789">
        <f t="shared" si="3722"/>
        <v>0</v>
      </c>
      <c r="BM920" s="789">
        <f t="shared" si="3722"/>
        <v>0</v>
      </c>
      <c r="BN920" s="789">
        <f t="shared" si="3722"/>
        <v>0</v>
      </c>
      <c r="BO920" s="789">
        <f t="shared" si="3722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23">IF(DG920&lt;3,"",(SUM(B920:R920)-MIN(B920:R920)-MAX(B920:R920))/(DG920-2))</f>
        <v>0</v>
      </c>
      <c r="CA920" s="590">
        <f t="shared" ref="CA920:CA929" si="3724">IF(DH920&lt;3,"",(SUM(T920:AJ920)-MIN(T920:AJ920)-MAX(T920:AJ920))/(DH920-2))</f>
        <v>0</v>
      </c>
      <c r="CB920" s="590">
        <f t="shared" ref="CB920:CB929" si="3725">IF(DI920&lt;3,"",(SUM(AL920:BB920)-MIN(AL920:BB920)-MAX(AL920:BB920))/(DI920-2))</f>
        <v>0</v>
      </c>
      <c r="CC920" s="590">
        <f t="shared" ref="CC920:CC929" si="3726">IF(DJ920&lt;3,"",(SUM(BD920:BT920)-MIN(BD920:BT920)-MAX(BD920:BT920))/(DJ920-2))</f>
        <v>0</v>
      </c>
      <c r="CD920" s="1328">
        <f t="shared" ref="CD920:CO920" si="37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27"/>
        <v>0</v>
      </c>
      <c r="CF920" s="1329">
        <f t="shared" si="3727"/>
        <v>0</v>
      </c>
      <c r="CG920" s="1329">
        <f t="shared" si="3727"/>
        <v>0</v>
      </c>
      <c r="CH920" s="1329">
        <f t="shared" si="3727"/>
        <v>0</v>
      </c>
      <c r="CI920" s="1330">
        <f t="shared" si="3727"/>
        <v>0</v>
      </c>
      <c r="CJ920" s="1330">
        <f t="shared" si="3727"/>
        <v>0</v>
      </c>
      <c r="CK920" s="1329">
        <f t="shared" si="3727"/>
        <v>0</v>
      </c>
      <c r="CL920" s="1329">
        <f t="shared" si="3727"/>
        <v>0</v>
      </c>
      <c r="CM920" s="1329">
        <f t="shared" si="3727"/>
        <v>0</v>
      </c>
      <c r="CN920" s="1329">
        <f t="shared" si="3727"/>
        <v>0</v>
      </c>
      <c r="CO920" s="1328">
        <f t="shared" si="3727"/>
        <v>0</v>
      </c>
      <c r="CP920" s="541" t="str">
        <f t="shared" ref="CP920:CP929" si="372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2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3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3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3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3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3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3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3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3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3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3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4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4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4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4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4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45">COUNT(B920:R920)</f>
        <v>12</v>
      </c>
      <c r="DH920" s="98">
        <f t="shared" ref="DH920:DH929" si="3746">COUNT(T920:AJ920)</f>
        <v>12</v>
      </c>
      <c r="DI920" s="98">
        <f t="shared" ref="DI920:DI929" si="3747">COUNT(AL920:BB920)</f>
        <v>12</v>
      </c>
      <c r="DJ920" s="98">
        <f t="shared" ref="DJ920:DJ929" si="3748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49">SUM(B189)</f>
        <v>0</v>
      </c>
      <c r="C921" s="789">
        <f t="shared" si="3749"/>
        <v>0</v>
      </c>
      <c r="D921" s="789">
        <f t="shared" si="3749"/>
        <v>0</v>
      </c>
      <c r="E921" s="789">
        <f t="shared" si="3749"/>
        <v>0</v>
      </c>
      <c r="F921" s="789">
        <f t="shared" si="3749"/>
        <v>0</v>
      </c>
      <c r="G921" s="789">
        <f t="shared" si="3749"/>
        <v>0</v>
      </c>
      <c r="H921" s="789">
        <f t="shared" si="3749"/>
        <v>0</v>
      </c>
      <c r="I921" s="789">
        <f t="shared" si="3749"/>
        <v>0</v>
      </c>
      <c r="J921" s="789">
        <f t="shared" si="3749"/>
        <v>0</v>
      </c>
      <c r="K921" s="789">
        <f t="shared" si="3749"/>
        <v>0</v>
      </c>
      <c r="L921" s="789">
        <f t="shared" si="3749"/>
        <v>0</v>
      </c>
      <c r="M921" s="789">
        <f t="shared" si="3749"/>
        <v>0</v>
      </c>
      <c r="N921" s="789"/>
      <c r="O921" s="789"/>
      <c r="P921" s="789"/>
      <c r="Q921" s="789"/>
      <c r="R921" s="789"/>
      <c r="S921" s="788"/>
      <c r="T921" s="789">
        <f t="shared" ref="T921:AE921" si="3750">SUM(T189)</f>
        <v>0</v>
      </c>
      <c r="U921" s="789">
        <f t="shared" si="3750"/>
        <v>0</v>
      </c>
      <c r="V921" s="789">
        <f t="shared" si="3750"/>
        <v>0</v>
      </c>
      <c r="W921" s="789">
        <f t="shared" si="3750"/>
        <v>0</v>
      </c>
      <c r="X921" s="789">
        <f t="shared" si="3750"/>
        <v>0</v>
      </c>
      <c r="Y921" s="789">
        <f t="shared" si="3750"/>
        <v>0</v>
      </c>
      <c r="Z921" s="789">
        <f t="shared" si="3750"/>
        <v>0</v>
      </c>
      <c r="AA921" s="789">
        <f t="shared" si="3750"/>
        <v>0</v>
      </c>
      <c r="AB921" s="789">
        <f t="shared" si="3750"/>
        <v>0</v>
      </c>
      <c r="AC921" s="789">
        <f t="shared" si="3750"/>
        <v>0</v>
      </c>
      <c r="AD921" s="789">
        <f t="shared" si="3750"/>
        <v>0</v>
      </c>
      <c r="AE921" s="789">
        <f t="shared" si="3750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51">SUM(AL189)</f>
        <v>0</v>
      </c>
      <c r="AM921" s="789">
        <f t="shared" si="3751"/>
        <v>0</v>
      </c>
      <c r="AN921" s="789">
        <f t="shared" si="3751"/>
        <v>0</v>
      </c>
      <c r="AO921" s="789">
        <f t="shared" si="3751"/>
        <v>0</v>
      </c>
      <c r="AP921" s="789">
        <f t="shared" si="3751"/>
        <v>0</v>
      </c>
      <c r="AQ921" s="789">
        <f t="shared" si="3751"/>
        <v>0</v>
      </c>
      <c r="AR921" s="789">
        <f t="shared" si="3751"/>
        <v>0</v>
      </c>
      <c r="AS921" s="789">
        <f t="shared" si="3751"/>
        <v>0</v>
      </c>
      <c r="AT921" s="789">
        <f t="shared" si="3751"/>
        <v>0</v>
      </c>
      <c r="AU921" s="789">
        <f t="shared" si="3751"/>
        <v>0</v>
      </c>
      <c r="AV921" s="789">
        <f t="shared" si="3751"/>
        <v>0</v>
      </c>
      <c r="AW921" s="789">
        <f t="shared" si="3751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52">SUM(BD189)</f>
        <v>0</v>
      </c>
      <c r="BE921" s="789">
        <f t="shared" si="3752"/>
        <v>0</v>
      </c>
      <c r="BF921" s="789">
        <f t="shared" si="3752"/>
        <v>0</v>
      </c>
      <c r="BG921" s="789">
        <f t="shared" si="3752"/>
        <v>0</v>
      </c>
      <c r="BH921" s="789">
        <f t="shared" si="3752"/>
        <v>0</v>
      </c>
      <c r="BI921" s="789">
        <f t="shared" si="3752"/>
        <v>0</v>
      </c>
      <c r="BJ921" s="789">
        <f t="shared" si="3752"/>
        <v>0</v>
      </c>
      <c r="BK921" s="789">
        <f t="shared" si="3752"/>
        <v>0</v>
      </c>
      <c r="BL921" s="789">
        <f t="shared" si="3752"/>
        <v>0</v>
      </c>
      <c r="BM921" s="789">
        <f t="shared" si="3752"/>
        <v>0</v>
      </c>
      <c r="BN921" s="789">
        <f t="shared" si="3752"/>
        <v>0</v>
      </c>
      <c r="BO921" s="789">
        <f t="shared" si="3752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23"/>
        <v>0</v>
      </c>
      <c r="CA921" s="590">
        <f t="shared" si="3724"/>
        <v>0</v>
      </c>
      <c r="CB921" s="590">
        <f t="shared" si="3725"/>
        <v>0</v>
      </c>
      <c r="CC921" s="590">
        <f t="shared" si="3726"/>
        <v>0</v>
      </c>
      <c r="CD921" s="1328">
        <f t="shared" ref="CD921:CD929" si="375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5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54"/>
        <v>0</v>
      </c>
      <c r="CG921" s="1329">
        <f t="shared" si="3754"/>
        <v>0</v>
      </c>
      <c r="CH921" s="1329">
        <f t="shared" si="3754"/>
        <v>0</v>
      </c>
      <c r="CI921" s="1330">
        <f t="shared" si="3754"/>
        <v>0</v>
      </c>
      <c r="CJ921" s="1330">
        <f t="shared" si="3754"/>
        <v>0</v>
      </c>
      <c r="CK921" s="1329">
        <f t="shared" si="3754"/>
        <v>0</v>
      </c>
      <c r="CL921" s="1329">
        <f t="shared" si="3754"/>
        <v>0</v>
      </c>
      <c r="CM921" s="1329">
        <f t="shared" si="3754"/>
        <v>0</v>
      </c>
      <c r="CN921" s="1329">
        <f t="shared" si="3754"/>
        <v>0</v>
      </c>
      <c r="CO921" s="1328">
        <f t="shared" si="3754"/>
        <v>0</v>
      </c>
      <c r="CP921" s="541" t="str">
        <f t="shared" si="3728"/>
        <v/>
      </c>
      <c r="CQ921" s="542" t="str">
        <f t="shared" si="3729"/>
        <v/>
      </c>
      <c r="CR921" s="543" t="str">
        <f t="shared" si="3730"/>
        <v/>
      </c>
      <c r="CS921" s="543">
        <f t="shared" si="3731"/>
        <v>0</v>
      </c>
      <c r="CT921" s="543">
        <f t="shared" si="3732"/>
        <v>0</v>
      </c>
      <c r="CU921" s="543">
        <f t="shared" si="3733"/>
        <v>0</v>
      </c>
      <c r="CV921" s="543">
        <f t="shared" si="3734"/>
        <v>0</v>
      </c>
      <c r="CW921" s="544">
        <f t="shared" si="3735"/>
        <v>0</v>
      </c>
      <c r="CX921" s="544">
        <f t="shared" si="3736"/>
        <v>0</v>
      </c>
      <c r="CY921" s="544">
        <f t="shared" si="3737"/>
        <v>0</v>
      </c>
      <c r="CZ921" s="543">
        <f t="shared" si="3738"/>
        <v>0</v>
      </c>
      <c r="DA921" s="543">
        <f t="shared" si="3739"/>
        <v>0</v>
      </c>
      <c r="DB921" s="543">
        <f t="shared" si="3740"/>
        <v>0</v>
      </c>
      <c r="DC921" s="543">
        <f t="shared" si="3741"/>
        <v>0</v>
      </c>
      <c r="DD921" s="543">
        <f t="shared" si="3742"/>
        <v>0</v>
      </c>
      <c r="DE921" s="542" t="str">
        <f t="shared" si="3743"/>
        <v/>
      </c>
      <c r="DF921" s="541" t="str">
        <f t="shared" si="3744"/>
        <v/>
      </c>
      <c r="DG921" s="646">
        <f t="shared" si="3745"/>
        <v>12</v>
      </c>
      <c r="DH921" s="98">
        <f t="shared" si="3746"/>
        <v>12</v>
      </c>
      <c r="DI921" s="98">
        <f t="shared" si="3747"/>
        <v>12</v>
      </c>
      <c r="DJ921" s="98">
        <f t="shared" si="3748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55">SUM(B194)</f>
        <v>0</v>
      </c>
      <c r="C922" s="789">
        <f t="shared" si="3755"/>
        <v>0</v>
      </c>
      <c r="D922" s="789">
        <f t="shared" si="3755"/>
        <v>0</v>
      </c>
      <c r="E922" s="789">
        <f t="shared" si="3755"/>
        <v>0</v>
      </c>
      <c r="F922" s="789">
        <f t="shared" si="3755"/>
        <v>0</v>
      </c>
      <c r="G922" s="789">
        <f t="shared" si="3755"/>
        <v>0</v>
      </c>
      <c r="H922" s="789">
        <f t="shared" si="3755"/>
        <v>0</v>
      </c>
      <c r="I922" s="789">
        <f t="shared" si="3755"/>
        <v>0</v>
      </c>
      <c r="J922" s="789">
        <f t="shared" si="3755"/>
        <v>0</v>
      </c>
      <c r="K922" s="789">
        <f t="shared" si="3755"/>
        <v>0</v>
      </c>
      <c r="L922" s="789">
        <f t="shared" si="3755"/>
        <v>0</v>
      </c>
      <c r="M922" s="789">
        <f t="shared" si="3755"/>
        <v>0</v>
      </c>
      <c r="N922" s="789"/>
      <c r="O922" s="789"/>
      <c r="P922" s="789"/>
      <c r="Q922" s="789"/>
      <c r="R922" s="789"/>
      <c r="S922" s="788"/>
      <c r="T922" s="789">
        <f t="shared" ref="T922:AE922" si="3756">SUM(T194)</f>
        <v>0</v>
      </c>
      <c r="U922" s="789">
        <f t="shared" si="3756"/>
        <v>0</v>
      </c>
      <c r="V922" s="789">
        <f t="shared" si="3756"/>
        <v>0</v>
      </c>
      <c r="W922" s="789">
        <f t="shared" si="3756"/>
        <v>0</v>
      </c>
      <c r="X922" s="789">
        <f t="shared" si="3756"/>
        <v>0</v>
      </c>
      <c r="Y922" s="789">
        <f t="shared" si="3756"/>
        <v>0</v>
      </c>
      <c r="Z922" s="789">
        <f t="shared" si="3756"/>
        <v>0</v>
      </c>
      <c r="AA922" s="789">
        <f t="shared" si="3756"/>
        <v>0</v>
      </c>
      <c r="AB922" s="789">
        <f t="shared" si="3756"/>
        <v>0</v>
      </c>
      <c r="AC922" s="789">
        <f t="shared" si="3756"/>
        <v>0</v>
      </c>
      <c r="AD922" s="789">
        <f t="shared" si="3756"/>
        <v>0</v>
      </c>
      <c r="AE922" s="789">
        <f t="shared" si="3756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57">SUM(AL194)</f>
        <v>0</v>
      </c>
      <c r="AM922" s="789">
        <f t="shared" si="3757"/>
        <v>0</v>
      </c>
      <c r="AN922" s="789">
        <f t="shared" si="3757"/>
        <v>0</v>
      </c>
      <c r="AO922" s="789">
        <f t="shared" si="3757"/>
        <v>0</v>
      </c>
      <c r="AP922" s="789">
        <f t="shared" si="3757"/>
        <v>0</v>
      </c>
      <c r="AQ922" s="789">
        <f t="shared" si="3757"/>
        <v>0</v>
      </c>
      <c r="AR922" s="789">
        <f t="shared" si="3757"/>
        <v>0</v>
      </c>
      <c r="AS922" s="789">
        <f t="shared" si="3757"/>
        <v>0</v>
      </c>
      <c r="AT922" s="789">
        <f t="shared" si="3757"/>
        <v>0</v>
      </c>
      <c r="AU922" s="789">
        <f t="shared" si="3757"/>
        <v>0</v>
      </c>
      <c r="AV922" s="789">
        <f t="shared" si="3757"/>
        <v>0</v>
      </c>
      <c r="AW922" s="789">
        <f t="shared" si="3757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58">SUM(BD194)</f>
        <v>0</v>
      </c>
      <c r="BE922" s="789">
        <f t="shared" si="3758"/>
        <v>0</v>
      </c>
      <c r="BF922" s="789">
        <f t="shared" si="3758"/>
        <v>0</v>
      </c>
      <c r="BG922" s="789">
        <f t="shared" si="3758"/>
        <v>0</v>
      </c>
      <c r="BH922" s="789">
        <f t="shared" si="3758"/>
        <v>0</v>
      </c>
      <c r="BI922" s="789">
        <f t="shared" si="3758"/>
        <v>0</v>
      </c>
      <c r="BJ922" s="789">
        <f t="shared" si="3758"/>
        <v>0</v>
      </c>
      <c r="BK922" s="789">
        <f t="shared" si="3758"/>
        <v>0</v>
      </c>
      <c r="BL922" s="789">
        <f t="shared" si="3758"/>
        <v>0</v>
      </c>
      <c r="BM922" s="789">
        <f t="shared" si="3758"/>
        <v>0</v>
      </c>
      <c r="BN922" s="789">
        <f t="shared" si="3758"/>
        <v>0</v>
      </c>
      <c r="BO922" s="789">
        <f t="shared" si="3758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23"/>
        <v>0</v>
      </c>
      <c r="CA922" s="590">
        <f t="shared" si="3724"/>
        <v>0</v>
      </c>
      <c r="CB922" s="590">
        <f t="shared" si="3725"/>
        <v>0</v>
      </c>
      <c r="CC922" s="590">
        <f t="shared" si="3726"/>
        <v>0</v>
      </c>
      <c r="CD922" s="1328">
        <f t="shared" si="3753"/>
        <v>0</v>
      </c>
      <c r="CE922" s="1329">
        <f t="shared" si="3754"/>
        <v>0</v>
      </c>
      <c r="CF922" s="1329">
        <f t="shared" si="3754"/>
        <v>0</v>
      </c>
      <c r="CG922" s="1329">
        <f t="shared" si="3754"/>
        <v>0</v>
      </c>
      <c r="CH922" s="1329">
        <f t="shared" si="3754"/>
        <v>0</v>
      </c>
      <c r="CI922" s="1330">
        <f t="shared" si="3754"/>
        <v>0</v>
      </c>
      <c r="CJ922" s="1330">
        <f t="shared" si="3754"/>
        <v>0</v>
      </c>
      <c r="CK922" s="1329">
        <f t="shared" si="3754"/>
        <v>0</v>
      </c>
      <c r="CL922" s="1329">
        <f t="shared" si="3754"/>
        <v>0</v>
      </c>
      <c r="CM922" s="1329">
        <f t="shared" si="3754"/>
        <v>0</v>
      </c>
      <c r="CN922" s="1329">
        <f t="shared" si="3754"/>
        <v>0</v>
      </c>
      <c r="CO922" s="1328">
        <f t="shared" si="3754"/>
        <v>0</v>
      </c>
      <c r="CP922" s="541" t="str">
        <f t="shared" si="3728"/>
        <v/>
      </c>
      <c r="CQ922" s="542" t="str">
        <f t="shared" si="3729"/>
        <v/>
      </c>
      <c r="CR922" s="543" t="str">
        <f t="shared" si="3730"/>
        <v/>
      </c>
      <c r="CS922" s="543">
        <f t="shared" si="3731"/>
        <v>0</v>
      </c>
      <c r="CT922" s="543">
        <f t="shared" si="3732"/>
        <v>0</v>
      </c>
      <c r="CU922" s="543">
        <f t="shared" si="3733"/>
        <v>0</v>
      </c>
      <c r="CV922" s="543">
        <f t="shared" si="3734"/>
        <v>0</v>
      </c>
      <c r="CW922" s="544">
        <f t="shared" si="3735"/>
        <v>0</v>
      </c>
      <c r="CX922" s="544">
        <f t="shared" si="3736"/>
        <v>0</v>
      </c>
      <c r="CY922" s="544">
        <f t="shared" si="3737"/>
        <v>0</v>
      </c>
      <c r="CZ922" s="543">
        <f t="shared" si="3738"/>
        <v>0</v>
      </c>
      <c r="DA922" s="543">
        <f t="shared" si="3739"/>
        <v>0</v>
      </c>
      <c r="DB922" s="543">
        <f t="shared" si="3740"/>
        <v>0</v>
      </c>
      <c r="DC922" s="543">
        <f t="shared" si="3741"/>
        <v>0</v>
      </c>
      <c r="DD922" s="543">
        <f t="shared" si="3742"/>
        <v>0</v>
      </c>
      <c r="DE922" s="542" t="str">
        <f t="shared" si="3743"/>
        <v/>
      </c>
      <c r="DF922" s="541" t="str">
        <f t="shared" si="3744"/>
        <v/>
      </c>
      <c r="DG922" s="646">
        <f t="shared" si="3745"/>
        <v>12</v>
      </c>
      <c r="DH922" s="98">
        <f t="shared" si="3746"/>
        <v>12</v>
      </c>
      <c r="DI922" s="98">
        <f t="shared" si="3747"/>
        <v>12</v>
      </c>
      <c r="DJ922" s="98">
        <f t="shared" si="3748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59">SUM(B197)</f>
        <v>0</v>
      </c>
      <c r="C923" s="789">
        <f t="shared" si="3759"/>
        <v>0</v>
      </c>
      <c r="D923" s="789">
        <f t="shared" si="3759"/>
        <v>0</v>
      </c>
      <c r="E923" s="789">
        <f t="shared" si="3759"/>
        <v>0</v>
      </c>
      <c r="F923" s="789">
        <f t="shared" si="3759"/>
        <v>0</v>
      </c>
      <c r="G923" s="789">
        <f t="shared" si="3759"/>
        <v>0</v>
      </c>
      <c r="H923" s="789">
        <f t="shared" si="3759"/>
        <v>0</v>
      </c>
      <c r="I923" s="789">
        <f t="shared" si="3759"/>
        <v>0</v>
      </c>
      <c r="J923" s="789">
        <f t="shared" si="3759"/>
        <v>0</v>
      </c>
      <c r="K923" s="789">
        <f t="shared" si="3759"/>
        <v>0</v>
      </c>
      <c r="L923" s="789">
        <f t="shared" si="3759"/>
        <v>0</v>
      </c>
      <c r="M923" s="789">
        <f t="shared" si="3759"/>
        <v>0</v>
      </c>
      <c r="N923" s="789"/>
      <c r="O923" s="789"/>
      <c r="P923" s="789"/>
      <c r="Q923" s="789"/>
      <c r="R923" s="789"/>
      <c r="S923" s="788"/>
      <c r="T923" s="789">
        <f t="shared" ref="T923:AE923" si="3760">SUM(T197)</f>
        <v>0</v>
      </c>
      <c r="U923" s="789">
        <f t="shared" si="3760"/>
        <v>0</v>
      </c>
      <c r="V923" s="789">
        <f t="shared" si="3760"/>
        <v>0</v>
      </c>
      <c r="W923" s="789">
        <f t="shared" si="3760"/>
        <v>0</v>
      </c>
      <c r="X923" s="789">
        <f t="shared" si="3760"/>
        <v>0</v>
      </c>
      <c r="Y923" s="789">
        <f t="shared" si="3760"/>
        <v>0</v>
      </c>
      <c r="Z923" s="789">
        <f t="shared" si="3760"/>
        <v>0</v>
      </c>
      <c r="AA923" s="789">
        <f t="shared" si="3760"/>
        <v>0</v>
      </c>
      <c r="AB923" s="789">
        <f t="shared" si="3760"/>
        <v>0</v>
      </c>
      <c r="AC923" s="789">
        <f t="shared" si="3760"/>
        <v>0</v>
      </c>
      <c r="AD923" s="789">
        <f t="shared" si="3760"/>
        <v>0</v>
      </c>
      <c r="AE923" s="789">
        <f t="shared" si="3760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61">SUM(AL197)</f>
        <v>0</v>
      </c>
      <c r="AM923" s="789">
        <f t="shared" si="3761"/>
        <v>0</v>
      </c>
      <c r="AN923" s="789">
        <f t="shared" si="3761"/>
        <v>0</v>
      </c>
      <c r="AO923" s="789">
        <f t="shared" si="3761"/>
        <v>0</v>
      </c>
      <c r="AP923" s="789">
        <f t="shared" si="3761"/>
        <v>0</v>
      </c>
      <c r="AQ923" s="789">
        <f t="shared" si="3761"/>
        <v>0</v>
      </c>
      <c r="AR923" s="789">
        <f t="shared" si="3761"/>
        <v>0</v>
      </c>
      <c r="AS923" s="789">
        <f t="shared" si="3761"/>
        <v>0</v>
      </c>
      <c r="AT923" s="789">
        <f t="shared" si="3761"/>
        <v>0</v>
      </c>
      <c r="AU923" s="789">
        <f t="shared" si="3761"/>
        <v>0</v>
      </c>
      <c r="AV923" s="789">
        <f t="shared" si="3761"/>
        <v>0</v>
      </c>
      <c r="AW923" s="789">
        <f t="shared" si="3761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62">SUM(BD197)</f>
        <v>0</v>
      </c>
      <c r="BE923" s="789">
        <f t="shared" si="3762"/>
        <v>0</v>
      </c>
      <c r="BF923" s="789">
        <f t="shared" si="3762"/>
        <v>0</v>
      </c>
      <c r="BG923" s="789">
        <f t="shared" si="3762"/>
        <v>0</v>
      </c>
      <c r="BH923" s="789">
        <f t="shared" si="3762"/>
        <v>0</v>
      </c>
      <c r="BI923" s="789">
        <f t="shared" si="3762"/>
        <v>0</v>
      </c>
      <c r="BJ923" s="789">
        <f t="shared" si="3762"/>
        <v>0</v>
      </c>
      <c r="BK923" s="789">
        <f t="shared" si="3762"/>
        <v>0</v>
      </c>
      <c r="BL923" s="789">
        <f t="shared" si="3762"/>
        <v>0</v>
      </c>
      <c r="BM923" s="789">
        <f t="shared" si="3762"/>
        <v>0</v>
      </c>
      <c r="BN923" s="789">
        <f t="shared" si="3762"/>
        <v>0</v>
      </c>
      <c r="BO923" s="789">
        <f t="shared" si="3762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23"/>
        <v>0</v>
      </c>
      <c r="CA923" s="590">
        <f t="shared" si="3724"/>
        <v>0</v>
      </c>
      <c r="CB923" s="590">
        <f t="shared" si="3725"/>
        <v>0</v>
      </c>
      <c r="CC923" s="590">
        <f t="shared" si="3726"/>
        <v>0</v>
      </c>
      <c r="CD923" s="1328">
        <f t="shared" si="3753"/>
        <v>0</v>
      </c>
      <c r="CE923" s="1329">
        <f t="shared" si="3754"/>
        <v>0</v>
      </c>
      <c r="CF923" s="1329">
        <f t="shared" si="3754"/>
        <v>0</v>
      </c>
      <c r="CG923" s="1329">
        <f t="shared" si="3754"/>
        <v>0</v>
      </c>
      <c r="CH923" s="1329">
        <f t="shared" si="3754"/>
        <v>0</v>
      </c>
      <c r="CI923" s="1330">
        <f t="shared" si="3754"/>
        <v>0</v>
      </c>
      <c r="CJ923" s="1330">
        <f t="shared" si="3754"/>
        <v>0</v>
      </c>
      <c r="CK923" s="1329">
        <f t="shared" si="3754"/>
        <v>0</v>
      </c>
      <c r="CL923" s="1329">
        <f t="shared" si="3754"/>
        <v>0</v>
      </c>
      <c r="CM923" s="1329">
        <f t="shared" si="3754"/>
        <v>0</v>
      </c>
      <c r="CN923" s="1329">
        <f t="shared" si="3754"/>
        <v>0</v>
      </c>
      <c r="CO923" s="1328">
        <f t="shared" si="3754"/>
        <v>0</v>
      </c>
      <c r="CP923" s="541" t="str">
        <f t="shared" si="3728"/>
        <v/>
      </c>
      <c r="CQ923" s="542" t="str">
        <f t="shared" si="3729"/>
        <v/>
      </c>
      <c r="CR923" s="543" t="str">
        <f t="shared" si="3730"/>
        <v/>
      </c>
      <c r="CS923" s="543">
        <f t="shared" si="3731"/>
        <v>0</v>
      </c>
      <c r="CT923" s="543">
        <f t="shared" si="3732"/>
        <v>0</v>
      </c>
      <c r="CU923" s="543">
        <f t="shared" si="3733"/>
        <v>0</v>
      </c>
      <c r="CV923" s="543">
        <f t="shared" si="3734"/>
        <v>0</v>
      </c>
      <c r="CW923" s="544">
        <f t="shared" si="3735"/>
        <v>0</v>
      </c>
      <c r="CX923" s="544">
        <f t="shared" si="3736"/>
        <v>0</v>
      </c>
      <c r="CY923" s="544">
        <f t="shared" si="3737"/>
        <v>0</v>
      </c>
      <c r="CZ923" s="543">
        <f t="shared" si="3738"/>
        <v>0</v>
      </c>
      <c r="DA923" s="543">
        <f t="shared" si="3739"/>
        <v>0</v>
      </c>
      <c r="DB923" s="543">
        <f t="shared" si="3740"/>
        <v>0</v>
      </c>
      <c r="DC923" s="543">
        <f t="shared" si="3741"/>
        <v>0</v>
      </c>
      <c r="DD923" s="543">
        <f t="shared" si="3742"/>
        <v>0</v>
      </c>
      <c r="DE923" s="542" t="str">
        <f t="shared" si="3743"/>
        <v/>
      </c>
      <c r="DF923" s="541" t="str">
        <f t="shared" si="3744"/>
        <v/>
      </c>
      <c r="DG923" s="646">
        <f t="shared" si="3745"/>
        <v>12</v>
      </c>
      <c r="DH923" s="98">
        <f t="shared" si="3746"/>
        <v>12</v>
      </c>
      <c r="DI923" s="98">
        <f t="shared" si="3747"/>
        <v>12</v>
      </c>
      <c r="DJ923" s="98">
        <f t="shared" si="3748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63">SUM(B200)</f>
        <v>0</v>
      </c>
      <c r="C924" s="789">
        <f t="shared" si="3763"/>
        <v>0</v>
      </c>
      <c r="D924" s="789">
        <f t="shared" si="3763"/>
        <v>0</v>
      </c>
      <c r="E924" s="789">
        <f t="shared" si="3763"/>
        <v>0</v>
      </c>
      <c r="F924" s="789">
        <f t="shared" si="3763"/>
        <v>0</v>
      </c>
      <c r="G924" s="789">
        <f t="shared" si="3763"/>
        <v>0</v>
      </c>
      <c r="H924" s="789">
        <f t="shared" si="3763"/>
        <v>0</v>
      </c>
      <c r="I924" s="789">
        <f t="shared" si="3763"/>
        <v>0</v>
      </c>
      <c r="J924" s="789">
        <f t="shared" si="3763"/>
        <v>0</v>
      </c>
      <c r="K924" s="789">
        <f t="shared" si="3763"/>
        <v>0</v>
      </c>
      <c r="L924" s="789">
        <f t="shared" si="3763"/>
        <v>0</v>
      </c>
      <c r="M924" s="789">
        <f t="shared" si="3763"/>
        <v>0</v>
      </c>
      <c r="N924" s="789"/>
      <c r="O924" s="789"/>
      <c r="P924" s="789"/>
      <c r="Q924" s="789"/>
      <c r="R924" s="789"/>
      <c r="S924" s="788"/>
      <c r="T924" s="789">
        <f t="shared" ref="T924:AE924" si="3764">SUM(T200)</f>
        <v>8000</v>
      </c>
      <c r="U924" s="789">
        <f t="shared" si="3764"/>
        <v>7000</v>
      </c>
      <c r="V924" s="789">
        <f t="shared" si="3764"/>
        <v>0</v>
      </c>
      <c r="W924" s="789">
        <f t="shared" si="3764"/>
        <v>14000</v>
      </c>
      <c r="X924" s="789">
        <f t="shared" si="3764"/>
        <v>18000</v>
      </c>
      <c r="Y924" s="789">
        <f t="shared" si="3764"/>
        <v>0</v>
      </c>
      <c r="Z924" s="789">
        <f t="shared" si="3764"/>
        <v>6000</v>
      </c>
      <c r="AA924" s="789">
        <f t="shared" si="3764"/>
        <v>0</v>
      </c>
      <c r="AB924" s="789">
        <f t="shared" si="3764"/>
        <v>0</v>
      </c>
      <c r="AC924" s="789">
        <f t="shared" si="3764"/>
        <v>0</v>
      </c>
      <c r="AD924" s="789">
        <f t="shared" si="3764"/>
        <v>0</v>
      </c>
      <c r="AE924" s="789">
        <f t="shared" si="3764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65">SUM(AL200)</f>
        <v>14000</v>
      </c>
      <c r="AM924" s="789">
        <f t="shared" si="3765"/>
        <v>40000</v>
      </c>
      <c r="AN924" s="789">
        <f t="shared" si="3765"/>
        <v>12000</v>
      </c>
      <c r="AO924" s="789">
        <f t="shared" si="3765"/>
        <v>11000</v>
      </c>
      <c r="AP924" s="789">
        <f t="shared" si="3765"/>
        <v>35000</v>
      </c>
      <c r="AQ924" s="789">
        <f t="shared" si="3765"/>
        <v>8000</v>
      </c>
      <c r="AR924" s="789">
        <f t="shared" si="3765"/>
        <v>6000</v>
      </c>
      <c r="AS924" s="789">
        <f t="shared" si="3765"/>
        <v>18000</v>
      </c>
      <c r="AT924" s="789">
        <f t="shared" si="3765"/>
        <v>35000</v>
      </c>
      <c r="AU924" s="789">
        <f t="shared" si="3765"/>
        <v>14000</v>
      </c>
      <c r="AV924" s="789">
        <f t="shared" si="3765"/>
        <v>10000</v>
      </c>
      <c r="AW924" s="789">
        <f t="shared" si="3765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66">SUM(BD200)</f>
        <v>12000</v>
      </c>
      <c r="BE924" s="789">
        <f t="shared" si="3766"/>
        <v>14000</v>
      </c>
      <c r="BF924" s="789">
        <f t="shared" si="3766"/>
        <v>54000</v>
      </c>
      <c r="BG924" s="789">
        <f t="shared" si="3766"/>
        <v>30000</v>
      </c>
      <c r="BH924" s="789">
        <f t="shared" si="3766"/>
        <v>24000</v>
      </c>
      <c r="BI924" s="789">
        <f t="shared" si="3766"/>
        <v>24000</v>
      </c>
      <c r="BJ924" s="789">
        <f t="shared" si="3766"/>
        <v>6000</v>
      </c>
      <c r="BK924" s="789">
        <f t="shared" si="3766"/>
        <v>40000</v>
      </c>
      <c r="BL924" s="789">
        <f t="shared" si="3766"/>
        <v>40000</v>
      </c>
      <c r="BM924" s="789">
        <f t="shared" si="3766"/>
        <v>24000</v>
      </c>
      <c r="BN924" s="789">
        <f t="shared" si="3766"/>
        <v>60000</v>
      </c>
      <c r="BO924" s="789">
        <f t="shared" si="3766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23"/>
        <v>0</v>
      </c>
      <c r="CA924" s="590">
        <f t="shared" si="3724"/>
        <v>3500</v>
      </c>
      <c r="CB924" s="590">
        <f t="shared" si="3725"/>
        <v>18500</v>
      </c>
      <c r="CC924" s="590">
        <f t="shared" si="3726"/>
        <v>29800</v>
      </c>
      <c r="CD924" s="1328">
        <f t="shared" si="3753"/>
        <v>6000</v>
      </c>
      <c r="CE924" s="1329">
        <f t="shared" si="3754"/>
        <v>8000</v>
      </c>
      <c r="CF924" s="1329">
        <f t="shared" si="3754"/>
        <v>10000</v>
      </c>
      <c r="CG924" s="1329">
        <f t="shared" si="3754"/>
        <v>11000</v>
      </c>
      <c r="CH924" s="1329">
        <f t="shared" si="3754"/>
        <v>12000</v>
      </c>
      <c r="CI924" s="1330">
        <f t="shared" si="3754"/>
        <v>14000</v>
      </c>
      <c r="CJ924" s="1330">
        <f t="shared" si="3754"/>
        <v>14000</v>
      </c>
      <c r="CK924" s="1329">
        <f t="shared" si="3754"/>
        <v>18000</v>
      </c>
      <c r="CL924" s="1329">
        <f t="shared" si="3754"/>
        <v>28000</v>
      </c>
      <c r="CM924" s="1329">
        <f t="shared" si="3754"/>
        <v>35000</v>
      </c>
      <c r="CN924" s="1329">
        <f t="shared" si="3754"/>
        <v>35000</v>
      </c>
      <c r="CO924" s="1328">
        <f t="shared" si="3754"/>
        <v>40000</v>
      </c>
      <c r="CP924" s="541" t="str">
        <f t="shared" si="3728"/>
        <v/>
      </c>
      <c r="CQ924" s="542" t="str">
        <f t="shared" si="3729"/>
        <v/>
      </c>
      <c r="CR924" s="543" t="str">
        <f t="shared" si="3730"/>
        <v/>
      </c>
      <c r="CS924" s="543">
        <f t="shared" si="3731"/>
        <v>6000</v>
      </c>
      <c r="CT924" s="543">
        <f t="shared" si="3732"/>
        <v>12000</v>
      </c>
      <c r="CU924" s="543">
        <f t="shared" si="3733"/>
        <v>14000</v>
      </c>
      <c r="CV924" s="543">
        <f t="shared" si="3734"/>
        <v>24000</v>
      </c>
      <c r="CW924" s="544">
        <f t="shared" si="3735"/>
        <v>24000</v>
      </c>
      <c r="CX924" s="544">
        <f t="shared" si="3736"/>
        <v>24000</v>
      </c>
      <c r="CY924" s="544">
        <f t="shared" si="3737"/>
        <v>30000</v>
      </c>
      <c r="CZ924" s="543">
        <f t="shared" si="3738"/>
        <v>36000</v>
      </c>
      <c r="DA924" s="543">
        <f t="shared" si="3739"/>
        <v>40000</v>
      </c>
      <c r="DB924" s="543">
        <f t="shared" si="3740"/>
        <v>40000</v>
      </c>
      <c r="DC924" s="543">
        <f t="shared" si="3741"/>
        <v>54000</v>
      </c>
      <c r="DD924" s="543">
        <f t="shared" si="3742"/>
        <v>60000</v>
      </c>
      <c r="DE924" s="542" t="str">
        <f t="shared" si="3743"/>
        <v/>
      </c>
      <c r="DF924" s="541" t="str">
        <f t="shared" si="3744"/>
        <v/>
      </c>
      <c r="DG924" s="646">
        <f t="shared" si="3745"/>
        <v>12</v>
      </c>
      <c r="DH924" s="98">
        <f t="shared" si="3746"/>
        <v>12</v>
      </c>
      <c r="DI924" s="98">
        <f t="shared" si="3747"/>
        <v>12</v>
      </c>
      <c r="DJ924" s="98">
        <f t="shared" si="3748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67">SUM(B204)</f>
        <v>0</v>
      </c>
      <c r="C925" s="789">
        <f t="shared" si="3767"/>
        <v>0</v>
      </c>
      <c r="D925" s="789">
        <f t="shared" si="3767"/>
        <v>0</v>
      </c>
      <c r="E925" s="789">
        <f t="shared" si="3767"/>
        <v>0</v>
      </c>
      <c r="F925" s="789">
        <f t="shared" si="3767"/>
        <v>0</v>
      </c>
      <c r="G925" s="789">
        <f t="shared" si="3767"/>
        <v>0</v>
      </c>
      <c r="H925" s="789">
        <f t="shared" si="3767"/>
        <v>0</v>
      </c>
      <c r="I925" s="789">
        <f t="shared" si="3767"/>
        <v>0</v>
      </c>
      <c r="J925" s="789">
        <f t="shared" si="3767"/>
        <v>0</v>
      </c>
      <c r="K925" s="789">
        <f t="shared" si="3767"/>
        <v>0</v>
      </c>
      <c r="L925" s="789">
        <f t="shared" si="3767"/>
        <v>0</v>
      </c>
      <c r="M925" s="789">
        <f t="shared" si="3767"/>
        <v>0</v>
      </c>
      <c r="N925" s="789"/>
      <c r="O925" s="789"/>
      <c r="P925" s="789"/>
      <c r="Q925" s="789"/>
      <c r="R925" s="789"/>
      <c r="S925" s="788"/>
      <c r="T925" s="789">
        <f t="shared" ref="T925:AE925" si="3768">SUM(T204)</f>
        <v>0</v>
      </c>
      <c r="U925" s="789">
        <f t="shared" si="3768"/>
        <v>0</v>
      </c>
      <c r="V925" s="789">
        <f t="shared" si="3768"/>
        <v>0</v>
      </c>
      <c r="W925" s="789">
        <f t="shared" si="3768"/>
        <v>0</v>
      </c>
      <c r="X925" s="789">
        <f t="shared" si="3768"/>
        <v>0</v>
      </c>
      <c r="Y925" s="789">
        <f t="shared" si="3768"/>
        <v>0</v>
      </c>
      <c r="Z925" s="789">
        <f t="shared" si="3768"/>
        <v>0</v>
      </c>
      <c r="AA925" s="789">
        <f t="shared" si="3768"/>
        <v>0</v>
      </c>
      <c r="AB925" s="789">
        <f t="shared" si="3768"/>
        <v>0</v>
      </c>
      <c r="AC925" s="789">
        <f t="shared" si="3768"/>
        <v>0</v>
      </c>
      <c r="AD925" s="789">
        <f t="shared" si="3768"/>
        <v>0</v>
      </c>
      <c r="AE925" s="789">
        <f t="shared" si="3768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69">SUM(AL204)</f>
        <v>0</v>
      </c>
      <c r="AM925" s="789">
        <f t="shared" si="3769"/>
        <v>0</v>
      </c>
      <c r="AN925" s="789">
        <f t="shared" si="3769"/>
        <v>0</v>
      </c>
      <c r="AO925" s="789">
        <f t="shared" si="3769"/>
        <v>0</v>
      </c>
      <c r="AP925" s="789">
        <f t="shared" si="3769"/>
        <v>0</v>
      </c>
      <c r="AQ925" s="789">
        <f t="shared" si="3769"/>
        <v>0</v>
      </c>
      <c r="AR925" s="789">
        <f t="shared" si="3769"/>
        <v>0</v>
      </c>
      <c r="AS925" s="789">
        <f t="shared" si="3769"/>
        <v>0</v>
      </c>
      <c r="AT925" s="789">
        <f t="shared" si="3769"/>
        <v>0</v>
      </c>
      <c r="AU925" s="789">
        <f t="shared" si="3769"/>
        <v>0</v>
      </c>
      <c r="AV925" s="789">
        <f t="shared" si="3769"/>
        <v>0</v>
      </c>
      <c r="AW925" s="789">
        <f t="shared" si="3769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70">SUM(BD204)</f>
        <v>0</v>
      </c>
      <c r="BE925" s="789">
        <f t="shared" si="3770"/>
        <v>0</v>
      </c>
      <c r="BF925" s="789">
        <f t="shared" si="3770"/>
        <v>0</v>
      </c>
      <c r="BG925" s="789">
        <f t="shared" si="3770"/>
        <v>0</v>
      </c>
      <c r="BH925" s="789">
        <f t="shared" si="3770"/>
        <v>0</v>
      </c>
      <c r="BI925" s="789">
        <f t="shared" si="3770"/>
        <v>0</v>
      </c>
      <c r="BJ925" s="789">
        <f t="shared" si="3770"/>
        <v>0</v>
      </c>
      <c r="BK925" s="789">
        <f t="shared" si="3770"/>
        <v>0</v>
      </c>
      <c r="BL925" s="789">
        <f t="shared" si="3770"/>
        <v>0</v>
      </c>
      <c r="BM925" s="789">
        <f t="shared" si="3770"/>
        <v>0</v>
      </c>
      <c r="BN925" s="789">
        <f t="shared" si="3770"/>
        <v>0</v>
      </c>
      <c r="BO925" s="789">
        <f t="shared" si="3770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23"/>
        <v>0</v>
      </c>
      <c r="CA925" s="590">
        <f t="shared" si="3724"/>
        <v>0</v>
      </c>
      <c r="CB925" s="590">
        <f t="shared" si="3725"/>
        <v>0</v>
      </c>
      <c r="CC925" s="590">
        <f t="shared" si="3726"/>
        <v>0</v>
      </c>
      <c r="CD925" s="1328">
        <f t="shared" si="3753"/>
        <v>0</v>
      </c>
      <c r="CE925" s="1329">
        <f t="shared" si="3754"/>
        <v>0</v>
      </c>
      <c r="CF925" s="1329">
        <f t="shared" si="3754"/>
        <v>0</v>
      </c>
      <c r="CG925" s="1329">
        <f t="shared" si="3754"/>
        <v>0</v>
      </c>
      <c r="CH925" s="1329">
        <f t="shared" si="3754"/>
        <v>0</v>
      </c>
      <c r="CI925" s="1330">
        <f t="shared" si="3754"/>
        <v>0</v>
      </c>
      <c r="CJ925" s="1330">
        <f t="shared" si="3754"/>
        <v>0</v>
      </c>
      <c r="CK925" s="1329">
        <f t="shared" si="3754"/>
        <v>0</v>
      </c>
      <c r="CL925" s="1329">
        <f t="shared" si="3754"/>
        <v>0</v>
      </c>
      <c r="CM925" s="1329">
        <f t="shared" si="3754"/>
        <v>0</v>
      </c>
      <c r="CN925" s="1329">
        <f t="shared" si="3754"/>
        <v>0</v>
      </c>
      <c r="CO925" s="1328">
        <f t="shared" si="3754"/>
        <v>0</v>
      </c>
      <c r="CP925" s="541" t="str">
        <f t="shared" si="3728"/>
        <v/>
      </c>
      <c r="CQ925" s="542" t="str">
        <f t="shared" si="3729"/>
        <v/>
      </c>
      <c r="CR925" s="543" t="str">
        <f t="shared" si="3730"/>
        <v/>
      </c>
      <c r="CS925" s="543">
        <f t="shared" si="3731"/>
        <v>0</v>
      </c>
      <c r="CT925" s="543">
        <f t="shared" si="3732"/>
        <v>0</v>
      </c>
      <c r="CU925" s="543">
        <f t="shared" si="3733"/>
        <v>0</v>
      </c>
      <c r="CV925" s="543">
        <f t="shared" si="3734"/>
        <v>0</v>
      </c>
      <c r="CW925" s="544">
        <f t="shared" si="3735"/>
        <v>0</v>
      </c>
      <c r="CX925" s="544">
        <f t="shared" si="3736"/>
        <v>0</v>
      </c>
      <c r="CY925" s="544">
        <f t="shared" si="3737"/>
        <v>0</v>
      </c>
      <c r="CZ925" s="543">
        <f t="shared" si="3738"/>
        <v>0</v>
      </c>
      <c r="DA925" s="543">
        <f t="shared" si="3739"/>
        <v>0</v>
      </c>
      <c r="DB925" s="543">
        <f t="shared" si="3740"/>
        <v>0</v>
      </c>
      <c r="DC925" s="543">
        <f t="shared" si="3741"/>
        <v>0</v>
      </c>
      <c r="DD925" s="543">
        <f t="shared" si="3742"/>
        <v>0</v>
      </c>
      <c r="DE925" s="542" t="str">
        <f t="shared" si="3743"/>
        <v/>
      </c>
      <c r="DF925" s="541" t="str">
        <f t="shared" si="3744"/>
        <v/>
      </c>
      <c r="DG925" s="646">
        <f t="shared" si="3745"/>
        <v>12</v>
      </c>
      <c r="DH925" s="98">
        <f t="shared" si="3746"/>
        <v>12</v>
      </c>
      <c r="DI925" s="98">
        <f t="shared" si="3747"/>
        <v>12</v>
      </c>
      <c r="DJ925" s="98">
        <f t="shared" si="3748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71">SUM(B207)</f>
        <v>600</v>
      </c>
      <c r="C926" s="789">
        <f t="shared" si="3771"/>
        <v>0</v>
      </c>
      <c r="D926" s="789">
        <f t="shared" si="3771"/>
        <v>0</v>
      </c>
      <c r="E926" s="789">
        <f t="shared" si="3771"/>
        <v>0</v>
      </c>
      <c r="F926" s="789">
        <f t="shared" si="3771"/>
        <v>0</v>
      </c>
      <c r="G926" s="789">
        <f t="shared" si="3771"/>
        <v>0</v>
      </c>
      <c r="H926" s="789">
        <f t="shared" si="3771"/>
        <v>0</v>
      </c>
      <c r="I926" s="789">
        <f t="shared" si="3771"/>
        <v>0</v>
      </c>
      <c r="J926" s="789">
        <f t="shared" si="3771"/>
        <v>0</v>
      </c>
      <c r="K926" s="789">
        <f t="shared" si="3771"/>
        <v>0</v>
      </c>
      <c r="L926" s="789">
        <f t="shared" si="3771"/>
        <v>0</v>
      </c>
      <c r="M926" s="789">
        <f t="shared" si="3771"/>
        <v>600</v>
      </c>
      <c r="N926" s="789"/>
      <c r="O926" s="789"/>
      <c r="P926" s="789"/>
      <c r="Q926" s="789"/>
      <c r="R926" s="789"/>
      <c r="S926" s="788"/>
      <c r="T926" s="789">
        <f t="shared" ref="T926:AE926" si="3772">SUM(T207)</f>
        <v>600</v>
      </c>
      <c r="U926" s="789">
        <f t="shared" si="3772"/>
        <v>1100</v>
      </c>
      <c r="V926" s="789">
        <f t="shared" si="3772"/>
        <v>4000</v>
      </c>
      <c r="W926" s="789">
        <f t="shared" si="3772"/>
        <v>4800</v>
      </c>
      <c r="X926" s="789">
        <f t="shared" si="3772"/>
        <v>2500</v>
      </c>
      <c r="Y926" s="789">
        <f t="shared" si="3772"/>
        <v>3200</v>
      </c>
      <c r="Z926" s="789">
        <f t="shared" si="3772"/>
        <v>1400</v>
      </c>
      <c r="AA926" s="789">
        <f t="shared" si="3772"/>
        <v>0</v>
      </c>
      <c r="AB926" s="789">
        <f t="shared" si="3772"/>
        <v>700</v>
      </c>
      <c r="AC926" s="789">
        <f t="shared" si="3772"/>
        <v>1200</v>
      </c>
      <c r="AD926" s="789">
        <f t="shared" si="3772"/>
        <v>650</v>
      </c>
      <c r="AE926" s="789">
        <f t="shared" si="3772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73">SUM(AL207)</f>
        <v>1800</v>
      </c>
      <c r="AM926" s="789">
        <f t="shared" si="3773"/>
        <v>1650</v>
      </c>
      <c r="AN926" s="789">
        <f t="shared" si="3773"/>
        <v>3000</v>
      </c>
      <c r="AO926" s="789">
        <f t="shared" si="3773"/>
        <v>3000</v>
      </c>
      <c r="AP926" s="789">
        <f t="shared" si="3773"/>
        <v>3600</v>
      </c>
      <c r="AQ926" s="789">
        <f t="shared" si="3773"/>
        <v>2500</v>
      </c>
      <c r="AR926" s="789">
        <f t="shared" si="3773"/>
        <v>1100</v>
      </c>
      <c r="AS926" s="789">
        <f t="shared" si="3773"/>
        <v>1500</v>
      </c>
      <c r="AT926" s="789">
        <f t="shared" si="3773"/>
        <v>4500</v>
      </c>
      <c r="AU926" s="789">
        <f t="shared" si="3773"/>
        <v>600</v>
      </c>
      <c r="AV926" s="789">
        <f t="shared" si="3773"/>
        <v>2100</v>
      </c>
      <c r="AW926" s="789">
        <f t="shared" si="3773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74">SUM(BD207)</f>
        <v>0</v>
      </c>
      <c r="BE926" s="789">
        <f t="shared" si="3774"/>
        <v>13500</v>
      </c>
      <c r="BF926" s="789">
        <f t="shared" si="3774"/>
        <v>16000</v>
      </c>
      <c r="BG926" s="789">
        <f t="shared" si="3774"/>
        <v>18000</v>
      </c>
      <c r="BH926" s="789">
        <f t="shared" si="3774"/>
        <v>4500</v>
      </c>
      <c r="BI926" s="789">
        <f t="shared" si="3774"/>
        <v>9000</v>
      </c>
      <c r="BJ926" s="789">
        <f t="shared" si="3774"/>
        <v>700</v>
      </c>
      <c r="BK926" s="789">
        <f t="shared" si="3774"/>
        <v>14400</v>
      </c>
      <c r="BL926" s="789">
        <f t="shared" si="3774"/>
        <v>10000</v>
      </c>
      <c r="BM926" s="789">
        <f t="shared" si="3774"/>
        <v>4800</v>
      </c>
      <c r="BN926" s="789">
        <f t="shared" si="3774"/>
        <v>4800</v>
      </c>
      <c r="BO926" s="789">
        <f t="shared" si="3774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23"/>
        <v>60</v>
      </c>
      <c r="CA926" s="590">
        <f t="shared" si="3724"/>
        <v>1615</v>
      </c>
      <c r="CB926" s="590">
        <f t="shared" si="3725"/>
        <v>2205</v>
      </c>
      <c r="CC926" s="590">
        <f t="shared" si="3726"/>
        <v>8810</v>
      </c>
      <c r="CD926" s="1328">
        <f t="shared" si="3753"/>
        <v>600</v>
      </c>
      <c r="CE926" s="1329">
        <f t="shared" si="3754"/>
        <v>1100</v>
      </c>
      <c r="CF926" s="1329">
        <f t="shared" si="3754"/>
        <v>1500</v>
      </c>
      <c r="CG926" s="1329">
        <f t="shared" si="3754"/>
        <v>1650</v>
      </c>
      <c r="CH926" s="1329">
        <f t="shared" si="3754"/>
        <v>1800</v>
      </c>
      <c r="CI926" s="1330">
        <f t="shared" si="3754"/>
        <v>1800</v>
      </c>
      <c r="CJ926" s="1330">
        <f t="shared" si="3754"/>
        <v>2100</v>
      </c>
      <c r="CK926" s="1329">
        <f t="shared" si="3754"/>
        <v>2500</v>
      </c>
      <c r="CL926" s="1329">
        <f t="shared" si="3754"/>
        <v>3000</v>
      </c>
      <c r="CM926" s="1329">
        <f t="shared" si="3754"/>
        <v>3000</v>
      </c>
      <c r="CN926" s="1329">
        <f t="shared" si="3754"/>
        <v>3600</v>
      </c>
      <c r="CO926" s="1328">
        <f t="shared" si="3754"/>
        <v>4500</v>
      </c>
      <c r="CP926" s="541" t="str">
        <f t="shared" si="3728"/>
        <v/>
      </c>
      <c r="CQ926" s="542" t="str">
        <f t="shared" si="3729"/>
        <v/>
      </c>
      <c r="CR926" s="543" t="str">
        <f t="shared" si="3730"/>
        <v/>
      </c>
      <c r="CS926" s="543">
        <f t="shared" si="3731"/>
        <v>0</v>
      </c>
      <c r="CT926" s="543">
        <f t="shared" si="3732"/>
        <v>700</v>
      </c>
      <c r="CU926" s="543">
        <f t="shared" si="3733"/>
        <v>4500</v>
      </c>
      <c r="CV926" s="543">
        <f t="shared" si="3734"/>
        <v>4800</v>
      </c>
      <c r="CW926" s="544">
        <f t="shared" si="3735"/>
        <v>4800</v>
      </c>
      <c r="CX926" s="544">
        <f t="shared" si="3736"/>
        <v>9000</v>
      </c>
      <c r="CY926" s="544">
        <f t="shared" si="3737"/>
        <v>10000</v>
      </c>
      <c r="CZ926" s="543">
        <f t="shared" si="3738"/>
        <v>10400</v>
      </c>
      <c r="DA926" s="543">
        <f t="shared" si="3739"/>
        <v>13500</v>
      </c>
      <c r="DB926" s="543">
        <f t="shared" si="3740"/>
        <v>14400</v>
      </c>
      <c r="DC926" s="543">
        <f t="shared" si="3741"/>
        <v>16000</v>
      </c>
      <c r="DD926" s="543">
        <f t="shared" si="3742"/>
        <v>18000</v>
      </c>
      <c r="DE926" s="542" t="str">
        <f t="shared" si="3743"/>
        <v/>
      </c>
      <c r="DF926" s="541" t="str">
        <f t="shared" si="3744"/>
        <v/>
      </c>
      <c r="DG926" s="646">
        <f t="shared" si="3745"/>
        <v>12</v>
      </c>
      <c r="DH926" s="98">
        <f t="shared" si="3746"/>
        <v>12</v>
      </c>
      <c r="DI926" s="98">
        <f t="shared" si="3747"/>
        <v>12</v>
      </c>
      <c r="DJ926" s="98">
        <f t="shared" si="3748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75">SUM(B210)</f>
        <v>0</v>
      </c>
      <c r="C927" s="789">
        <f t="shared" si="3775"/>
        <v>0</v>
      </c>
      <c r="D927" s="789">
        <f t="shared" si="3775"/>
        <v>0</v>
      </c>
      <c r="E927" s="789">
        <f t="shared" si="3775"/>
        <v>0</v>
      </c>
      <c r="F927" s="789">
        <f t="shared" si="3775"/>
        <v>0</v>
      </c>
      <c r="G927" s="789">
        <f t="shared" si="3775"/>
        <v>0</v>
      </c>
      <c r="H927" s="789">
        <f t="shared" si="3775"/>
        <v>0</v>
      </c>
      <c r="I927" s="789">
        <f t="shared" si="3775"/>
        <v>0</v>
      </c>
      <c r="J927" s="789">
        <f t="shared" si="3775"/>
        <v>0</v>
      </c>
      <c r="K927" s="789">
        <f t="shared" si="3775"/>
        <v>0</v>
      </c>
      <c r="L927" s="789">
        <f t="shared" si="3775"/>
        <v>0</v>
      </c>
      <c r="M927" s="789">
        <f t="shared" si="3775"/>
        <v>0</v>
      </c>
      <c r="N927" s="789"/>
      <c r="O927" s="789"/>
      <c r="P927" s="789"/>
      <c r="Q927" s="789"/>
      <c r="R927" s="789"/>
      <c r="S927" s="788"/>
      <c r="T927" s="789">
        <f t="shared" ref="T927:AE927" si="3776">SUM(T210)</f>
        <v>0</v>
      </c>
      <c r="U927" s="789">
        <f t="shared" si="3776"/>
        <v>0</v>
      </c>
      <c r="V927" s="789">
        <f t="shared" si="3776"/>
        <v>0</v>
      </c>
      <c r="W927" s="789">
        <f t="shared" si="3776"/>
        <v>0</v>
      </c>
      <c r="X927" s="789">
        <f t="shared" si="3776"/>
        <v>0</v>
      </c>
      <c r="Y927" s="789">
        <f t="shared" si="3776"/>
        <v>0</v>
      </c>
      <c r="Z927" s="789">
        <f t="shared" si="3776"/>
        <v>0</v>
      </c>
      <c r="AA927" s="789">
        <f t="shared" si="3776"/>
        <v>0</v>
      </c>
      <c r="AB927" s="789">
        <f t="shared" si="3776"/>
        <v>0</v>
      </c>
      <c r="AC927" s="789">
        <f t="shared" si="3776"/>
        <v>0</v>
      </c>
      <c r="AD927" s="789">
        <f t="shared" si="3776"/>
        <v>0</v>
      </c>
      <c r="AE927" s="789">
        <f t="shared" si="3776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77">SUM(AL210)</f>
        <v>0</v>
      </c>
      <c r="AM927" s="789">
        <f t="shared" si="3777"/>
        <v>0</v>
      </c>
      <c r="AN927" s="789">
        <f t="shared" si="3777"/>
        <v>0</v>
      </c>
      <c r="AO927" s="789">
        <f t="shared" si="3777"/>
        <v>0</v>
      </c>
      <c r="AP927" s="789">
        <f t="shared" si="3777"/>
        <v>0</v>
      </c>
      <c r="AQ927" s="789">
        <f t="shared" si="3777"/>
        <v>0</v>
      </c>
      <c r="AR927" s="789">
        <f t="shared" si="3777"/>
        <v>0</v>
      </c>
      <c r="AS927" s="789">
        <f t="shared" si="3777"/>
        <v>0</v>
      </c>
      <c r="AT927" s="789">
        <f t="shared" si="3777"/>
        <v>0</v>
      </c>
      <c r="AU927" s="789">
        <f t="shared" si="3777"/>
        <v>0</v>
      </c>
      <c r="AV927" s="789">
        <f t="shared" si="3777"/>
        <v>0</v>
      </c>
      <c r="AW927" s="789">
        <f t="shared" si="3777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78">SUM(BD210)</f>
        <v>0</v>
      </c>
      <c r="BE927" s="789">
        <f t="shared" si="3778"/>
        <v>0</v>
      </c>
      <c r="BF927" s="789">
        <f t="shared" si="3778"/>
        <v>0</v>
      </c>
      <c r="BG927" s="789">
        <f t="shared" si="3778"/>
        <v>0</v>
      </c>
      <c r="BH927" s="789">
        <f t="shared" si="3778"/>
        <v>0</v>
      </c>
      <c r="BI927" s="789">
        <f t="shared" si="3778"/>
        <v>0</v>
      </c>
      <c r="BJ927" s="789">
        <f t="shared" si="3778"/>
        <v>0</v>
      </c>
      <c r="BK927" s="789">
        <f t="shared" si="3778"/>
        <v>0</v>
      </c>
      <c r="BL927" s="789">
        <f t="shared" si="3778"/>
        <v>0</v>
      </c>
      <c r="BM927" s="789">
        <f t="shared" si="3778"/>
        <v>0</v>
      </c>
      <c r="BN927" s="789">
        <f t="shared" si="3778"/>
        <v>0</v>
      </c>
      <c r="BO927" s="789">
        <f t="shared" si="3778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23"/>
        <v>0</v>
      </c>
      <c r="CA927" s="590">
        <f t="shared" si="3724"/>
        <v>0</v>
      </c>
      <c r="CB927" s="590">
        <f t="shared" si="3725"/>
        <v>0</v>
      </c>
      <c r="CC927" s="590">
        <f t="shared" si="3726"/>
        <v>0</v>
      </c>
      <c r="CD927" s="1328">
        <f t="shared" si="3753"/>
        <v>0</v>
      </c>
      <c r="CE927" s="1329">
        <f t="shared" si="3754"/>
        <v>0</v>
      </c>
      <c r="CF927" s="1329">
        <f t="shared" si="3754"/>
        <v>0</v>
      </c>
      <c r="CG927" s="1329">
        <f t="shared" si="3754"/>
        <v>0</v>
      </c>
      <c r="CH927" s="1329">
        <f t="shared" si="3754"/>
        <v>0</v>
      </c>
      <c r="CI927" s="1330">
        <f t="shared" si="3754"/>
        <v>0</v>
      </c>
      <c r="CJ927" s="1330">
        <f t="shared" si="3754"/>
        <v>0</v>
      </c>
      <c r="CK927" s="1329">
        <f t="shared" si="3754"/>
        <v>0</v>
      </c>
      <c r="CL927" s="1329">
        <f t="shared" si="3754"/>
        <v>0</v>
      </c>
      <c r="CM927" s="1329">
        <f t="shared" si="3754"/>
        <v>0</v>
      </c>
      <c r="CN927" s="1329">
        <f t="shared" si="3754"/>
        <v>0</v>
      </c>
      <c r="CO927" s="1328">
        <f t="shared" si="3754"/>
        <v>0</v>
      </c>
      <c r="CP927" s="541" t="str">
        <f t="shared" si="3728"/>
        <v/>
      </c>
      <c r="CQ927" s="542" t="str">
        <f t="shared" si="3729"/>
        <v/>
      </c>
      <c r="CR927" s="543" t="str">
        <f t="shared" si="3730"/>
        <v/>
      </c>
      <c r="CS927" s="543">
        <f t="shared" si="3731"/>
        <v>0</v>
      </c>
      <c r="CT927" s="543">
        <f t="shared" si="3732"/>
        <v>0</v>
      </c>
      <c r="CU927" s="543">
        <f t="shared" si="3733"/>
        <v>0</v>
      </c>
      <c r="CV927" s="543">
        <f t="shared" si="3734"/>
        <v>0</v>
      </c>
      <c r="CW927" s="544">
        <f t="shared" si="3735"/>
        <v>0</v>
      </c>
      <c r="CX927" s="544">
        <f t="shared" si="3736"/>
        <v>0</v>
      </c>
      <c r="CY927" s="544">
        <f t="shared" si="3737"/>
        <v>0</v>
      </c>
      <c r="CZ927" s="543">
        <f t="shared" si="3738"/>
        <v>0</v>
      </c>
      <c r="DA927" s="543">
        <f t="shared" si="3739"/>
        <v>0</v>
      </c>
      <c r="DB927" s="543">
        <f t="shared" si="3740"/>
        <v>0</v>
      </c>
      <c r="DC927" s="543">
        <f t="shared" si="3741"/>
        <v>0</v>
      </c>
      <c r="DD927" s="543">
        <f t="shared" si="3742"/>
        <v>0</v>
      </c>
      <c r="DE927" s="542" t="str">
        <f t="shared" si="3743"/>
        <v/>
      </c>
      <c r="DF927" s="541" t="str">
        <f t="shared" si="3744"/>
        <v/>
      </c>
      <c r="DG927" s="646">
        <f t="shared" si="3745"/>
        <v>12</v>
      </c>
      <c r="DH927" s="98">
        <f t="shared" si="3746"/>
        <v>12</v>
      </c>
      <c r="DI927" s="98">
        <f t="shared" si="3747"/>
        <v>12</v>
      </c>
      <c r="DJ927" s="98">
        <f t="shared" si="3748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79">SUM(B213)</f>
        <v>0</v>
      </c>
      <c r="C928" s="789">
        <f t="shared" si="3779"/>
        <v>0</v>
      </c>
      <c r="D928" s="789">
        <f t="shared" si="3779"/>
        <v>0</v>
      </c>
      <c r="E928" s="789">
        <f t="shared" si="3779"/>
        <v>0</v>
      </c>
      <c r="F928" s="789">
        <f t="shared" si="3779"/>
        <v>0</v>
      </c>
      <c r="G928" s="789">
        <f t="shared" si="3779"/>
        <v>0</v>
      </c>
      <c r="H928" s="789">
        <f t="shared" si="3779"/>
        <v>0</v>
      </c>
      <c r="I928" s="789">
        <f t="shared" si="3779"/>
        <v>0</v>
      </c>
      <c r="J928" s="789">
        <f t="shared" si="3779"/>
        <v>0</v>
      </c>
      <c r="K928" s="789">
        <f t="shared" si="3779"/>
        <v>0</v>
      </c>
      <c r="L928" s="789">
        <f t="shared" si="3779"/>
        <v>0</v>
      </c>
      <c r="M928" s="789">
        <f t="shared" si="3779"/>
        <v>0</v>
      </c>
      <c r="N928" s="789"/>
      <c r="O928" s="789"/>
      <c r="P928" s="789"/>
      <c r="Q928" s="789"/>
      <c r="R928" s="789"/>
      <c r="S928" s="788"/>
      <c r="T928" s="789">
        <f t="shared" ref="T928:AE928" si="3780">SUM(T213)</f>
        <v>0</v>
      </c>
      <c r="U928" s="789">
        <f t="shared" si="3780"/>
        <v>0</v>
      </c>
      <c r="V928" s="789">
        <f t="shared" si="3780"/>
        <v>0</v>
      </c>
      <c r="W928" s="789">
        <f t="shared" si="3780"/>
        <v>0</v>
      </c>
      <c r="X928" s="789">
        <f t="shared" si="3780"/>
        <v>0</v>
      </c>
      <c r="Y928" s="789">
        <f t="shared" si="3780"/>
        <v>0</v>
      </c>
      <c r="Z928" s="789">
        <f t="shared" si="3780"/>
        <v>0</v>
      </c>
      <c r="AA928" s="789">
        <f t="shared" si="3780"/>
        <v>0</v>
      </c>
      <c r="AB928" s="789">
        <f t="shared" si="3780"/>
        <v>0</v>
      </c>
      <c r="AC928" s="789">
        <f t="shared" si="3780"/>
        <v>0</v>
      </c>
      <c r="AD928" s="789">
        <f t="shared" si="3780"/>
        <v>0</v>
      </c>
      <c r="AE928" s="789">
        <f t="shared" si="3780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81">SUM(AL213)</f>
        <v>0</v>
      </c>
      <c r="AM928" s="789">
        <f t="shared" si="3781"/>
        <v>0</v>
      </c>
      <c r="AN928" s="789">
        <f t="shared" si="3781"/>
        <v>0</v>
      </c>
      <c r="AO928" s="789">
        <f t="shared" si="3781"/>
        <v>0</v>
      </c>
      <c r="AP928" s="789">
        <f t="shared" si="3781"/>
        <v>0</v>
      </c>
      <c r="AQ928" s="789">
        <f t="shared" si="3781"/>
        <v>0</v>
      </c>
      <c r="AR928" s="789">
        <f t="shared" si="3781"/>
        <v>0</v>
      </c>
      <c r="AS928" s="789">
        <f t="shared" si="3781"/>
        <v>1000</v>
      </c>
      <c r="AT928" s="789">
        <f t="shared" si="3781"/>
        <v>0</v>
      </c>
      <c r="AU928" s="789">
        <f t="shared" si="3781"/>
        <v>0</v>
      </c>
      <c r="AV928" s="789">
        <f t="shared" si="3781"/>
        <v>0</v>
      </c>
      <c r="AW928" s="789">
        <f t="shared" si="3781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82">SUM(BD213)</f>
        <v>0</v>
      </c>
      <c r="BE928" s="789">
        <f t="shared" si="3782"/>
        <v>0</v>
      </c>
      <c r="BF928" s="789">
        <f t="shared" si="3782"/>
        <v>0</v>
      </c>
      <c r="BG928" s="789">
        <f t="shared" si="3782"/>
        <v>0</v>
      </c>
      <c r="BH928" s="789">
        <f t="shared" si="3782"/>
        <v>0</v>
      </c>
      <c r="BI928" s="789">
        <f t="shared" si="3782"/>
        <v>0</v>
      </c>
      <c r="BJ928" s="789">
        <f t="shared" si="3782"/>
        <v>0</v>
      </c>
      <c r="BK928" s="789">
        <f t="shared" si="3782"/>
        <v>0</v>
      </c>
      <c r="BL928" s="789">
        <f t="shared" si="3782"/>
        <v>0</v>
      </c>
      <c r="BM928" s="789">
        <f t="shared" si="3782"/>
        <v>0</v>
      </c>
      <c r="BN928" s="789">
        <f t="shared" si="3782"/>
        <v>0</v>
      </c>
      <c r="BO928" s="789">
        <f t="shared" si="3782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23"/>
        <v>0</v>
      </c>
      <c r="CA928" s="590">
        <f t="shared" si="3724"/>
        <v>0</v>
      </c>
      <c r="CB928" s="590">
        <f t="shared" si="3725"/>
        <v>0</v>
      </c>
      <c r="CC928" s="590">
        <f t="shared" si="3726"/>
        <v>0</v>
      </c>
      <c r="CD928" s="1328">
        <f t="shared" si="3753"/>
        <v>0</v>
      </c>
      <c r="CE928" s="1329">
        <f t="shared" si="3754"/>
        <v>0</v>
      </c>
      <c r="CF928" s="1329">
        <f t="shared" si="3754"/>
        <v>0</v>
      </c>
      <c r="CG928" s="1329">
        <f t="shared" si="3754"/>
        <v>0</v>
      </c>
      <c r="CH928" s="1329">
        <f t="shared" si="3754"/>
        <v>0</v>
      </c>
      <c r="CI928" s="1330">
        <f t="shared" si="3754"/>
        <v>0</v>
      </c>
      <c r="CJ928" s="1330">
        <f t="shared" si="3754"/>
        <v>0</v>
      </c>
      <c r="CK928" s="1329">
        <f t="shared" si="3754"/>
        <v>0</v>
      </c>
      <c r="CL928" s="1329">
        <f t="shared" si="3754"/>
        <v>0</v>
      </c>
      <c r="CM928" s="1329">
        <f t="shared" si="3754"/>
        <v>0</v>
      </c>
      <c r="CN928" s="1329">
        <f t="shared" si="3754"/>
        <v>0</v>
      </c>
      <c r="CO928" s="1328">
        <f t="shared" si="3754"/>
        <v>1000</v>
      </c>
      <c r="CP928" s="541" t="str">
        <f t="shared" si="3728"/>
        <v/>
      </c>
      <c r="CQ928" s="542" t="str">
        <f t="shared" si="3729"/>
        <v/>
      </c>
      <c r="CR928" s="543" t="str">
        <f t="shared" si="3730"/>
        <v/>
      </c>
      <c r="CS928" s="543">
        <f t="shared" si="3731"/>
        <v>0</v>
      </c>
      <c r="CT928" s="543">
        <f t="shared" si="3732"/>
        <v>0</v>
      </c>
      <c r="CU928" s="543">
        <f t="shared" si="3733"/>
        <v>0</v>
      </c>
      <c r="CV928" s="543">
        <f t="shared" si="3734"/>
        <v>0</v>
      </c>
      <c r="CW928" s="544">
        <f t="shared" si="3735"/>
        <v>0</v>
      </c>
      <c r="CX928" s="544">
        <f t="shared" si="3736"/>
        <v>0</v>
      </c>
      <c r="CY928" s="544">
        <f t="shared" si="3737"/>
        <v>0</v>
      </c>
      <c r="CZ928" s="543">
        <f t="shared" si="3738"/>
        <v>0</v>
      </c>
      <c r="DA928" s="543">
        <f t="shared" si="3739"/>
        <v>0</v>
      </c>
      <c r="DB928" s="543">
        <f t="shared" si="3740"/>
        <v>0</v>
      </c>
      <c r="DC928" s="543">
        <f t="shared" si="3741"/>
        <v>0</v>
      </c>
      <c r="DD928" s="543">
        <f t="shared" si="3742"/>
        <v>0</v>
      </c>
      <c r="DE928" s="542" t="str">
        <f t="shared" si="3743"/>
        <v/>
      </c>
      <c r="DF928" s="541" t="str">
        <f t="shared" si="3744"/>
        <v/>
      </c>
      <c r="DG928" s="646">
        <f t="shared" si="3745"/>
        <v>12</v>
      </c>
      <c r="DH928" s="98">
        <f t="shared" si="3746"/>
        <v>12</v>
      </c>
      <c r="DI928" s="98">
        <f t="shared" si="3747"/>
        <v>12</v>
      </c>
      <c r="DJ928" s="98">
        <f t="shared" si="3748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83">SUM(B217)</f>
        <v>150</v>
      </c>
      <c r="C929" s="789">
        <f t="shared" si="3783"/>
        <v>250</v>
      </c>
      <c r="D929" s="789">
        <f t="shared" si="3783"/>
        <v>0</v>
      </c>
      <c r="E929" s="789">
        <f t="shared" si="3783"/>
        <v>250</v>
      </c>
      <c r="F929" s="789">
        <f t="shared" si="3783"/>
        <v>0</v>
      </c>
      <c r="G929" s="789">
        <f t="shared" si="3783"/>
        <v>240</v>
      </c>
      <c r="H929" s="789">
        <f t="shared" si="3783"/>
        <v>0</v>
      </c>
      <c r="I929" s="789">
        <f t="shared" si="3783"/>
        <v>240</v>
      </c>
      <c r="J929" s="789">
        <f t="shared" si="3783"/>
        <v>160</v>
      </c>
      <c r="K929" s="789">
        <f t="shared" si="3783"/>
        <v>100</v>
      </c>
      <c r="L929" s="789">
        <f t="shared" si="3783"/>
        <v>160</v>
      </c>
      <c r="M929" s="789">
        <f t="shared" si="3783"/>
        <v>200</v>
      </c>
      <c r="N929" s="789"/>
      <c r="O929" s="789"/>
      <c r="P929" s="789"/>
      <c r="Q929" s="789"/>
      <c r="R929" s="789"/>
      <c r="S929" s="788"/>
      <c r="T929" s="789">
        <f t="shared" ref="T929:AE929" si="3784">SUM(T217)</f>
        <v>0</v>
      </c>
      <c r="U929" s="789">
        <f t="shared" si="3784"/>
        <v>150</v>
      </c>
      <c r="V929" s="789">
        <f t="shared" si="3784"/>
        <v>0</v>
      </c>
      <c r="W929" s="789">
        <f t="shared" si="3784"/>
        <v>0</v>
      </c>
      <c r="X929" s="789">
        <f t="shared" si="3784"/>
        <v>175</v>
      </c>
      <c r="Y929" s="789">
        <f t="shared" si="3784"/>
        <v>180</v>
      </c>
      <c r="Z929" s="789">
        <f t="shared" si="3784"/>
        <v>80</v>
      </c>
      <c r="AA929" s="789">
        <f t="shared" si="3784"/>
        <v>70</v>
      </c>
      <c r="AB929" s="789">
        <f t="shared" si="3784"/>
        <v>70</v>
      </c>
      <c r="AC929" s="789">
        <f t="shared" si="3784"/>
        <v>50</v>
      </c>
      <c r="AD929" s="789">
        <f t="shared" si="3784"/>
        <v>100</v>
      </c>
      <c r="AE929" s="789">
        <f t="shared" si="3784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85">SUM(AL217)</f>
        <v>140</v>
      </c>
      <c r="AM929" s="789">
        <f t="shared" si="3785"/>
        <v>0</v>
      </c>
      <c r="AN929" s="789">
        <f t="shared" si="3785"/>
        <v>0</v>
      </c>
      <c r="AO929" s="789">
        <f t="shared" si="3785"/>
        <v>250</v>
      </c>
      <c r="AP929" s="789">
        <f t="shared" si="3785"/>
        <v>0</v>
      </c>
      <c r="AQ929" s="789">
        <f t="shared" si="3785"/>
        <v>700</v>
      </c>
      <c r="AR929" s="789">
        <f t="shared" si="3785"/>
        <v>250</v>
      </c>
      <c r="AS929" s="789">
        <f t="shared" si="3785"/>
        <v>90</v>
      </c>
      <c r="AT929" s="789">
        <f t="shared" si="3785"/>
        <v>90</v>
      </c>
      <c r="AU929" s="789">
        <f t="shared" si="3785"/>
        <v>0</v>
      </c>
      <c r="AV929" s="789">
        <f t="shared" si="3785"/>
        <v>250</v>
      </c>
      <c r="AW929" s="789">
        <f t="shared" si="3785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86">SUM(BD217)</f>
        <v>0</v>
      </c>
      <c r="BE929" s="789">
        <f t="shared" si="3786"/>
        <v>0</v>
      </c>
      <c r="BF929" s="789">
        <f t="shared" si="3786"/>
        <v>0</v>
      </c>
      <c r="BG929" s="789">
        <f t="shared" si="3786"/>
        <v>0</v>
      </c>
      <c r="BH929" s="789">
        <f t="shared" si="3786"/>
        <v>100</v>
      </c>
      <c r="BI929" s="789">
        <f t="shared" si="3786"/>
        <v>150</v>
      </c>
      <c r="BJ929" s="789">
        <f t="shared" si="3786"/>
        <v>90</v>
      </c>
      <c r="BK929" s="789">
        <f t="shared" si="3786"/>
        <v>300</v>
      </c>
      <c r="BL929" s="789">
        <f t="shared" si="3786"/>
        <v>0</v>
      </c>
      <c r="BM929" s="789">
        <f t="shared" si="3786"/>
        <v>0</v>
      </c>
      <c r="BN929" s="789">
        <f t="shared" si="3786"/>
        <v>0</v>
      </c>
      <c r="BO929" s="789">
        <f t="shared" si="3786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23"/>
        <v>150</v>
      </c>
      <c r="CA929" s="590">
        <f t="shared" si="3724"/>
        <v>69.5</v>
      </c>
      <c r="CB929" s="590">
        <f t="shared" si="3725"/>
        <v>131</v>
      </c>
      <c r="CC929" s="590">
        <f t="shared" si="3726"/>
        <v>34</v>
      </c>
      <c r="CD929" s="1328">
        <f t="shared" si="3753"/>
        <v>0</v>
      </c>
      <c r="CE929" s="1329">
        <f t="shared" si="3754"/>
        <v>0</v>
      </c>
      <c r="CF929" s="1329">
        <f t="shared" si="3754"/>
        <v>0</v>
      </c>
      <c r="CG929" s="1329">
        <f t="shared" si="3754"/>
        <v>0</v>
      </c>
      <c r="CH929" s="1329">
        <f t="shared" si="3754"/>
        <v>90</v>
      </c>
      <c r="CI929" s="1330">
        <f t="shared" si="3754"/>
        <v>90</v>
      </c>
      <c r="CJ929" s="1330">
        <f t="shared" si="3754"/>
        <v>140</v>
      </c>
      <c r="CK929" s="1329">
        <f t="shared" si="3754"/>
        <v>240</v>
      </c>
      <c r="CL929" s="1329">
        <f t="shared" si="3754"/>
        <v>250</v>
      </c>
      <c r="CM929" s="1329">
        <f t="shared" si="3754"/>
        <v>250</v>
      </c>
      <c r="CN929" s="1329">
        <f t="shared" si="3754"/>
        <v>250</v>
      </c>
      <c r="CO929" s="1328">
        <f t="shared" si="3754"/>
        <v>700</v>
      </c>
      <c r="CP929" s="541" t="str">
        <f t="shared" si="3728"/>
        <v/>
      </c>
      <c r="CQ929" s="542" t="str">
        <f t="shared" si="3729"/>
        <v/>
      </c>
      <c r="CR929" s="543" t="str">
        <f t="shared" si="3730"/>
        <v/>
      </c>
      <c r="CS929" s="543">
        <f t="shared" si="3731"/>
        <v>0</v>
      </c>
      <c r="CT929" s="543">
        <f t="shared" si="3732"/>
        <v>0</v>
      </c>
      <c r="CU929" s="543">
        <f t="shared" si="3733"/>
        <v>0</v>
      </c>
      <c r="CV929" s="543">
        <f t="shared" si="3734"/>
        <v>0</v>
      </c>
      <c r="CW929" s="544">
        <f t="shared" si="3735"/>
        <v>0</v>
      </c>
      <c r="CX929" s="544">
        <f t="shared" si="3736"/>
        <v>0</v>
      </c>
      <c r="CY929" s="544">
        <f t="shared" si="3737"/>
        <v>0</v>
      </c>
      <c r="CZ929" s="543">
        <f t="shared" si="3738"/>
        <v>0</v>
      </c>
      <c r="DA929" s="543">
        <f t="shared" si="3739"/>
        <v>90</v>
      </c>
      <c r="DB929" s="543">
        <f t="shared" si="3740"/>
        <v>100</v>
      </c>
      <c r="DC929" s="543">
        <f t="shared" si="3741"/>
        <v>150</v>
      </c>
      <c r="DD929" s="543">
        <f t="shared" si="3742"/>
        <v>300</v>
      </c>
      <c r="DE929" s="542" t="str">
        <f t="shared" si="3743"/>
        <v/>
      </c>
      <c r="DF929" s="541" t="str">
        <f t="shared" si="3744"/>
        <v/>
      </c>
      <c r="DG929" s="646">
        <f t="shared" si="3745"/>
        <v>12</v>
      </c>
      <c r="DH929" s="98">
        <f t="shared" si="3746"/>
        <v>12</v>
      </c>
      <c r="DI929" s="98">
        <f t="shared" si="3747"/>
        <v>12</v>
      </c>
      <c r="DJ929" s="98">
        <f t="shared" si="3748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34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87">SUM(B236)</f>
        <v>0</v>
      </c>
      <c r="C931" s="789">
        <f t="shared" si="3787"/>
        <v>0</v>
      </c>
      <c r="D931" s="789">
        <f t="shared" si="3787"/>
        <v>0</v>
      </c>
      <c r="E931" s="789">
        <f t="shared" si="3787"/>
        <v>0</v>
      </c>
      <c r="F931" s="789">
        <f t="shared" si="3787"/>
        <v>0</v>
      </c>
      <c r="G931" s="789">
        <f t="shared" si="3787"/>
        <v>0</v>
      </c>
      <c r="H931" s="789">
        <f t="shared" si="3787"/>
        <v>0</v>
      </c>
      <c r="I931" s="789">
        <f t="shared" si="3787"/>
        <v>0</v>
      </c>
      <c r="J931" s="789">
        <f t="shared" si="3787"/>
        <v>0</v>
      </c>
      <c r="K931" s="789">
        <f t="shared" si="3787"/>
        <v>0</v>
      </c>
      <c r="L931" s="789">
        <f t="shared" si="3787"/>
        <v>0</v>
      </c>
      <c r="M931" s="789">
        <f t="shared" si="3787"/>
        <v>0</v>
      </c>
      <c r="N931" s="789"/>
      <c r="O931" s="789"/>
      <c r="P931" s="789"/>
      <c r="Q931" s="789"/>
      <c r="R931" s="789"/>
      <c r="S931" s="788"/>
      <c r="T931" s="789">
        <f t="shared" ref="T931:AE931" si="3788">SUM(T236)</f>
        <v>0</v>
      </c>
      <c r="U931" s="789">
        <f t="shared" si="3788"/>
        <v>0</v>
      </c>
      <c r="V931" s="789">
        <f t="shared" si="3788"/>
        <v>0</v>
      </c>
      <c r="W931" s="789">
        <f t="shared" si="3788"/>
        <v>0</v>
      </c>
      <c r="X931" s="789">
        <f t="shared" si="3788"/>
        <v>0</v>
      </c>
      <c r="Y931" s="789">
        <f t="shared" si="3788"/>
        <v>0</v>
      </c>
      <c r="Z931" s="789">
        <f t="shared" si="3788"/>
        <v>0</v>
      </c>
      <c r="AA931" s="789">
        <f t="shared" si="3788"/>
        <v>0</v>
      </c>
      <c r="AB931" s="789">
        <f t="shared" si="3788"/>
        <v>0</v>
      </c>
      <c r="AC931" s="789">
        <f t="shared" si="3788"/>
        <v>0</v>
      </c>
      <c r="AD931" s="789">
        <f t="shared" si="3788"/>
        <v>0</v>
      </c>
      <c r="AE931" s="789">
        <f t="shared" si="3788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89">SUM(AL236)</f>
        <v>0</v>
      </c>
      <c r="AM931" s="789">
        <f t="shared" si="3789"/>
        <v>0</v>
      </c>
      <c r="AN931" s="789">
        <f t="shared" si="3789"/>
        <v>0</v>
      </c>
      <c r="AO931" s="789">
        <f t="shared" si="3789"/>
        <v>0</v>
      </c>
      <c r="AP931" s="789">
        <f t="shared" si="3789"/>
        <v>0</v>
      </c>
      <c r="AQ931" s="789">
        <f t="shared" si="3789"/>
        <v>0</v>
      </c>
      <c r="AR931" s="789">
        <f t="shared" si="3789"/>
        <v>0</v>
      </c>
      <c r="AS931" s="789">
        <f t="shared" si="3789"/>
        <v>0</v>
      </c>
      <c r="AT931" s="789">
        <f t="shared" si="3789"/>
        <v>0</v>
      </c>
      <c r="AU931" s="789">
        <f t="shared" si="3789"/>
        <v>0</v>
      </c>
      <c r="AV931" s="789">
        <f t="shared" si="3789"/>
        <v>0</v>
      </c>
      <c r="AW931" s="789">
        <f t="shared" si="3789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90">SUM(BD236)</f>
        <v>0</v>
      </c>
      <c r="BE931" s="789">
        <f t="shared" si="3790"/>
        <v>0</v>
      </c>
      <c r="BF931" s="789">
        <f t="shared" si="3790"/>
        <v>16800</v>
      </c>
      <c r="BG931" s="789">
        <f t="shared" si="3790"/>
        <v>0</v>
      </c>
      <c r="BH931" s="789">
        <f t="shared" si="3790"/>
        <v>0</v>
      </c>
      <c r="BI931" s="789">
        <f t="shared" si="3790"/>
        <v>0</v>
      </c>
      <c r="BJ931" s="789">
        <f t="shared" si="3790"/>
        <v>0</v>
      </c>
      <c r="BK931" s="789">
        <f t="shared" si="3790"/>
        <v>0</v>
      </c>
      <c r="BL931" s="789">
        <f t="shared" si="3790"/>
        <v>0</v>
      </c>
      <c r="BM931" s="789">
        <f t="shared" si="3790"/>
        <v>0</v>
      </c>
      <c r="BN931" s="789">
        <f t="shared" si="3790"/>
        <v>0</v>
      </c>
      <c r="BO931" s="789">
        <f t="shared" si="3790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791">IF(DG931&lt;3,"",(SUM(B931:R931)-MIN(B931:R931)-MAX(B931:R931))/(DG931-2))</f>
        <v>0</v>
      </c>
      <c r="CA931" s="590">
        <f t="shared" ref="CA931:CA960" si="3792">IF(DH931&lt;3,"",(SUM(T931:AJ931)-MIN(T931:AJ931)-MAX(T931:AJ931))/(DH931-2))</f>
        <v>0</v>
      </c>
      <c r="CB931" s="590">
        <f t="shared" ref="CB931:CB960" si="3793">IF(DI931&lt;3,"",(SUM(AL931:BB931)-MIN(AL931:BB931)-MAX(AL931:BB931))/(DI931-2))</f>
        <v>0</v>
      </c>
      <c r="CC931" s="590">
        <f t="shared" ref="CC931:CC960" si="3794">IF(DJ931&lt;3,"",(SUM(BD931:BT931)-MIN(BD931:BT931)-MAX(BD931:BT931))/(DJ931-2))</f>
        <v>0</v>
      </c>
      <c r="CD931" s="1328">
        <f t="shared" ref="CD931:CO931" si="37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95"/>
        <v>0</v>
      </c>
      <c r="CF931" s="1329">
        <f t="shared" si="3795"/>
        <v>0</v>
      </c>
      <c r="CG931" s="1329">
        <f t="shared" si="3795"/>
        <v>0</v>
      </c>
      <c r="CH931" s="1329">
        <f t="shared" si="3795"/>
        <v>0</v>
      </c>
      <c r="CI931" s="1330">
        <f t="shared" si="3795"/>
        <v>0</v>
      </c>
      <c r="CJ931" s="1330">
        <f t="shared" si="3795"/>
        <v>0</v>
      </c>
      <c r="CK931" s="1329">
        <f t="shared" si="3795"/>
        <v>0</v>
      </c>
      <c r="CL931" s="1329">
        <f t="shared" si="3795"/>
        <v>0</v>
      </c>
      <c r="CM931" s="1329">
        <f t="shared" si="3795"/>
        <v>0</v>
      </c>
      <c r="CN931" s="1329">
        <f t="shared" si="3795"/>
        <v>0</v>
      </c>
      <c r="CO931" s="1328">
        <f t="shared" si="3795"/>
        <v>0</v>
      </c>
      <c r="CP931" s="541" t="str">
        <f t="shared" ref="CP931:CP960" si="379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79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79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79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0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0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0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0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0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0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0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0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0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0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1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1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1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13">COUNT(B931:R931)</f>
        <v>12</v>
      </c>
      <c r="DH931" s="98">
        <f t="shared" ref="DH931:DH960" si="3814">COUNT(T931:AJ931)</f>
        <v>12</v>
      </c>
      <c r="DI931" s="98">
        <f t="shared" ref="DI931:DI960" si="3815">COUNT(AL931:BB931)</f>
        <v>12</v>
      </c>
      <c r="DJ931" s="98">
        <f t="shared" ref="DJ931:DJ960" si="3816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17">SUM(B241)</f>
        <v>0</v>
      </c>
      <c r="C932" s="789">
        <f t="shared" si="3817"/>
        <v>0</v>
      </c>
      <c r="D932" s="789">
        <f t="shared" si="3817"/>
        <v>0</v>
      </c>
      <c r="E932" s="789">
        <f t="shared" si="3817"/>
        <v>0</v>
      </c>
      <c r="F932" s="789">
        <f t="shared" si="3817"/>
        <v>0</v>
      </c>
      <c r="G932" s="789">
        <f t="shared" si="3817"/>
        <v>0</v>
      </c>
      <c r="H932" s="789">
        <f t="shared" si="3817"/>
        <v>0</v>
      </c>
      <c r="I932" s="789">
        <f t="shared" si="3817"/>
        <v>0</v>
      </c>
      <c r="J932" s="789">
        <f t="shared" si="3817"/>
        <v>0</v>
      </c>
      <c r="K932" s="789">
        <f t="shared" si="3817"/>
        <v>0</v>
      </c>
      <c r="L932" s="789">
        <f t="shared" si="3817"/>
        <v>0</v>
      </c>
      <c r="M932" s="789">
        <f t="shared" si="3817"/>
        <v>0</v>
      </c>
      <c r="N932" s="789"/>
      <c r="O932" s="789"/>
      <c r="P932" s="789"/>
      <c r="Q932" s="789"/>
      <c r="R932" s="789"/>
      <c r="S932" s="788"/>
      <c r="T932" s="789">
        <f t="shared" ref="T932:AE932" si="3818">SUM(T241)</f>
        <v>0</v>
      </c>
      <c r="U932" s="789">
        <f t="shared" si="3818"/>
        <v>0</v>
      </c>
      <c r="V932" s="789">
        <f t="shared" si="3818"/>
        <v>0</v>
      </c>
      <c r="W932" s="789">
        <f t="shared" si="3818"/>
        <v>400</v>
      </c>
      <c r="X932" s="789">
        <f t="shared" si="3818"/>
        <v>0</v>
      </c>
      <c r="Y932" s="789">
        <f t="shared" si="3818"/>
        <v>0</v>
      </c>
      <c r="Z932" s="789">
        <f t="shared" si="3818"/>
        <v>0</v>
      </c>
      <c r="AA932" s="789">
        <f t="shared" si="3818"/>
        <v>0</v>
      </c>
      <c r="AB932" s="789">
        <f t="shared" si="3818"/>
        <v>0</v>
      </c>
      <c r="AC932" s="789">
        <f t="shared" si="3818"/>
        <v>0</v>
      </c>
      <c r="AD932" s="789">
        <f t="shared" si="3818"/>
        <v>0</v>
      </c>
      <c r="AE932" s="789">
        <f t="shared" si="3818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19">SUM(AL241)</f>
        <v>2400</v>
      </c>
      <c r="AM932" s="789">
        <f t="shared" si="3819"/>
        <v>1800</v>
      </c>
      <c r="AN932" s="789">
        <f t="shared" si="3819"/>
        <v>1200</v>
      </c>
      <c r="AO932" s="789">
        <f t="shared" si="3819"/>
        <v>1200</v>
      </c>
      <c r="AP932" s="789">
        <f t="shared" si="3819"/>
        <v>0</v>
      </c>
      <c r="AQ932" s="789">
        <f t="shared" si="3819"/>
        <v>0</v>
      </c>
      <c r="AR932" s="789">
        <f t="shared" si="3819"/>
        <v>360</v>
      </c>
      <c r="AS932" s="789">
        <f t="shared" si="3819"/>
        <v>480</v>
      </c>
      <c r="AT932" s="789">
        <f t="shared" si="3819"/>
        <v>0</v>
      </c>
      <c r="AU932" s="789">
        <f t="shared" si="3819"/>
        <v>0</v>
      </c>
      <c r="AV932" s="789">
        <f t="shared" si="3819"/>
        <v>0</v>
      </c>
      <c r="AW932" s="789">
        <f t="shared" si="3819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20">SUM(BD241)</f>
        <v>16500</v>
      </c>
      <c r="BE932" s="789">
        <f t="shared" si="3820"/>
        <v>29700.000000000004</v>
      </c>
      <c r="BF932" s="789">
        <f t="shared" si="3820"/>
        <v>1260</v>
      </c>
      <c r="BG932" s="789">
        <f t="shared" si="3820"/>
        <v>1020</v>
      </c>
      <c r="BH932" s="789">
        <f t="shared" si="3820"/>
        <v>2400</v>
      </c>
      <c r="BI932" s="789">
        <f t="shared" si="3820"/>
        <v>0</v>
      </c>
      <c r="BJ932" s="789">
        <f t="shared" si="3820"/>
        <v>960</v>
      </c>
      <c r="BK932" s="789">
        <f t="shared" si="3820"/>
        <v>8800</v>
      </c>
      <c r="BL932" s="789">
        <f t="shared" si="3820"/>
        <v>6000</v>
      </c>
      <c r="BM932" s="789">
        <f t="shared" si="3820"/>
        <v>5760</v>
      </c>
      <c r="BN932" s="789">
        <f t="shared" si="3820"/>
        <v>9900</v>
      </c>
      <c r="BO932" s="789">
        <f t="shared" si="3820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791"/>
        <v>0</v>
      </c>
      <c r="CA932" s="590">
        <f t="shared" si="3792"/>
        <v>0</v>
      </c>
      <c r="CB932" s="590">
        <f t="shared" si="3793"/>
        <v>624</v>
      </c>
      <c r="CC932" s="590">
        <f t="shared" si="3794"/>
        <v>6460</v>
      </c>
      <c r="CD932" s="1328">
        <f t="shared" ref="CD932:CD960" si="382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2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22"/>
        <v>0</v>
      </c>
      <c r="CG932" s="1329">
        <f t="shared" si="3822"/>
        <v>0</v>
      </c>
      <c r="CH932" s="1329">
        <f t="shared" si="3822"/>
        <v>0</v>
      </c>
      <c r="CI932" s="1330">
        <f t="shared" si="3822"/>
        <v>360</v>
      </c>
      <c r="CJ932" s="1330">
        <f t="shared" si="3822"/>
        <v>480</v>
      </c>
      <c r="CK932" s="1329">
        <f t="shared" si="3822"/>
        <v>1200</v>
      </c>
      <c r="CL932" s="1329">
        <f t="shared" si="3822"/>
        <v>1200</v>
      </c>
      <c r="CM932" s="1329">
        <f t="shared" si="3822"/>
        <v>1200</v>
      </c>
      <c r="CN932" s="1329">
        <f t="shared" si="3822"/>
        <v>1800</v>
      </c>
      <c r="CO932" s="1328">
        <f t="shared" si="3822"/>
        <v>2400</v>
      </c>
      <c r="CP932" s="541" t="str">
        <f t="shared" si="3796"/>
        <v/>
      </c>
      <c r="CQ932" s="542" t="str">
        <f t="shared" si="3797"/>
        <v/>
      </c>
      <c r="CR932" s="543" t="str">
        <f t="shared" si="3798"/>
        <v/>
      </c>
      <c r="CS932" s="543">
        <f t="shared" si="3799"/>
        <v>0</v>
      </c>
      <c r="CT932" s="543">
        <f t="shared" si="3800"/>
        <v>960</v>
      </c>
      <c r="CU932" s="543">
        <f t="shared" si="3801"/>
        <v>1020</v>
      </c>
      <c r="CV932" s="543">
        <f t="shared" si="3802"/>
        <v>1260</v>
      </c>
      <c r="CW932" s="544">
        <f t="shared" si="3803"/>
        <v>2400</v>
      </c>
      <c r="CX932" s="544">
        <f t="shared" si="3804"/>
        <v>5760</v>
      </c>
      <c r="CY932" s="544">
        <f t="shared" si="3805"/>
        <v>6000</v>
      </c>
      <c r="CZ932" s="543">
        <f t="shared" si="3806"/>
        <v>8800</v>
      </c>
      <c r="DA932" s="543">
        <f t="shared" si="3807"/>
        <v>9900</v>
      </c>
      <c r="DB932" s="543">
        <f t="shared" si="3808"/>
        <v>12000</v>
      </c>
      <c r="DC932" s="543">
        <f t="shared" si="3809"/>
        <v>16500</v>
      </c>
      <c r="DD932" s="543">
        <f t="shared" si="3810"/>
        <v>29700.000000000004</v>
      </c>
      <c r="DE932" s="542" t="str">
        <f t="shared" si="3811"/>
        <v/>
      </c>
      <c r="DF932" s="541" t="str">
        <f t="shared" si="3812"/>
        <v/>
      </c>
      <c r="DG932" s="646">
        <f t="shared" si="3813"/>
        <v>12</v>
      </c>
      <c r="DH932" s="98">
        <f t="shared" si="3814"/>
        <v>12</v>
      </c>
      <c r="DI932" s="98">
        <f t="shared" si="3815"/>
        <v>12</v>
      </c>
      <c r="DJ932" s="98">
        <f t="shared" si="3816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23">SUM(B248)</f>
        <v>0</v>
      </c>
      <c r="C933" s="789">
        <f t="shared" si="3823"/>
        <v>0</v>
      </c>
      <c r="D933" s="789">
        <f t="shared" si="3823"/>
        <v>0</v>
      </c>
      <c r="E933" s="789">
        <f t="shared" si="3823"/>
        <v>0</v>
      </c>
      <c r="F933" s="789">
        <f t="shared" si="3823"/>
        <v>0</v>
      </c>
      <c r="G933" s="789">
        <f t="shared" si="3823"/>
        <v>0</v>
      </c>
      <c r="H933" s="789">
        <f t="shared" si="3823"/>
        <v>0</v>
      </c>
      <c r="I933" s="789">
        <f t="shared" si="3823"/>
        <v>0</v>
      </c>
      <c r="J933" s="789">
        <f t="shared" si="3823"/>
        <v>0</v>
      </c>
      <c r="K933" s="789">
        <f t="shared" si="3823"/>
        <v>0</v>
      </c>
      <c r="L933" s="789">
        <f t="shared" si="3823"/>
        <v>0</v>
      </c>
      <c r="M933" s="789">
        <f t="shared" si="3823"/>
        <v>0</v>
      </c>
      <c r="N933" s="789"/>
      <c r="O933" s="789"/>
      <c r="P933" s="789"/>
      <c r="Q933" s="789"/>
      <c r="R933" s="789"/>
      <c r="S933" s="788"/>
      <c r="T933" s="789">
        <f t="shared" ref="T933:AE933" si="3824">SUM(T248)</f>
        <v>0</v>
      </c>
      <c r="U933" s="789">
        <f t="shared" si="3824"/>
        <v>0</v>
      </c>
      <c r="V933" s="789">
        <f t="shared" si="3824"/>
        <v>0</v>
      </c>
      <c r="W933" s="789">
        <f t="shared" si="3824"/>
        <v>0</v>
      </c>
      <c r="X933" s="789">
        <f t="shared" si="3824"/>
        <v>0</v>
      </c>
      <c r="Y933" s="789">
        <f t="shared" si="3824"/>
        <v>0</v>
      </c>
      <c r="Z933" s="789">
        <f t="shared" si="3824"/>
        <v>0</v>
      </c>
      <c r="AA933" s="789">
        <f t="shared" si="3824"/>
        <v>0</v>
      </c>
      <c r="AB933" s="789">
        <f t="shared" si="3824"/>
        <v>0</v>
      </c>
      <c r="AC933" s="789">
        <f t="shared" si="3824"/>
        <v>0</v>
      </c>
      <c r="AD933" s="789">
        <f t="shared" si="3824"/>
        <v>0</v>
      </c>
      <c r="AE933" s="789">
        <f t="shared" si="3824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25">SUM(AL248)</f>
        <v>0</v>
      </c>
      <c r="AM933" s="789">
        <f t="shared" si="3825"/>
        <v>0</v>
      </c>
      <c r="AN933" s="789">
        <f t="shared" si="3825"/>
        <v>0</v>
      </c>
      <c r="AO933" s="789">
        <f t="shared" si="3825"/>
        <v>0</v>
      </c>
      <c r="AP933" s="789">
        <f t="shared" si="3825"/>
        <v>150</v>
      </c>
      <c r="AQ933" s="789">
        <f t="shared" si="3825"/>
        <v>0</v>
      </c>
      <c r="AR933" s="789">
        <f t="shared" si="3825"/>
        <v>0</v>
      </c>
      <c r="AS933" s="789">
        <f t="shared" si="3825"/>
        <v>400</v>
      </c>
      <c r="AT933" s="789">
        <f t="shared" si="3825"/>
        <v>0</v>
      </c>
      <c r="AU933" s="789">
        <f t="shared" si="3825"/>
        <v>0</v>
      </c>
      <c r="AV933" s="789">
        <f t="shared" si="3825"/>
        <v>0</v>
      </c>
      <c r="AW933" s="789">
        <f t="shared" si="3825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26">SUM(BD248)</f>
        <v>0</v>
      </c>
      <c r="BE933" s="789">
        <f t="shared" si="3826"/>
        <v>0</v>
      </c>
      <c r="BF933" s="789">
        <f t="shared" si="3826"/>
        <v>0</v>
      </c>
      <c r="BG933" s="789">
        <f t="shared" si="3826"/>
        <v>0</v>
      </c>
      <c r="BH933" s="789">
        <f t="shared" si="3826"/>
        <v>0</v>
      </c>
      <c r="BI933" s="789">
        <f t="shared" si="3826"/>
        <v>0</v>
      </c>
      <c r="BJ933" s="789">
        <f t="shared" si="3826"/>
        <v>0</v>
      </c>
      <c r="BK933" s="789">
        <f t="shared" si="3826"/>
        <v>0</v>
      </c>
      <c r="BL933" s="789">
        <f t="shared" si="3826"/>
        <v>0</v>
      </c>
      <c r="BM933" s="789">
        <f t="shared" si="3826"/>
        <v>0</v>
      </c>
      <c r="BN933" s="789">
        <f t="shared" si="3826"/>
        <v>0</v>
      </c>
      <c r="BO933" s="789">
        <f t="shared" si="3826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791"/>
        <v>0</v>
      </c>
      <c r="CA933" s="590">
        <f t="shared" si="3792"/>
        <v>0</v>
      </c>
      <c r="CB933" s="590">
        <f t="shared" si="3793"/>
        <v>15</v>
      </c>
      <c r="CC933" s="590">
        <f t="shared" si="3794"/>
        <v>0</v>
      </c>
      <c r="CD933" s="1328">
        <f t="shared" si="3821"/>
        <v>0</v>
      </c>
      <c r="CE933" s="1329">
        <f t="shared" si="3822"/>
        <v>0</v>
      </c>
      <c r="CF933" s="1329">
        <f t="shared" si="3822"/>
        <v>0</v>
      </c>
      <c r="CG933" s="1329">
        <f t="shared" si="3822"/>
        <v>0</v>
      </c>
      <c r="CH933" s="1329">
        <f t="shared" si="3822"/>
        <v>0</v>
      </c>
      <c r="CI933" s="1330">
        <f t="shared" si="3822"/>
        <v>0</v>
      </c>
      <c r="CJ933" s="1330">
        <f t="shared" si="3822"/>
        <v>0</v>
      </c>
      <c r="CK933" s="1329">
        <f t="shared" si="3822"/>
        <v>0</v>
      </c>
      <c r="CL933" s="1329">
        <f t="shared" si="3822"/>
        <v>0</v>
      </c>
      <c r="CM933" s="1329">
        <f t="shared" si="3822"/>
        <v>0</v>
      </c>
      <c r="CN933" s="1329">
        <f t="shared" si="3822"/>
        <v>150</v>
      </c>
      <c r="CO933" s="1328">
        <f t="shared" si="3822"/>
        <v>400</v>
      </c>
      <c r="CP933" s="541" t="str">
        <f t="shared" si="3796"/>
        <v/>
      </c>
      <c r="CQ933" s="542" t="str">
        <f t="shared" si="3797"/>
        <v/>
      </c>
      <c r="CR933" s="543" t="str">
        <f t="shared" si="3798"/>
        <v/>
      </c>
      <c r="CS933" s="543">
        <f t="shared" si="3799"/>
        <v>0</v>
      </c>
      <c r="CT933" s="543">
        <f t="shared" si="3800"/>
        <v>0</v>
      </c>
      <c r="CU933" s="543">
        <f t="shared" si="3801"/>
        <v>0</v>
      </c>
      <c r="CV933" s="543">
        <f t="shared" si="3802"/>
        <v>0</v>
      </c>
      <c r="CW933" s="544">
        <f t="shared" si="3803"/>
        <v>0</v>
      </c>
      <c r="CX933" s="544">
        <f t="shared" si="3804"/>
        <v>0</v>
      </c>
      <c r="CY933" s="544">
        <f t="shared" si="3805"/>
        <v>0</v>
      </c>
      <c r="CZ933" s="543">
        <f t="shared" si="3806"/>
        <v>0</v>
      </c>
      <c r="DA933" s="543">
        <f t="shared" si="3807"/>
        <v>0</v>
      </c>
      <c r="DB933" s="543">
        <f t="shared" si="3808"/>
        <v>0</v>
      </c>
      <c r="DC933" s="543">
        <f t="shared" si="3809"/>
        <v>0</v>
      </c>
      <c r="DD933" s="543">
        <f t="shared" si="3810"/>
        <v>0</v>
      </c>
      <c r="DE933" s="542" t="str">
        <f t="shared" si="3811"/>
        <v/>
      </c>
      <c r="DF933" s="541" t="str">
        <f t="shared" si="3812"/>
        <v/>
      </c>
      <c r="DG933" s="646">
        <f t="shared" si="3813"/>
        <v>12</v>
      </c>
      <c r="DH933" s="98">
        <f t="shared" si="3814"/>
        <v>12</v>
      </c>
      <c r="DI933" s="98">
        <f t="shared" si="3815"/>
        <v>12</v>
      </c>
      <c r="DJ933" s="98">
        <f t="shared" si="3816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27">SUM(B255)</f>
        <v>0</v>
      </c>
      <c r="C934" s="789">
        <f t="shared" si="3827"/>
        <v>0</v>
      </c>
      <c r="D934" s="789">
        <f t="shared" si="3827"/>
        <v>0</v>
      </c>
      <c r="E934" s="789">
        <f t="shared" si="3827"/>
        <v>0</v>
      </c>
      <c r="F934" s="789">
        <f t="shared" si="3827"/>
        <v>0</v>
      </c>
      <c r="G934" s="789">
        <f t="shared" si="3827"/>
        <v>0</v>
      </c>
      <c r="H934" s="789">
        <f t="shared" si="3827"/>
        <v>0</v>
      </c>
      <c r="I934" s="789">
        <f t="shared" si="3827"/>
        <v>0</v>
      </c>
      <c r="J934" s="789">
        <f t="shared" si="3827"/>
        <v>0</v>
      </c>
      <c r="K934" s="789">
        <f t="shared" si="3827"/>
        <v>0</v>
      </c>
      <c r="L934" s="789">
        <f t="shared" si="3827"/>
        <v>0</v>
      </c>
      <c r="M934" s="789">
        <f t="shared" si="3827"/>
        <v>0</v>
      </c>
      <c r="N934" s="789"/>
      <c r="O934" s="789"/>
      <c r="P934" s="789"/>
      <c r="Q934" s="789"/>
      <c r="R934" s="789"/>
      <c r="S934" s="788"/>
      <c r="T934" s="789">
        <f t="shared" ref="T934:AE934" si="3828">SUM(T255)</f>
        <v>0</v>
      </c>
      <c r="U934" s="789">
        <f t="shared" si="3828"/>
        <v>0</v>
      </c>
      <c r="V934" s="789">
        <f t="shared" si="3828"/>
        <v>0</v>
      </c>
      <c r="W934" s="789">
        <f t="shared" si="3828"/>
        <v>0</v>
      </c>
      <c r="X934" s="789">
        <f t="shared" si="3828"/>
        <v>0</v>
      </c>
      <c r="Y934" s="789">
        <f t="shared" si="3828"/>
        <v>0</v>
      </c>
      <c r="Z934" s="789">
        <f t="shared" si="3828"/>
        <v>0</v>
      </c>
      <c r="AA934" s="789">
        <f t="shared" si="3828"/>
        <v>0</v>
      </c>
      <c r="AB934" s="789">
        <f t="shared" si="3828"/>
        <v>0</v>
      </c>
      <c r="AC934" s="789">
        <f t="shared" si="3828"/>
        <v>0</v>
      </c>
      <c r="AD934" s="789">
        <f t="shared" si="3828"/>
        <v>0</v>
      </c>
      <c r="AE934" s="789">
        <f t="shared" si="3828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29">SUM(AL255)</f>
        <v>0</v>
      </c>
      <c r="AM934" s="789">
        <f t="shared" si="3829"/>
        <v>0</v>
      </c>
      <c r="AN934" s="789">
        <f t="shared" si="3829"/>
        <v>0</v>
      </c>
      <c r="AO934" s="789">
        <f t="shared" si="3829"/>
        <v>0</v>
      </c>
      <c r="AP934" s="789">
        <f t="shared" si="3829"/>
        <v>0</v>
      </c>
      <c r="AQ934" s="789">
        <f t="shared" si="3829"/>
        <v>0</v>
      </c>
      <c r="AR934" s="789">
        <f t="shared" si="3829"/>
        <v>0</v>
      </c>
      <c r="AS934" s="789">
        <f t="shared" si="3829"/>
        <v>0</v>
      </c>
      <c r="AT934" s="789">
        <f t="shared" si="3829"/>
        <v>0</v>
      </c>
      <c r="AU934" s="789">
        <f t="shared" si="3829"/>
        <v>0</v>
      </c>
      <c r="AV934" s="789">
        <f t="shared" si="3829"/>
        <v>0</v>
      </c>
      <c r="AW934" s="789">
        <f t="shared" si="3829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30">SUM(BD255)</f>
        <v>0</v>
      </c>
      <c r="BE934" s="789">
        <f t="shared" si="3830"/>
        <v>0</v>
      </c>
      <c r="BF934" s="789">
        <f t="shared" si="3830"/>
        <v>0</v>
      </c>
      <c r="BG934" s="789">
        <f t="shared" si="3830"/>
        <v>0</v>
      </c>
      <c r="BH934" s="789">
        <f t="shared" si="3830"/>
        <v>0</v>
      </c>
      <c r="BI934" s="789">
        <f t="shared" si="3830"/>
        <v>0</v>
      </c>
      <c r="BJ934" s="789">
        <f t="shared" si="3830"/>
        <v>0</v>
      </c>
      <c r="BK934" s="789">
        <f t="shared" si="3830"/>
        <v>0</v>
      </c>
      <c r="BL934" s="789">
        <f t="shared" si="3830"/>
        <v>0</v>
      </c>
      <c r="BM934" s="789">
        <f t="shared" si="3830"/>
        <v>0</v>
      </c>
      <c r="BN934" s="789">
        <f t="shared" si="3830"/>
        <v>0</v>
      </c>
      <c r="BO934" s="789">
        <f t="shared" si="3830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791"/>
        <v>0</v>
      </c>
      <c r="CA934" s="590">
        <f t="shared" si="3792"/>
        <v>0</v>
      </c>
      <c r="CB934" s="590">
        <f t="shared" si="3793"/>
        <v>0</v>
      </c>
      <c r="CC934" s="590">
        <f t="shared" si="3794"/>
        <v>0</v>
      </c>
      <c r="CD934" s="1328">
        <f t="shared" si="3821"/>
        <v>0</v>
      </c>
      <c r="CE934" s="1329">
        <f t="shared" si="3822"/>
        <v>0</v>
      </c>
      <c r="CF934" s="1329">
        <f t="shared" si="3822"/>
        <v>0</v>
      </c>
      <c r="CG934" s="1329">
        <f t="shared" si="3822"/>
        <v>0</v>
      </c>
      <c r="CH934" s="1329">
        <f t="shared" si="3822"/>
        <v>0</v>
      </c>
      <c r="CI934" s="1330">
        <f t="shared" si="3822"/>
        <v>0</v>
      </c>
      <c r="CJ934" s="1330">
        <f t="shared" si="3822"/>
        <v>0</v>
      </c>
      <c r="CK934" s="1329">
        <f t="shared" si="3822"/>
        <v>0</v>
      </c>
      <c r="CL934" s="1329">
        <f t="shared" si="3822"/>
        <v>0</v>
      </c>
      <c r="CM934" s="1329">
        <f t="shared" si="3822"/>
        <v>0</v>
      </c>
      <c r="CN934" s="1329">
        <f t="shared" si="3822"/>
        <v>0</v>
      </c>
      <c r="CO934" s="1328">
        <f t="shared" si="3822"/>
        <v>0</v>
      </c>
      <c r="CP934" s="541" t="str">
        <f t="shared" si="3796"/>
        <v/>
      </c>
      <c r="CQ934" s="542" t="str">
        <f t="shared" si="3797"/>
        <v/>
      </c>
      <c r="CR934" s="543" t="str">
        <f t="shared" si="3798"/>
        <v/>
      </c>
      <c r="CS934" s="543">
        <f t="shared" si="3799"/>
        <v>0</v>
      </c>
      <c r="CT934" s="543">
        <f t="shared" si="3800"/>
        <v>0</v>
      </c>
      <c r="CU934" s="543">
        <f t="shared" si="3801"/>
        <v>0</v>
      </c>
      <c r="CV934" s="543">
        <f t="shared" si="3802"/>
        <v>0</v>
      </c>
      <c r="CW934" s="544">
        <f t="shared" si="3803"/>
        <v>0</v>
      </c>
      <c r="CX934" s="544">
        <f t="shared" si="3804"/>
        <v>0</v>
      </c>
      <c r="CY934" s="544">
        <f t="shared" si="3805"/>
        <v>0</v>
      </c>
      <c r="CZ934" s="543">
        <f t="shared" si="3806"/>
        <v>0</v>
      </c>
      <c r="DA934" s="543">
        <f t="shared" si="3807"/>
        <v>0</v>
      </c>
      <c r="DB934" s="543">
        <f t="shared" si="3808"/>
        <v>0</v>
      </c>
      <c r="DC934" s="543">
        <f t="shared" si="3809"/>
        <v>0</v>
      </c>
      <c r="DD934" s="543">
        <f t="shared" si="3810"/>
        <v>0</v>
      </c>
      <c r="DE934" s="542" t="str">
        <f t="shared" si="3811"/>
        <v/>
      </c>
      <c r="DF934" s="541" t="str">
        <f t="shared" si="3812"/>
        <v/>
      </c>
      <c r="DG934" s="646">
        <f t="shared" si="3813"/>
        <v>12</v>
      </c>
      <c r="DH934" s="98">
        <f t="shared" si="3814"/>
        <v>12</v>
      </c>
      <c r="DI934" s="98">
        <f t="shared" si="3815"/>
        <v>12</v>
      </c>
      <c r="DJ934" s="98">
        <f t="shared" si="3816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31">SUM(B262)</f>
        <v>0</v>
      </c>
      <c r="C935" s="789">
        <f t="shared" si="3831"/>
        <v>0</v>
      </c>
      <c r="D935" s="789">
        <f t="shared" si="3831"/>
        <v>0</v>
      </c>
      <c r="E935" s="789">
        <f t="shared" si="3831"/>
        <v>0</v>
      </c>
      <c r="F935" s="789">
        <f t="shared" si="3831"/>
        <v>0</v>
      </c>
      <c r="G935" s="789">
        <f t="shared" si="3831"/>
        <v>0</v>
      </c>
      <c r="H935" s="789">
        <f t="shared" si="3831"/>
        <v>0</v>
      </c>
      <c r="I935" s="789">
        <f t="shared" si="3831"/>
        <v>0</v>
      </c>
      <c r="J935" s="789">
        <f t="shared" si="3831"/>
        <v>0</v>
      </c>
      <c r="K935" s="789">
        <f t="shared" si="3831"/>
        <v>0</v>
      </c>
      <c r="L935" s="789">
        <f t="shared" si="3831"/>
        <v>0</v>
      </c>
      <c r="M935" s="789">
        <f t="shared" si="3831"/>
        <v>0</v>
      </c>
      <c r="N935" s="789"/>
      <c r="O935" s="789"/>
      <c r="P935" s="789"/>
      <c r="Q935" s="789"/>
      <c r="R935" s="789"/>
      <c r="S935" s="788"/>
      <c r="T935" s="789">
        <f t="shared" ref="T935:AE935" si="3832">SUM(T262)</f>
        <v>0</v>
      </c>
      <c r="U935" s="789">
        <f t="shared" si="3832"/>
        <v>0</v>
      </c>
      <c r="V935" s="789">
        <f t="shared" si="3832"/>
        <v>0</v>
      </c>
      <c r="W935" s="789">
        <f t="shared" si="3832"/>
        <v>0</v>
      </c>
      <c r="X935" s="789">
        <f t="shared" si="3832"/>
        <v>0</v>
      </c>
      <c r="Y935" s="789">
        <f t="shared" si="3832"/>
        <v>0</v>
      </c>
      <c r="Z935" s="789">
        <f t="shared" si="3832"/>
        <v>0</v>
      </c>
      <c r="AA935" s="789">
        <f t="shared" si="3832"/>
        <v>0</v>
      </c>
      <c r="AB935" s="789">
        <f t="shared" si="3832"/>
        <v>0</v>
      </c>
      <c r="AC935" s="789">
        <f t="shared" si="3832"/>
        <v>0</v>
      </c>
      <c r="AD935" s="789">
        <f t="shared" si="3832"/>
        <v>0</v>
      </c>
      <c r="AE935" s="789">
        <f t="shared" si="3832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33">SUM(AL262)</f>
        <v>0</v>
      </c>
      <c r="AM935" s="789">
        <f t="shared" si="3833"/>
        <v>0</v>
      </c>
      <c r="AN935" s="789">
        <f t="shared" si="3833"/>
        <v>0</v>
      </c>
      <c r="AO935" s="789">
        <f t="shared" si="3833"/>
        <v>0</v>
      </c>
      <c r="AP935" s="789">
        <f t="shared" si="3833"/>
        <v>0</v>
      </c>
      <c r="AQ935" s="789">
        <f t="shared" si="3833"/>
        <v>0</v>
      </c>
      <c r="AR935" s="789">
        <f t="shared" si="3833"/>
        <v>0</v>
      </c>
      <c r="AS935" s="789">
        <f t="shared" si="3833"/>
        <v>0</v>
      </c>
      <c r="AT935" s="789">
        <f t="shared" si="3833"/>
        <v>0</v>
      </c>
      <c r="AU935" s="789">
        <f t="shared" si="3833"/>
        <v>0</v>
      </c>
      <c r="AV935" s="789">
        <f t="shared" si="3833"/>
        <v>0</v>
      </c>
      <c r="AW935" s="789">
        <f t="shared" si="3833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34">SUM(BD262)</f>
        <v>0</v>
      </c>
      <c r="BE935" s="789">
        <f t="shared" si="3834"/>
        <v>0</v>
      </c>
      <c r="BF935" s="789">
        <f t="shared" si="3834"/>
        <v>0</v>
      </c>
      <c r="BG935" s="789">
        <f t="shared" si="3834"/>
        <v>0</v>
      </c>
      <c r="BH935" s="789">
        <f t="shared" si="3834"/>
        <v>0</v>
      </c>
      <c r="BI935" s="789">
        <f t="shared" si="3834"/>
        <v>0</v>
      </c>
      <c r="BJ935" s="789">
        <f t="shared" si="3834"/>
        <v>0</v>
      </c>
      <c r="BK935" s="789">
        <f t="shared" si="3834"/>
        <v>0</v>
      </c>
      <c r="BL935" s="789">
        <f t="shared" si="3834"/>
        <v>0</v>
      </c>
      <c r="BM935" s="789">
        <f t="shared" si="3834"/>
        <v>0</v>
      </c>
      <c r="BN935" s="789">
        <f t="shared" si="3834"/>
        <v>0</v>
      </c>
      <c r="BO935" s="789">
        <f t="shared" si="3834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791"/>
        <v>0</v>
      </c>
      <c r="CA935" s="590">
        <f t="shared" si="3792"/>
        <v>0</v>
      </c>
      <c r="CB935" s="590">
        <f t="shared" si="3793"/>
        <v>0</v>
      </c>
      <c r="CC935" s="590">
        <f t="shared" si="3794"/>
        <v>0</v>
      </c>
      <c r="CD935" s="1328">
        <f t="shared" si="3821"/>
        <v>0</v>
      </c>
      <c r="CE935" s="1329">
        <f t="shared" si="3822"/>
        <v>0</v>
      </c>
      <c r="CF935" s="1329">
        <f t="shared" si="3822"/>
        <v>0</v>
      </c>
      <c r="CG935" s="1329">
        <f t="shared" si="3822"/>
        <v>0</v>
      </c>
      <c r="CH935" s="1329">
        <f t="shared" si="3822"/>
        <v>0</v>
      </c>
      <c r="CI935" s="1330">
        <f t="shared" si="3822"/>
        <v>0</v>
      </c>
      <c r="CJ935" s="1330">
        <f t="shared" si="3822"/>
        <v>0</v>
      </c>
      <c r="CK935" s="1329">
        <f t="shared" si="3822"/>
        <v>0</v>
      </c>
      <c r="CL935" s="1329">
        <f t="shared" si="3822"/>
        <v>0</v>
      </c>
      <c r="CM935" s="1329">
        <f t="shared" si="3822"/>
        <v>0</v>
      </c>
      <c r="CN935" s="1329">
        <f t="shared" si="3822"/>
        <v>0</v>
      </c>
      <c r="CO935" s="1328">
        <f t="shared" si="3822"/>
        <v>0</v>
      </c>
      <c r="CP935" s="541" t="str">
        <f t="shared" si="3796"/>
        <v/>
      </c>
      <c r="CQ935" s="542" t="str">
        <f t="shared" si="3797"/>
        <v/>
      </c>
      <c r="CR935" s="543" t="str">
        <f t="shared" si="3798"/>
        <v/>
      </c>
      <c r="CS935" s="543">
        <f t="shared" si="3799"/>
        <v>0</v>
      </c>
      <c r="CT935" s="543">
        <f t="shared" si="3800"/>
        <v>0</v>
      </c>
      <c r="CU935" s="543">
        <f t="shared" si="3801"/>
        <v>0</v>
      </c>
      <c r="CV935" s="543">
        <f t="shared" si="3802"/>
        <v>0</v>
      </c>
      <c r="CW935" s="544">
        <f t="shared" si="3803"/>
        <v>0</v>
      </c>
      <c r="CX935" s="544">
        <f t="shared" si="3804"/>
        <v>0</v>
      </c>
      <c r="CY935" s="544">
        <f t="shared" si="3805"/>
        <v>0</v>
      </c>
      <c r="CZ935" s="543">
        <f t="shared" si="3806"/>
        <v>0</v>
      </c>
      <c r="DA935" s="543">
        <f t="shared" si="3807"/>
        <v>0</v>
      </c>
      <c r="DB935" s="543">
        <f t="shared" si="3808"/>
        <v>0</v>
      </c>
      <c r="DC935" s="543">
        <f t="shared" si="3809"/>
        <v>0</v>
      </c>
      <c r="DD935" s="543">
        <f t="shared" si="3810"/>
        <v>0</v>
      </c>
      <c r="DE935" s="542" t="str">
        <f t="shared" si="3811"/>
        <v/>
      </c>
      <c r="DF935" s="541" t="str">
        <f t="shared" si="3812"/>
        <v/>
      </c>
      <c r="DG935" s="646">
        <f t="shared" si="3813"/>
        <v>12</v>
      </c>
      <c r="DH935" s="98">
        <f t="shared" si="3814"/>
        <v>12</v>
      </c>
      <c r="DI935" s="98">
        <f t="shared" si="3815"/>
        <v>12</v>
      </c>
      <c r="DJ935" s="98">
        <f t="shared" si="3816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35">SUM(B269)</f>
        <v>0</v>
      </c>
      <c r="C936" s="789">
        <f t="shared" si="3835"/>
        <v>0</v>
      </c>
      <c r="D936" s="789">
        <f t="shared" si="3835"/>
        <v>0</v>
      </c>
      <c r="E936" s="789">
        <f t="shared" si="3835"/>
        <v>0</v>
      </c>
      <c r="F936" s="789">
        <f t="shared" si="3835"/>
        <v>0</v>
      </c>
      <c r="G936" s="789">
        <f t="shared" si="3835"/>
        <v>0</v>
      </c>
      <c r="H936" s="789">
        <f t="shared" si="3835"/>
        <v>0</v>
      </c>
      <c r="I936" s="789">
        <f t="shared" si="3835"/>
        <v>0</v>
      </c>
      <c r="J936" s="789">
        <f t="shared" si="3835"/>
        <v>0</v>
      </c>
      <c r="K936" s="789">
        <f t="shared" si="3835"/>
        <v>0</v>
      </c>
      <c r="L936" s="789">
        <f t="shared" si="3835"/>
        <v>0</v>
      </c>
      <c r="M936" s="789">
        <f t="shared" si="3835"/>
        <v>0</v>
      </c>
      <c r="N936" s="789"/>
      <c r="O936" s="789"/>
      <c r="P936" s="789"/>
      <c r="Q936" s="789"/>
      <c r="R936" s="789"/>
      <c r="S936" s="788"/>
      <c r="T936" s="789">
        <f t="shared" ref="T936:AE936" si="3836">SUM(T269)</f>
        <v>0</v>
      </c>
      <c r="U936" s="789">
        <f t="shared" si="3836"/>
        <v>0</v>
      </c>
      <c r="V936" s="789">
        <f t="shared" si="3836"/>
        <v>0</v>
      </c>
      <c r="W936" s="789">
        <f t="shared" si="3836"/>
        <v>0</v>
      </c>
      <c r="X936" s="789">
        <f t="shared" si="3836"/>
        <v>0</v>
      </c>
      <c r="Y936" s="789">
        <f t="shared" si="3836"/>
        <v>0</v>
      </c>
      <c r="Z936" s="789">
        <f t="shared" si="3836"/>
        <v>0</v>
      </c>
      <c r="AA936" s="789">
        <f t="shared" si="3836"/>
        <v>0</v>
      </c>
      <c r="AB936" s="789">
        <f t="shared" si="3836"/>
        <v>0</v>
      </c>
      <c r="AC936" s="789">
        <f t="shared" si="3836"/>
        <v>0</v>
      </c>
      <c r="AD936" s="789">
        <f t="shared" si="3836"/>
        <v>0</v>
      </c>
      <c r="AE936" s="789">
        <f t="shared" si="3836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37">SUM(AL269)</f>
        <v>0</v>
      </c>
      <c r="AM936" s="789">
        <f t="shared" si="3837"/>
        <v>0</v>
      </c>
      <c r="AN936" s="789">
        <f t="shared" si="3837"/>
        <v>225</v>
      </c>
      <c r="AO936" s="789">
        <f t="shared" si="3837"/>
        <v>0</v>
      </c>
      <c r="AP936" s="789">
        <f t="shared" si="3837"/>
        <v>0</v>
      </c>
      <c r="AQ936" s="789">
        <f t="shared" si="3837"/>
        <v>0</v>
      </c>
      <c r="AR936" s="789">
        <f t="shared" si="3837"/>
        <v>0</v>
      </c>
      <c r="AS936" s="789">
        <f t="shared" si="3837"/>
        <v>0</v>
      </c>
      <c r="AT936" s="789">
        <f t="shared" si="3837"/>
        <v>0</v>
      </c>
      <c r="AU936" s="789">
        <f t="shared" si="3837"/>
        <v>0</v>
      </c>
      <c r="AV936" s="789">
        <f t="shared" si="3837"/>
        <v>0</v>
      </c>
      <c r="AW936" s="789">
        <f t="shared" si="3837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38">SUM(BD269)</f>
        <v>0</v>
      </c>
      <c r="BE936" s="789">
        <f t="shared" si="3838"/>
        <v>0</v>
      </c>
      <c r="BF936" s="789">
        <f t="shared" si="3838"/>
        <v>0</v>
      </c>
      <c r="BG936" s="789">
        <f t="shared" si="3838"/>
        <v>0</v>
      </c>
      <c r="BH936" s="789">
        <f t="shared" si="3838"/>
        <v>0</v>
      </c>
      <c r="BI936" s="789">
        <f t="shared" si="3838"/>
        <v>0</v>
      </c>
      <c r="BJ936" s="789">
        <f t="shared" si="3838"/>
        <v>0</v>
      </c>
      <c r="BK936" s="789">
        <f t="shared" si="3838"/>
        <v>0</v>
      </c>
      <c r="BL936" s="789">
        <f t="shared" si="3838"/>
        <v>0</v>
      </c>
      <c r="BM936" s="789">
        <f t="shared" si="3838"/>
        <v>0</v>
      </c>
      <c r="BN936" s="789">
        <f t="shared" si="3838"/>
        <v>0</v>
      </c>
      <c r="BO936" s="789">
        <f t="shared" si="3838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791"/>
        <v>0</v>
      </c>
      <c r="CA936" s="590">
        <f t="shared" si="3792"/>
        <v>0</v>
      </c>
      <c r="CB936" s="590">
        <f t="shared" si="3793"/>
        <v>0</v>
      </c>
      <c r="CC936" s="590">
        <f t="shared" si="3794"/>
        <v>0</v>
      </c>
      <c r="CD936" s="1328">
        <f t="shared" si="3821"/>
        <v>0</v>
      </c>
      <c r="CE936" s="1329">
        <f t="shared" si="3822"/>
        <v>0</v>
      </c>
      <c r="CF936" s="1329">
        <f t="shared" si="3822"/>
        <v>0</v>
      </c>
      <c r="CG936" s="1329">
        <f t="shared" si="3822"/>
        <v>0</v>
      </c>
      <c r="CH936" s="1329">
        <f t="shared" si="3822"/>
        <v>0</v>
      </c>
      <c r="CI936" s="1330">
        <f t="shared" si="3822"/>
        <v>0</v>
      </c>
      <c r="CJ936" s="1330">
        <f t="shared" si="3822"/>
        <v>0</v>
      </c>
      <c r="CK936" s="1329">
        <f t="shared" si="3822"/>
        <v>0</v>
      </c>
      <c r="CL936" s="1329">
        <f t="shared" si="3822"/>
        <v>0</v>
      </c>
      <c r="CM936" s="1329">
        <f t="shared" si="3822"/>
        <v>0</v>
      </c>
      <c r="CN936" s="1329">
        <f t="shared" si="3822"/>
        <v>0</v>
      </c>
      <c r="CO936" s="1328">
        <f t="shared" si="3822"/>
        <v>225</v>
      </c>
      <c r="CP936" s="541" t="str">
        <f t="shared" si="3796"/>
        <v/>
      </c>
      <c r="CQ936" s="542" t="str">
        <f t="shared" si="3797"/>
        <v/>
      </c>
      <c r="CR936" s="543" t="str">
        <f t="shared" si="3798"/>
        <v/>
      </c>
      <c r="CS936" s="543">
        <f t="shared" si="3799"/>
        <v>0</v>
      </c>
      <c r="CT936" s="543">
        <f t="shared" si="3800"/>
        <v>0</v>
      </c>
      <c r="CU936" s="543">
        <f t="shared" si="3801"/>
        <v>0</v>
      </c>
      <c r="CV936" s="543">
        <f t="shared" si="3802"/>
        <v>0</v>
      </c>
      <c r="CW936" s="544">
        <f t="shared" si="3803"/>
        <v>0</v>
      </c>
      <c r="CX936" s="544">
        <f t="shared" si="3804"/>
        <v>0</v>
      </c>
      <c r="CY936" s="544">
        <f t="shared" si="3805"/>
        <v>0</v>
      </c>
      <c r="CZ936" s="543">
        <f t="shared" si="3806"/>
        <v>0</v>
      </c>
      <c r="DA936" s="543">
        <f t="shared" si="3807"/>
        <v>0</v>
      </c>
      <c r="DB936" s="543">
        <f t="shared" si="3808"/>
        <v>0</v>
      </c>
      <c r="DC936" s="543">
        <f t="shared" si="3809"/>
        <v>0</v>
      </c>
      <c r="DD936" s="543">
        <f t="shared" si="3810"/>
        <v>0</v>
      </c>
      <c r="DE936" s="542" t="str">
        <f t="shared" si="3811"/>
        <v/>
      </c>
      <c r="DF936" s="541" t="str">
        <f t="shared" si="3812"/>
        <v/>
      </c>
      <c r="DG936" s="646">
        <f t="shared" si="3813"/>
        <v>12</v>
      </c>
      <c r="DH936" s="98">
        <f t="shared" si="3814"/>
        <v>12</v>
      </c>
      <c r="DI936" s="98">
        <f t="shared" si="3815"/>
        <v>12</v>
      </c>
      <c r="DJ936" s="98">
        <f t="shared" si="3816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39">SUM(B276)</f>
        <v>0</v>
      </c>
      <c r="C937" s="789">
        <f t="shared" si="3839"/>
        <v>0</v>
      </c>
      <c r="D937" s="789">
        <f t="shared" si="3839"/>
        <v>0</v>
      </c>
      <c r="E937" s="789">
        <f t="shared" si="3839"/>
        <v>0</v>
      </c>
      <c r="F937" s="789">
        <f t="shared" si="3839"/>
        <v>0</v>
      </c>
      <c r="G937" s="789">
        <f t="shared" si="3839"/>
        <v>0</v>
      </c>
      <c r="H937" s="789">
        <f t="shared" si="3839"/>
        <v>0</v>
      </c>
      <c r="I937" s="789">
        <f t="shared" si="3839"/>
        <v>0</v>
      </c>
      <c r="J937" s="789">
        <f t="shared" si="3839"/>
        <v>0</v>
      </c>
      <c r="K937" s="789">
        <f t="shared" si="3839"/>
        <v>0</v>
      </c>
      <c r="L937" s="789">
        <f t="shared" si="3839"/>
        <v>0</v>
      </c>
      <c r="M937" s="789">
        <f t="shared" si="3839"/>
        <v>0</v>
      </c>
      <c r="N937" s="789"/>
      <c r="O937" s="789"/>
      <c r="P937" s="789"/>
      <c r="Q937" s="789"/>
      <c r="R937" s="789"/>
      <c r="S937" s="788"/>
      <c r="T937" s="789">
        <f t="shared" ref="T937:AE937" si="3840">SUM(T276)</f>
        <v>0</v>
      </c>
      <c r="U937" s="789">
        <f t="shared" si="3840"/>
        <v>1000</v>
      </c>
      <c r="V937" s="789">
        <f t="shared" si="3840"/>
        <v>1500</v>
      </c>
      <c r="W937" s="789">
        <f t="shared" si="3840"/>
        <v>60</v>
      </c>
      <c r="X937" s="789">
        <f t="shared" si="3840"/>
        <v>0</v>
      </c>
      <c r="Y937" s="789">
        <f t="shared" si="3840"/>
        <v>0</v>
      </c>
      <c r="Z937" s="789">
        <f t="shared" si="3840"/>
        <v>0</v>
      </c>
      <c r="AA937" s="789">
        <f t="shared" si="3840"/>
        <v>0</v>
      </c>
      <c r="AB937" s="789">
        <f t="shared" si="3840"/>
        <v>0</v>
      </c>
      <c r="AC937" s="789">
        <f t="shared" si="3840"/>
        <v>0</v>
      </c>
      <c r="AD937" s="789">
        <f t="shared" si="3840"/>
        <v>0</v>
      </c>
      <c r="AE937" s="789">
        <f t="shared" si="3840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41">SUM(AL276)</f>
        <v>1500</v>
      </c>
      <c r="AM937" s="789">
        <f t="shared" si="3841"/>
        <v>720</v>
      </c>
      <c r="AN937" s="789">
        <f t="shared" si="3841"/>
        <v>450</v>
      </c>
      <c r="AO937" s="789">
        <f t="shared" si="3841"/>
        <v>1750</v>
      </c>
      <c r="AP937" s="789">
        <f t="shared" si="3841"/>
        <v>1500</v>
      </c>
      <c r="AQ937" s="789">
        <f t="shared" si="3841"/>
        <v>0</v>
      </c>
      <c r="AR937" s="789">
        <f t="shared" si="3841"/>
        <v>1650</v>
      </c>
      <c r="AS937" s="789">
        <f t="shared" si="3841"/>
        <v>350</v>
      </c>
      <c r="AT937" s="789">
        <f t="shared" si="3841"/>
        <v>100</v>
      </c>
      <c r="AU937" s="789">
        <f t="shared" si="3841"/>
        <v>260</v>
      </c>
      <c r="AV937" s="789">
        <f t="shared" si="3841"/>
        <v>1125</v>
      </c>
      <c r="AW937" s="789">
        <f t="shared" si="3841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42">SUM(BD276)</f>
        <v>2400</v>
      </c>
      <c r="BE937" s="789">
        <f t="shared" si="3842"/>
        <v>2100</v>
      </c>
      <c r="BF937" s="789">
        <f t="shared" si="3842"/>
        <v>2700</v>
      </c>
      <c r="BG937" s="789">
        <f t="shared" si="3842"/>
        <v>3080</v>
      </c>
      <c r="BH937" s="789">
        <f t="shared" si="3842"/>
        <v>4200</v>
      </c>
      <c r="BI937" s="789">
        <f t="shared" si="3842"/>
        <v>0</v>
      </c>
      <c r="BJ937" s="789">
        <f t="shared" si="3842"/>
        <v>3000</v>
      </c>
      <c r="BK937" s="789">
        <f t="shared" si="3842"/>
        <v>19500</v>
      </c>
      <c r="BL937" s="789">
        <f t="shared" si="3842"/>
        <v>5250</v>
      </c>
      <c r="BM937" s="789">
        <f t="shared" si="3842"/>
        <v>0</v>
      </c>
      <c r="BN937" s="789">
        <f t="shared" si="3842"/>
        <v>19500</v>
      </c>
      <c r="BO937" s="789">
        <f t="shared" si="3842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791"/>
        <v>0</v>
      </c>
      <c r="CA937" s="590">
        <f t="shared" si="3792"/>
        <v>106</v>
      </c>
      <c r="CB937" s="590">
        <f t="shared" si="3793"/>
        <v>878</v>
      </c>
      <c r="CC937" s="590">
        <f t="shared" si="3794"/>
        <v>4303</v>
      </c>
      <c r="CD937" s="1328">
        <f t="shared" si="3821"/>
        <v>0</v>
      </c>
      <c r="CE937" s="1329">
        <f t="shared" si="3822"/>
        <v>100</v>
      </c>
      <c r="CF937" s="1329">
        <f t="shared" si="3822"/>
        <v>260</v>
      </c>
      <c r="CG937" s="1329">
        <f t="shared" si="3822"/>
        <v>350</v>
      </c>
      <c r="CH937" s="1329">
        <f t="shared" si="3822"/>
        <v>450</v>
      </c>
      <c r="CI937" s="1330">
        <f t="shared" si="3822"/>
        <v>720</v>
      </c>
      <c r="CJ937" s="1330">
        <f t="shared" si="3822"/>
        <v>1125</v>
      </c>
      <c r="CK937" s="1329">
        <f t="shared" si="3822"/>
        <v>1125</v>
      </c>
      <c r="CL937" s="1329">
        <f t="shared" si="3822"/>
        <v>1500</v>
      </c>
      <c r="CM937" s="1329">
        <f t="shared" si="3822"/>
        <v>1500</v>
      </c>
      <c r="CN937" s="1329">
        <f t="shared" si="3822"/>
        <v>1650</v>
      </c>
      <c r="CO937" s="1328">
        <f t="shared" si="3822"/>
        <v>1750</v>
      </c>
      <c r="CP937" s="541" t="str">
        <f t="shared" si="3796"/>
        <v/>
      </c>
      <c r="CQ937" s="542" t="str">
        <f t="shared" si="3797"/>
        <v/>
      </c>
      <c r="CR937" s="543" t="str">
        <f t="shared" si="3798"/>
        <v/>
      </c>
      <c r="CS937" s="543">
        <f t="shared" si="3799"/>
        <v>0</v>
      </c>
      <c r="CT937" s="543">
        <f t="shared" si="3800"/>
        <v>0</v>
      </c>
      <c r="CU937" s="543">
        <f t="shared" si="3801"/>
        <v>800</v>
      </c>
      <c r="CV937" s="543">
        <f t="shared" si="3802"/>
        <v>2100</v>
      </c>
      <c r="CW937" s="544">
        <f t="shared" si="3803"/>
        <v>2400</v>
      </c>
      <c r="CX937" s="544">
        <f t="shared" si="3804"/>
        <v>2700</v>
      </c>
      <c r="CY937" s="544">
        <f t="shared" si="3805"/>
        <v>3000</v>
      </c>
      <c r="CZ937" s="543">
        <f t="shared" si="3806"/>
        <v>3080</v>
      </c>
      <c r="DA937" s="543">
        <f t="shared" si="3807"/>
        <v>4200</v>
      </c>
      <c r="DB937" s="543">
        <f t="shared" si="3808"/>
        <v>5250</v>
      </c>
      <c r="DC937" s="543">
        <f t="shared" si="3809"/>
        <v>19500</v>
      </c>
      <c r="DD937" s="543">
        <f t="shared" si="3810"/>
        <v>19500</v>
      </c>
      <c r="DE937" s="542" t="str">
        <f t="shared" si="3811"/>
        <v/>
      </c>
      <c r="DF937" s="541" t="str">
        <f t="shared" si="3812"/>
        <v/>
      </c>
      <c r="DG937" s="646">
        <f t="shared" si="3813"/>
        <v>12</v>
      </c>
      <c r="DH937" s="98">
        <f t="shared" si="3814"/>
        <v>12</v>
      </c>
      <c r="DI937" s="98">
        <f t="shared" si="3815"/>
        <v>12</v>
      </c>
      <c r="DJ937" s="98">
        <f t="shared" si="3816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43">SUM(B283)</f>
        <v>0</v>
      </c>
      <c r="C938" s="789">
        <f t="shared" si="3843"/>
        <v>0</v>
      </c>
      <c r="D938" s="789">
        <f t="shared" si="3843"/>
        <v>0</v>
      </c>
      <c r="E938" s="789">
        <f t="shared" si="3843"/>
        <v>0</v>
      </c>
      <c r="F938" s="789">
        <f t="shared" si="3843"/>
        <v>0</v>
      </c>
      <c r="G938" s="789">
        <f t="shared" si="3843"/>
        <v>0</v>
      </c>
      <c r="H938" s="789">
        <f t="shared" si="3843"/>
        <v>0</v>
      </c>
      <c r="I938" s="789">
        <f t="shared" si="3843"/>
        <v>0</v>
      </c>
      <c r="J938" s="789">
        <f t="shared" si="3843"/>
        <v>0</v>
      </c>
      <c r="K938" s="789">
        <f t="shared" si="3843"/>
        <v>0</v>
      </c>
      <c r="L938" s="789">
        <f t="shared" si="3843"/>
        <v>0</v>
      </c>
      <c r="M938" s="789">
        <f t="shared" si="3843"/>
        <v>0</v>
      </c>
      <c r="N938" s="789"/>
      <c r="O938" s="789"/>
      <c r="P938" s="789"/>
      <c r="Q938" s="789"/>
      <c r="R938" s="789"/>
      <c r="S938" s="788"/>
      <c r="T938" s="789">
        <f t="shared" ref="T938:AE938" si="3844">SUM(T283)</f>
        <v>0</v>
      </c>
      <c r="U938" s="789">
        <f t="shared" si="3844"/>
        <v>0</v>
      </c>
      <c r="V938" s="789">
        <f t="shared" si="3844"/>
        <v>0</v>
      </c>
      <c r="W938" s="789">
        <f t="shared" si="3844"/>
        <v>0</v>
      </c>
      <c r="X938" s="789">
        <f t="shared" si="3844"/>
        <v>0</v>
      </c>
      <c r="Y938" s="789">
        <f t="shared" si="3844"/>
        <v>0</v>
      </c>
      <c r="Z938" s="789">
        <f t="shared" si="3844"/>
        <v>0</v>
      </c>
      <c r="AA938" s="789">
        <f t="shared" si="3844"/>
        <v>0</v>
      </c>
      <c r="AB938" s="789">
        <f t="shared" si="3844"/>
        <v>0</v>
      </c>
      <c r="AC938" s="789">
        <f t="shared" si="3844"/>
        <v>0</v>
      </c>
      <c r="AD938" s="789">
        <f t="shared" si="3844"/>
        <v>0</v>
      </c>
      <c r="AE938" s="789">
        <f t="shared" si="3844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45">SUM(AL283)</f>
        <v>0</v>
      </c>
      <c r="AM938" s="789">
        <f t="shared" si="3845"/>
        <v>0</v>
      </c>
      <c r="AN938" s="789">
        <f t="shared" si="3845"/>
        <v>0</v>
      </c>
      <c r="AO938" s="789">
        <f t="shared" si="3845"/>
        <v>0</v>
      </c>
      <c r="AP938" s="789">
        <f t="shared" si="3845"/>
        <v>0</v>
      </c>
      <c r="AQ938" s="789">
        <f t="shared" si="3845"/>
        <v>0</v>
      </c>
      <c r="AR938" s="789">
        <f t="shared" si="3845"/>
        <v>0</v>
      </c>
      <c r="AS938" s="789">
        <f t="shared" si="3845"/>
        <v>0</v>
      </c>
      <c r="AT938" s="789">
        <f t="shared" si="3845"/>
        <v>0</v>
      </c>
      <c r="AU938" s="789">
        <f t="shared" si="3845"/>
        <v>0</v>
      </c>
      <c r="AV938" s="789">
        <f t="shared" si="3845"/>
        <v>0</v>
      </c>
      <c r="AW938" s="789">
        <f t="shared" si="3845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46">SUM(BD283)</f>
        <v>0</v>
      </c>
      <c r="BE938" s="789">
        <f t="shared" si="3846"/>
        <v>0</v>
      </c>
      <c r="BF938" s="789">
        <f t="shared" si="3846"/>
        <v>0</v>
      </c>
      <c r="BG938" s="789">
        <f t="shared" si="3846"/>
        <v>0</v>
      </c>
      <c r="BH938" s="789">
        <f t="shared" si="3846"/>
        <v>0</v>
      </c>
      <c r="BI938" s="789">
        <f t="shared" si="3846"/>
        <v>0</v>
      </c>
      <c r="BJ938" s="789">
        <f t="shared" si="3846"/>
        <v>0</v>
      </c>
      <c r="BK938" s="789">
        <f t="shared" si="3846"/>
        <v>0</v>
      </c>
      <c r="BL938" s="789">
        <f t="shared" si="3846"/>
        <v>0</v>
      </c>
      <c r="BM938" s="789">
        <f t="shared" si="3846"/>
        <v>0</v>
      </c>
      <c r="BN938" s="789">
        <f t="shared" si="3846"/>
        <v>0</v>
      </c>
      <c r="BO938" s="789">
        <f t="shared" si="3846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791"/>
        <v>0</v>
      </c>
      <c r="CA938" s="590">
        <f t="shared" si="3792"/>
        <v>0</v>
      </c>
      <c r="CB938" s="590">
        <f t="shared" si="3793"/>
        <v>0</v>
      </c>
      <c r="CC938" s="590">
        <f t="shared" si="3794"/>
        <v>0</v>
      </c>
      <c r="CD938" s="1328">
        <f t="shared" si="3821"/>
        <v>0</v>
      </c>
      <c r="CE938" s="1329">
        <f t="shared" si="3822"/>
        <v>0</v>
      </c>
      <c r="CF938" s="1329">
        <f t="shared" si="3822"/>
        <v>0</v>
      </c>
      <c r="CG938" s="1329">
        <f t="shared" si="3822"/>
        <v>0</v>
      </c>
      <c r="CH938" s="1329">
        <f t="shared" si="3822"/>
        <v>0</v>
      </c>
      <c r="CI938" s="1330">
        <f t="shared" si="3822"/>
        <v>0</v>
      </c>
      <c r="CJ938" s="1330">
        <f t="shared" si="3822"/>
        <v>0</v>
      </c>
      <c r="CK938" s="1329">
        <f t="shared" si="3822"/>
        <v>0</v>
      </c>
      <c r="CL938" s="1329">
        <f t="shared" si="3822"/>
        <v>0</v>
      </c>
      <c r="CM938" s="1329">
        <f t="shared" si="3822"/>
        <v>0</v>
      </c>
      <c r="CN938" s="1329">
        <f t="shared" si="3822"/>
        <v>0</v>
      </c>
      <c r="CO938" s="1328">
        <f t="shared" si="3822"/>
        <v>0</v>
      </c>
      <c r="CP938" s="541" t="str">
        <f t="shared" si="3796"/>
        <v/>
      </c>
      <c r="CQ938" s="542" t="str">
        <f t="shared" si="3797"/>
        <v/>
      </c>
      <c r="CR938" s="543" t="str">
        <f t="shared" si="3798"/>
        <v/>
      </c>
      <c r="CS938" s="543">
        <f t="shared" si="3799"/>
        <v>0</v>
      </c>
      <c r="CT938" s="543">
        <f t="shared" si="3800"/>
        <v>0</v>
      </c>
      <c r="CU938" s="543">
        <f t="shared" si="3801"/>
        <v>0</v>
      </c>
      <c r="CV938" s="543">
        <f t="shared" si="3802"/>
        <v>0</v>
      </c>
      <c r="CW938" s="544">
        <f t="shared" si="3803"/>
        <v>0</v>
      </c>
      <c r="CX938" s="544">
        <f t="shared" si="3804"/>
        <v>0</v>
      </c>
      <c r="CY938" s="544">
        <f t="shared" si="3805"/>
        <v>0</v>
      </c>
      <c r="CZ938" s="543">
        <f t="shared" si="3806"/>
        <v>0</v>
      </c>
      <c r="DA938" s="543">
        <f t="shared" si="3807"/>
        <v>0</v>
      </c>
      <c r="DB938" s="543">
        <f t="shared" si="3808"/>
        <v>0</v>
      </c>
      <c r="DC938" s="543">
        <f t="shared" si="3809"/>
        <v>0</v>
      </c>
      <c r="DD938" s="543">
        <f t="shared" si="3810"/>
        <v>0</v>
      </c>
      <c r="DE938" s="542" t="str">
        <f t="shared" si="3811"/>
        <v/>
      </c>
      <c r="DF938" s="541" t="str">
        <f t="shared" si="3812"/>
        <v/>
      </c>
      <c r="DG938" s="646">
        <f t="shared" si="3813"/>
        <v>12</v>
      </c>
      <c r="DH938" s="98">
        <f t="shared" si="3814"/>
        <v>12</v>
      </c>
      <c r="DI938" s="98">
        <f t="shared" si="3815"/>
        <v>12</v>
      </c>
      <c r="DJ938" s="98">
        <f t="shared" si="3816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47">SUM(B290)</f>
        <v>0</v>
      </c>
      <c r="C939" s="789">
        <f t="shared" si="3847"/>
        <v>0</v>
      </c>
      <c r="D939" s="789">
        <f t="shared" si="3847"/>
        <v>0</v>
      </c>
      <c r="E939" s="789">
        <f t="shared" si="3847"/>
        <v>0</v>
      </c>
      <c r="F939" s="789">
        <f t="shared" si="3847"/>
        <v>0</v>
      </c>
      <c r="G939" s="789">
        <f t="shared" si="3847"/>
        <v>0</v>
      </c>
      <c r="H939" s="789">
        <f t="shared" si="3847"/>
        <v>0</v>
      </c>
      <c r="I939" s="789">
        <f t="shared" si="3847"/>
        <v>0</v>
      </c>
      <c r="J939" s="789">
        <f t="shared" si="3847"/>
        <v>0</v>
      </c>
      <c r="K939" s="789">
        <f t="shared" si="3847"/>
        <v>0</v>
      </c>
      <c r="L939" s="789">
        <f t="shared" si="3847"/>
        <v>0</v>
      </c>
      <c r="M939" s="789">
        <f t="shared" si="3847"/>
        <v>0</v>
      </c>
      <c r="N939" s="789"/>
      <c r="O939" s="789"/>
      <c r="P939" s="789"/>
      <c r="Q939" s="789"/>
      <c r="R939" s="789"/>
      <c r="S939" s="788"/>
      <c r="T939" s="789">
        <f t="shared" ref="T939:AE939" si="3848">SUM(T290)</f>
        <v>0</v>
      </c>
      <c r="U939" s="789">
        <f t="shared" si="3848"/>
        <v>0</v>
      </c>
      <c r="V939" s="789">
        <f t="shared" si="3848"/>
        <v>0</v>
      </c>
      <c r="W939" s="789">
        <f t="shared" si="3848"/>
        <v>0</v>
      </c>
      <c r="X939" s="789">
        <f t="shared" si="3848"/>
        <v>0</v>
      </c>
      <c r="Y939" s="789">
        <f t="shared" si="3848"/>
        <v>0</v>
      </c>
      <c r="Z939" s="789">
        <f t="shared" si="3848"/>
        <v>0</v>
      </c>
      <c r="AA939" s="789">
        <f t="shared" si="3848"/>
        <v>0</v>
      </c>
      <c r="AB939" s="789">
        <f t="shared" si="3848"/>
        <v>0</v>
      </c>
      <c r="AC939" s="789">
        <f t="shared" si="3848"/>
        <v>0</v>
      </c>
      <c r="AD939" s="789">
        <f t="shared" si="3848"/>
        <v>0</v>
      </c>
      <c r="AE939" s="789">
        <f t="shared" si="3848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49">SUM(AL290)</f>
        <v>0</v>
      </c>
      <c r="AM939" s="789">
        <f t="shared" si="3849"/>
        <v>0</v>
      </c>
      <c r="AN939" s="789">
        <f t="shared" si="3849"/>
        <v>0</v>
      </c>
      <c r="AO939" s="789">
        <f t="shared" si="3849"/>
        <v>0</v>
      </c>
      <c r="AP939" s="789">
        <f t="shared" si="3849"/>
        <v>0</v>
      </c>
      <c r="AQ939" s="789">
        <f t="shared" si="3849"/>
        <v>0</v>
      </c>
      <c r="AR939" s="789">
        <f t="shared" si="3849"/>
        <v>0</v>
      </c>
      <c r="AS939" s="789">
        <f t="shared" si="3849"/>
        <v>0</v>
      </c>
      <c r="AT939" s="789">
        <f t="shared" si="3849"/>
        <v>0</v>
      </c>
      <c r="AU939" s="789">
        <f t="shared" si="3849"/>
        <v>0</v>
      </c>
      <c r="AV939" s="789">
        <f t="shared" si="3849"/>
        <v>0</v>
      </c>
      <c r="AW939" s="789">
        <f t="shared" si="3849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50">SUM(BD290)</f>
        <v>0</v>
      </c>
      <c r="BE939" s="789">
        <f t="shared" si="3850"/>
        <v>0</v>
      </c>
      <c r="BF939" s="789">
        <f t="shared" si="3850"/>
        <v>0</v>
      </c>
      <c r="BG939" s="789">
        <f t="shared" si="3850"/>
        <v>0</v>
      </c>
      <c r="BH939" s="789">
        <f t="shared" si="3850"/>
        <v>0</v>
      </c>
      <c r="BI939" s="789">
        <f t="shared" si="3850"/>
        <v>0</v>
      </c>
      <c r="BJ939" s="789">
        <f t="shared" si="3850"/>
        <v>0</v>
      </c>
      <c r="BK939" s="789">
        <f t="shared" si="3850"/>
        <v>0</v>
      </c>
      <c r="BL939" s="789">
        <f t="shared" si="3850"/>
        <v>0</v>
      </c>
      <c r="BM939" s="789">
        <f t="shared" si="3850"/>
        <v>0</v>
      </c>
      <c r="BN939" s="789">
        <f t="shared" si="3850"/>
        <v>0</v>
      </c>
      <c r="BO939" s="789">
        <f t="shared" si="3850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791"/>
        <v>0</v>
      </c>
      <c r="CA939" s="590">
        <f t="shared" si="3792"/>
        <v>0</v>
      </c>
      <c r="CB939" s="590">
        <f t="shared" si="3793"/>
        <v>0</v>
      </c>
      <c r="CC939" s="590">
        <f t="shared" si="3794"/>
        <v>0</v>
      </c>
      <c r="CD939" s="1328">
        <f t="shared" si="3821"/>
        <v>0</v>
      </c>
      <c r="CE939" s="1329">
        <f t="shared" si="3822"/>
        <v>0</v>
      </c>
      <c r="CF939" s="1329">
        <f t="shared" si="3822"/>
        <v>0</v>
      </c>
      <c r="CG939" s="1329">
        <f t="shared" si="3822"/>
        <v>0</v>
      </c>
      <c r="CH939" s="1329">
        <f t="shared" si="3822"/>
        <v>0</v>
      </c>
      <c r="CI939" s="1330">
        <f t="shared" si="3822"/>
        <v>0</v>
      </c>
      <c r="CJ939" s="1330">
        <f t="shared" si="3822"/>
        <v>0</v>
      </c>
      <c r="CK939" s="1329">
        <f t="shared" si="3822"/>
        <v>0</v>
      </c>
      <c r="CL939" s="1329">
        <f t="shared" si="3822"/>
        <v>0</v>
      </c>
      <c r="CM939" s="1329">
        <f t="shared" si="3822"/>
        <v>0</v>
      </c>
      <c r="CN939" s="1329">
        <f t="shared" si="3822"/>
        <v>0</v>
      </c>
      <c r="CO939" s="1328">
        <f t="shared" si="3822"/>
        <v>0</v>
      </c>
      <c r="CP939" s="541" t="str">
        <f t="shared" si="3796"/>
        <v/>
      </c>
      <c r="CQ939" s="542" t="str">
        <f t="shared" si="3797"/>
        <v/>
      </c>
      <c r="CR939" s="543" t="str">
        <f t="shared" si="3798"/>
        <v/>
      </c>
      <c r="CS939" s="543">
        <f t="shared" si="3799"/>
        <v>0</v>
      </c>
      <c r="CT939" s="543">
        <f t="shared" si="3800"/>
        <v>0</v>
      </c>
      <c r="CU939" s="543">
        <f t="shared" si="3801"/>
        <v>0</v>
      </c>
      <c r="CV939" s="543">
        <f t="shared" si="3802"/>
        <v>0</v>
      </c>
      <c r="CW939" s="544">
        <f t="shared" si="3803"/>
        <v>0</v>
      </c>
      <c r="CX939" s="544">
        <f t="shared" si="3804"/>
        <v>0</v>
      </c>
      <c r="CY939" s="544">
        <f t="shared" si="3805"/>
        <v>0</v>
      </c>
      <c r="CZ939" s="543">
        <f t="shared" si="3806"/>
        <v>0</v>
      </c>
      <c r="DA939" s="543">
        <f t="shared" si="3807"/>
        <v>0</v>
      </c>
      <c r="DB939" s="543">
        <f t="shared" si="3808"/>
        <v>0</v>
      </c>
      <c r="DC939" s="543">
        <f t="shared" si="3809"/>
        <v>0</v>
      </c>
      <c r="DD939" s="543">
        <f t="shared" si="3810"/>
        <v>0</v>
      </c>
      <c r="DE939" s="542" t="str">
        <f t="shared" si="3811"/>
        <v/>
      </c>
      <c r="DF939" s="541" t="str">
        <f t="shared" si="3812"/>
        <v/>
      </c>
      <c r="DG939" s="646">
        <f t="shared" si="3813"/>
        <v>12</v>
      </c>
      <c r="DH939" s="98">
        <f t="shared" si="3814"/>
        <v>12</v>
      </c>
      <c r="DI939" s="98">
        <f t="shared" si="3815"/>
        <v>12</v>
      </c>
      <c r="DJ939" s="98">
        <f t="shared" si="3816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51">SUM(B297)</f>
        <v>0</v>
      </c>
      <c r="C940" s="789">
        <f t="shared" si="3851"/>
        <v>0</v>
      </c>
      <c r="D940" s="789">
        <f t="shared" si="3851"/>
        <v>0</v>
      </c>
      <c r="E940" s="789">
        <f t="shared" si="3851"/>
        <v>0</v>
      </c>
      <c r="F940" s="789">
        <f t="shared" si="3851"/>
        <v>0</v>
      </c>
      <c r="G940" s="789">
        <f t="shared" si="3851"/>
        <v>0</v>
      </c>
      <c r="H940" s="789">
        <f t="shared" si="3851"/>
        <v>0</v>
      </c>
      <c r="I940" s="789">
        <f t="shared" si="3851"/>
        <v>0</v>
      </c>
      <c r="J940" s="789">
        <f t="shared" si="3851"/>
        <v>0</v>
      </c>
      <c r="K940" s="789">
        <f t="shared" si="3851"/>
        <v>0</v>
      </c>
      <c r="L940" s="789">
        <f t="shared" si="3851"/>
        <v>0</v>
      </c>
      <c r="M940" s="789">
        <f t="shared" si="3851"/>
        <v>0</v>
      </c>
      <c r="N940" s="789"/>
      <c r="O940" s="789"/>
      <c r="P940" s="789"/>
      <c r="Q940" s="789"/>
      <c r="R940" s="789"/>
      <c r="S940" s="788"/>
      <c r="T940" s="789">
        <f t="shared" ref="T940:AE940" si="3852">SUM(T297)</f>
        <v>0</v>
      </c>
      <c r="U940" s="789">
        <f t="shared" si="3852"/>
        <v>0</v>
      </c>
      <c r="V940" s="789">
        <f t="shared" si="3852"/>
        <v>0</v>
      </c>
      <c r="W940" s="789">
        <f t="shared" si="3852"/>
        <v>0</v>
      </c>
      <c r="X940" s="789">
        <f t="shared" si="3852"/>
        <v>0</v>
      </c>
      <c r="Y940" s="789">
        <f t="shared" si="3852"/>
        <v>0</v>
      </c>
      <c r="Z940" s="789">
        <f t="shared" si="3852"/>
        <v>0</v>
      </c>
      <c r="AA940" s="789">
        <f t="shared" si="3852"/>
        <v>0</v>
      </c>
      <c r="AB940" s="789">
        <f t="shared" si="3852"/>
        <v>0</v>
      </c>
      <c r="AC940" s="789">
        <f t="shared" si="3852"/>
        <v>0</v>
      </c>
      <c r="AD940" s="789">
        <f t="shared" si="3852"/>
        <v>0</v>
      </c>
      <c r="AE940" s="789">
        <f t="shared" si="3852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53">SUM(AL297)</f>
        <v>0</v>
      </c>
      <c r="AM940" s="789">
        <f t="shared" si="3853"/>
        <v>0</v>
      </c>
      <c r="AN940" s="789">
        <f t="shared" si="3853"/>
        <v>0</v>
      </c>
      <c r="AO940" s="789">
        <f t="shared" si="3853"/>
        <v>0</v>
      </c>
      <c r="AP940" s="789">
        <f t="shared" si="3853"/>
        <v>0</v>
      </c>
      <c r="AQ940" s="789">
        <f t="shared" si="3853"/>
        <v>0</v>
      </c>
      <c r="AR940" s="789">
        <f t="shared" si="3853"/>
        <v>0</v>
      </c>
      <c r="AS940" s="789">
        <f t="shared" si="3853"/>
        <v>0</v>
      </c>
      <c r="AT940" s="789">
        <f t="shared" si="3853"/>
        <v>0</v>
      </c>
      <c r="AU940" s="789">
        <f t="shared" si="3853"/>
        <v>0</v>
      </c>
      <c r="AV940" s="789">
        <f t="shared" si="3853"/>
        <v>0</v>
      </c>
      <c r="AW940" s="789">
        <f t="shared" si="3853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54">SUM(BD297)</f>
        <v>0</v>
      </c>
      <c r="BE940" s="789">
        <f t="shared" si="3854"/>
        <v>0</v>
      </c>
      <c r="BF940" s="789">
        <f t="shared" si="3854"/>
        <v>0</v>
      </c>
      <c r="BG940" s="789">
        <f t="shared" si="3854"/>
        <v>0</v>
      </c>
      <c r="BH940" s="789">
        <f t="shared" si="3854"/>
        <v>0</v>
      </c>
      <c r="BI940" s="789">
        <f t="shared" si="3854"/>
        <v>0</v>
      </c>
      <c r="BJ940" s="789">
        <f t="shared" si="3854"/>
        <v>0</v>
      </c>
      <c r="BK940" s="789">
        <f t="shared" si="3854"/>
        <v>0</v>
      </c>
      <c r="BL940" s="789">
        <f t="shared" si="3854"/>
        <v>0</v>
      </c>
      <c r="BM940" s="789">
        <f t="shared" si="3854"/>
        <v>0</v>
      </c>
      <c r="BN940" s="789">
        <f t="shared" si="3854"/>
        <v>0</v>
      </c>
      <c r="BO940" s="789">
        <f t="shared" si="3854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791"/>
        <v>0</v>
      </c>
      <c r="CA940" s="590">
        <f t="shared" si="3792"/>
        <v>0</v>
      </c>
      <c r="CB940" s="590">
        <f t="shared" si="3793"/>
        <v>0</v>
      </c>
      <c r="CC940" s="590">
        <f t="shared" si="3794"/>
        <v>0</v>
      </c>
      <c r="CD940" s="1328">
        <f t="shared" si="3821"/>
        <v>0</v>
      </c>
      <c r="CE940" s="1329">
        <f t="shared" si="3822"/>
        <v>0</v>
      </c>
      <c r="CF940" s="1329">
        <f t="shared" si="3822"/>
        <v>0</v>
      </c>
      <c r="CG940" s="1329">
        <f t="shared" si="3822"/>
        <v>0</v>
      </c>
      <c r="CH940" s="1329">
        <f t="shared" si="3822"/>
        <v>0</v>
      </c>
      <c r="CI940" s="1330">
        <f t="shared" si="3822"/>
        <v>0</v>
      </c>
      <c r="CJ940" s="1330">
        <f t="shared" si="3822"/>
        <v>0</v>
      </c>
      <c r="CK940" s="1329">
        <f t="shared" si="3822"/>
        <v>0</v>
      </c>
      <c r="CL940" s="1329">
        <f t="shared" si="3822"/>
        <v>0</v>
      </c>
      <c r="CM940" s="1329">
        <f t="shared" si="3822"/>
        <v>0</v>
      </c>
      <c r="CN940" s="1329">
        <f t="shared" si="3822"/>
        <v>0</v>
      </c>
      <c r="CO940" s="1328">
        <f t="shared" si="3822"/>
        <v>0</v>
      </c>
      <c r="CP940" s="541" t="str">
        <f t="shared" si="3796"/>
        <v/>
      </c>
      <c r="CQ940" s="542" t="str">
        <f t="shared" si="3797"/>
        <v/>
      </c>
      <c r="CR940" s="543" t="str">
        <f t="shared" si="3798"/>
        <v/>
      </c>
      <c r="CS940" s="543">
        <f t="shared" si="3799"/>
        <v>0</v>
      </c>
      <c r="CT940" s="543">
        <f t="shared" si="3800"/>
        <v>0</v>
      </c>
      <c r="CU940" s="543">
        <f t="shared" si="3801"/>
        <v>0</v>
      </c>
      <c r="CV940" s="543">
        <f t="shared" si="3802"/>
        <v>0</v>
      </c>
      <c r="CW940" s="544">
        <f t="shared" si="3803"/>
        <v>0</v>
      </c>
      <c r="CX940" s="544">
        <f t="shared" si="3804"/>
        <v>0</v>
      </c>
      <c r="CY940" s="544">
        <f t="shared" si="3805"/>
        <v>0</v>
      </c>
      <c r="CZ940" s="543">
        <f t="shared" si="3806"/>
        <v>0</v>
      </c>
      <c r="DA940" s="543">
        <f t="shared" si="3807"/>
        <v>0</v>
      </c>
      <c r="DB940" s="543">
        <f t="shared" si="3808"/>
        <v>0</v>
      </c>
      <c r="DC940" s="543">
        <f t="shared" si="3809"/>
        <v>0</v>
      </c>
      <c r="DD940" s="543">
        <f t="shared" si="3810"/>
        <v>0</v>
      </c>
      <c r="DE940" s="542" t="str">
        <f t="shared" si="3811"/>
        <v/>
      </c>
      <c r="DF940" s="541" t="str">
        <f t="shared" si="3812"/>
        <v/>
      </c>
      <c r="DG940" s="646">
        <f t="shared" si="3813"/>
        <v>12</v>
      </c>
      <c r="DH940" s="98">
        <f t="shared" si="3814"/>
        <v>12</v>
      </c>
      <c r="DI940" s="98">
        <f t="shared" si="3815"/>
        <v>12</v>
      </c>
      <c r="DJ940" s="98">
        <f t="shared" si="3816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55">SUM(B307)</f>
        <v>0</v>
      </c>
      <c r="C941" s="789">
        <f t="shared" si="3855"/>
        <v>0</v>
      </c>
      <c r="D941" s="789">
        <f t="shared" si="3855"/>
        <v>0</v>
      </c>
      <c r="E941" s="789">
        <f t="shared" si="3855"/>
        <v>0</v>
      </c>
      <c r="F941" s="789">
        <f t="shared" si="3855"/>
        <v>0</v>
      </c>
      <c r="G941" s="789">
        <f t="shared" si="3855"/>
        <v>0</v>
      </c>
      <c r="H941" s="789">
        <f t="shared" si="3855"/>
        <v>0</v>
      </c>
      <c r="I941" s="789">
        <f t="shared" si="3855"/>
        <v>0</v>
      </c>
      <c r="J941" s="789">
        <f t="shared" si="3855"/>
        <v>0</v>
      </c>
      <c r="K941" s="789">
        <f t="shared" si="3855"/>
        <v>0</v>
      </c>
      <c r="L941" s="789">
        <f t="shared" si="3855"/>
        <v>0</v>
      </c>
      <c r="M941" s="789">
        <f t="shared" si="3855"/>
        <v>0</v>
      </c>
      <c r="N941" s="789"/>
      <c r="O941" s="789"/>
      <c r="P941" s="789"/>
      <c r="Q941" s="789"/>
      <c r="R941" s="789"/>
      <c r="S941" s="788"/>
      <c r="T941" s="789">
        <f t="shared" ref="T941:AE941" si="3856">SUM(T307)</f>
        <v>0</v>
      </c>
      <c r="U941" s="789">
        <f t="shared" si="3856"/>
        <v>0</v>
      </c>
      <c r="V941" s="789">
        <f t="shared" si="3856"/>
        <v>0</v>
      </c>
      <c r="W941" s="789">
        <f t="shared" si="3856"/>
        <v>0</v>
      </c>
      <c r="X941" s="789">
        <f t="shared" si="3856"/>
        <v>0</v>
      </c>
      <c r="Y941" s="789">
        <f t="shared" si="3856"/>
        <v>0</v>
      </c>
      <c r="Z941" s="789">
        <f t="shared" si="3856"/>
        <v>0</v>
      </c>
      <c r="AA941" s="789">
        <f t="shared" si="3856"/>
        <v>0</v>
      </c>
      <c r="AB941" s="789">
        <f t="shared" si="3856"/>
        <v>0</v>
      </c>
      <c r="AC941" s="789">
        <f t="shared" si="3856"/>
        <v>0</v>
      </c>
      <c r="AD941" s="789">
        <f t="shared" si="3856"/>
        <v>0</v>
      </c>
      <c r="AE941" s="789">
        <f t="shared" si="3856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57">SUM(AL307)</f>
        <v>0</v>
      </c>
      <c r="AM941" s="789">
        <f t="shared" si="3857"/>
        <v>0</v>
      </c>
      <c r="AN941" s="789">
        <f t="shared" si="3857"/>
        <v>75</v>
      </c>
      <c r="AO941" s="789">
        <f t="shared" si="3857"/>
        <v>0</v>
      </c>
      <c r="AP941" s="789">
        <f t="shared" si="3857"/>
        <v>0</v>
      </c>
      <c r="AQ941" s="789">
        <f t="shared" si="3857"/>
        <v>0</v>
      </c>
      <c r="AR941" s="789">
        <f t="shared" si="3857"/>
        <v>0</v>
      </c>
      <c r="AS941" s="789">
        <f t="shared" si="3857"/>
        <v>0</v>
      </c>
      <c r="AT941" s="789">
        <f t="shared" si="3857"/>
        <v>0</v>
      </c>
      <c r="AU941" s="789">
        <f t="shared" si="3857"/>
        <v>0</v>
      </c>
      <c r="AV941" s="789">
        <f t="shared" si="3857"/>
        <v>0</v>
      </c>
      <c r="AW941" s="789">
        <f t="shared" si="3857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58">SUM(BD307)</f>
        <v>0</v>
      </c>
      <c r="BE941" s="789">
        <f t="shared" si="3858"/>
        <v>0</v>
      </c>
      <c r="BF941" s="789">
        <f t="shared" si="3858"/>
        <v>0</v>
      </c>
      <c r="BG941" s="789">
        <f t="shared" si="3858"/>
        <v>0</v>
      </c>
      <c r="BH941" s="789">
        <f t="shared" si="3858"/>
        <v>0</v>
      </c>
      <c r="BI941" s="789">
        <f t="shared" si="3858"/>
        <v>0</v>
      </c>
      <c r="BJ941" s="789">
        <f t="shared" si="3858"/>
        <v>0</v>
      </c>
      <c r="BK941" s="789">
        <f t="shared" si="3858"/>
        <v>0</v>
      </c>
      <c r="BL941" s="789">
        <f t="shared" si="3858"/>
        <v>0</v>
      </c>
      <c r="BM941" s="789">
        <f t="shared" si="3858"/>
        <v>0</v>
      </c>
      <c r="BN941" s="789">
        <f t="shared" si="3858"/>
        <v>0</v>
      </c>
      <c r="BO941" s="789">
        <f t="shared" si="3858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791"/>
        <v>0</v>
      </c>
      <c r="CA941" s="590">
        <f t="shared" si="3792"/>
        <v>0</v>
      </c>
      <c r="CB941" s="590">
        <f t="shared" si="3793"/>
        <v>0</v>
      </c>
      <c r="CC941" s="590">
        <f t="shared" si="3794"/>
        <v>0</v>
      </c>
      <c r="CD941" s="1328">
        <f t="shared" si="3821"/>
        <v>0</v>
      </c>
      <c r="CE941" s="1329">
        <f t="shared" si="3822"/>
        <v>0</v>
      </c>
      <c r="CF941" s="1329">
        <f t="shared" si="3822"/>
        <v>0</v>
      </c>
      <c r="CG941" s="1329">
        <f t="shared" si="3822"/>
        <v>0</v>
      </c>
      <c r="CH941" s="1329">
        <f t="shared" si="3822"/>
        <v>0</v>
      </c>
      <c r="CI941" s="1330">
        <f t="shared" si="3822"/>
        <v>0</v>
      </c>
      <c r="CJ941" s="1330">
        <f t="shared" si="3822"/>
        <v>0</v>
      </c>
      <c r="CK941" s="1329">
        <f t="shared" si="3822"/>
        <v>0</v>
      </c>
      <c r="CL941" s="1329">
        <f t="shared" si="3822"/>
        <v>0</v>
      </c>
      <c r="CM941" s="1329">
        <f t="shared" si="3822"/>
        <v>0</v>
      </c>
      <c r="CN941" s="1329">
        <f t="shared" si="3822"/>
        <v>0</v>
      </c>
      <c r="CO941" s="1328">
        <f t="shared" si="3822"/>
        <v>75</v>
      </c>
      <c r="CP941" s="541" t="str">
        <f t="shared" si="3796"/>
        <v/>
      </c>
      <c r="CQ941" s="542" t="str">
        <f t="shared" si="3797"/>
        <v/>
      </c>
      <c r="CR941" s="543" t="str">
        <f t="shared" si="3798"/>
        <v/>
      </c>
      <c r="CS941" s="543">
        <f t="shared" si="3799"/>
        <v>0</v>
      </c>
      <c r="CT941" s="543">
        <f t="shared" si="3800"/>
        <v>0</v>
      </c>
      <c r="CU941" s="543">
        <f t="shared" si="3801"/>
        <v>0</v>
      </c>
      <c r="CV941" s="543">
        <f t="shared" si="3802"/>
        <v>0</v>
      </c>
      <c r="CW941" s="544">
        <f t="shared" si="3803"/>
        <v>0</v>
      </c>
      <c r="CX941" s="544">
        <f t="shared" si="3804"/>
        <v>0</v>
      </c>
      <c r="CY941" s="544">
        <f t="shared" si="3805"/>
        <v>0</v>
      </c>
      <c r="CZ941" s="543">
        <f t="shared" si="3806"/>
        <v>0</v>
      </c>
      <c r="DA941" s="543">
        <f t="shared" si="3807"/>
        <v>0</v>
      </c>
      <c r="DB941" s="543">
        <f t="shared" si="3808"/>
        <v>0</v>
      </c>
      <c r="DC941" s="543">
        <f t="shared" si="3809"/>
        <v>0</v>
      </c>
      <c r="DD941" s="543">
        <f t="shared" si="3810"/>
        <v>0</v>
      </c>
      <c r="DE941" s="542" t="str">
        <f t="shared" si="3811"/>
        <v/>
      </c>
      <c r="DF941" s="541" t="str">
        <f t="shared" si="3812"/>
        <v/>
      </c>
      <c r="DG941" s="646">
        <f t="shared" si="3813"/>
        <v>12</v>
      </c>
      <c r="DH941" s="98">
        <f t="shared" si="3814"/>
        <v>12</v>
      </c>
      <c r="DI941" s="98">
        <f t="shared" si="3815"/>
        <v>12</v>
      </c>
      <c r="DJ941" s="98">
        <f t="shared" si="3816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59">SUM(B317)</f>
        <v>0</v>
      </c>
      <c r="C942" s="789">
        <f t="shared" si="3859"/>
        <v>0</v>
      </c>
      <c r="D942" s="789">
        <f t="shared" si="3859"/>
        <v>0</v>
      </c>
      <c r="E942" s="789">
        <f t="shared" si="3859"/>
        <v>0</v>
      </c>
      <c r="F942" s="789">
        <f t="shared" si="3859"/>
        <v>0</v>
      </c>
      <c r="G942" s="789">
        <f t="shared" si="3859"/>
        <v>0</v>
      </c>
      <c r="H942" s="789">
        <f t="shared" si="3859"/>
        <v>0</v>
      </c>
      <c r="I942" s="789">
        <f t="shared" si="3859"/>
        <v>0</v>
      </c>
      <c r="J942" s="789">
        <f t="shared" si="3859"/>
        <v>0</v>
      </c>
      <c r="K942" s="789">
        <f t="shared" si="3859"/>
        <v>0</v>
      </c>
      <c r="L942" s="789">
        <f t="shared" si="3859"/>
        <v>0</v>
      </c>
      <c r="M942" s="789">
        <f t="shared" si="3859"/>
        <v>0</v>
      </c>
      <c r="N942" s="789"/>
      <c r="O942" s="789"/>
      <c r="P942" s="789"/>
      <c r="Q942" s="789"/>
      <c r="R942" s="789"/>
      <c r="S942" s="788"/>
      <c r="T942" s="789">
        <f t="shared" ref="T942:AE942" si="3860">SUM(T317)</f>
        <v>0</v>
      </c>
      <c r="U942" s="789">
        <f t="shared" si="3860"/>
        <v>0</v>
      </c>
      <c r="V942" s="789">
        <f t="shared" si="3860"/>
        <v>0</v>
      </c>
      <c r="W942" s="789">
        <f t="shared" si="3860"/>
        <v>0</v>
      </c>
      <c r="X942" s="789">
        <f t="shared" si="3860"/>
        <v>0</v>
      </c>
      <c r="Y942" s="789">
        <f t="shared" si="3860"/>
        <v>0</v>
      </c>
      <c r="Z942" s="789">
        <f t="shared" si="3860"/>
        <v>0</v>
      </c>
      <c r="AA942" s="789">
        <f t="shared" si="3860"/>
        <v>0</v>
      </c>
      <c r="AB942" s="789">
        <f t="shared" si="3860"/>
        <v>0</v>
      </c>
      <c r="AC942" s="789">
        <f t="shared" si="3860"/>
        <v>0</v>
      </c>
      <c r="AD942" s="789">
        <f t="shared" si="3860"/>
        <v>0</v>
      </c>
      <c r="AE942" s="789">
        <f t="shared" si="3860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61">SUM(AL317)</f>
        <v>0</v>
      </c>
      <c r="AM942" s="789">
        <f t="shared" si="3861"/>
        <v>0</v>
      </c>
      <c r="AN942" s="789">
        <f t="shared" si="3861"/>
        <v>0</v>
      </c>
      <c r="AO942" s="789">
        <f t="shared" si="3861"/>
        <v>0</v>
      </c>
      <c r="AP942" s="789">
        <f t="shared" si="3861"/>
        <v>0</v>
      </c>
      <c r="AQ942" s="789">
        <f t="shared" si="3861"/>
        <v>0</v>
      </c>
      <c r="AR942" s="789">
        <f t="shared" si="3861"/>
        <v>0</v>
      </c>
      <c r="AS942" s="789">
        <f t="shared" si="3861"/>
        <v>0</v>
      </c>
      <c r="AT942" s="789">
        <f t="shared" si="3861"/>
        <v>0</v>
      </c>
      <c r="AU942" s="789">
        <f t="shared" si="3861"/>
        <v>0</v>
      </c>
      <c r="AV942" s="789">
        <f t="shared" si="3861"/>
        <v>0</v>
      </c>
      <c r="AW942" s="789">
        <f t="shared" si="3861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62">SUM(BD317)</f>
        <v>0</v>
      </c>
      <c r="BE942" s="789">
        <f t="shared" si="3862"/>
        <v>0</v>
      </c>
      <c r="BF942" s="789">
        <f t="shared" si="3862"/>
        <v>0</v>
      </c>
      <c r="BG942" s="789">
        <f t="shared" si="3862"/>
        <v>0</v>
      </c>
      <c r="BH942" s="789">
        <f t="shared" si="3862"/>
        <v>0</v>
      </c>
      <c r="BI942" s="789">
        <f t="shared" si="3862"/>
        <v>0</v>
      </c>
      <c r="BJ942" s="789">
        <f t="shared" si="3862"/>
        <v>0</v>
      </c>
      <c r="BK942" s="789">
        <f t="shared" si="3862"/>
        <v>0</v>
      </c>
      <c r="BL942" s="789">
        <f t="shared" si="3862"/>
        <v>0</v>
      </c>
      <c r="BM942" s="789">
        <f t="shared" si="3862"/>
        <v>0</v>
      </c>
      <c r="BN942" s="789">
        <f t="shared" si="3862"/>
        <v>0</v>
      </c>
      <c r="BO942" s="789">
        <f t="shared" si="3862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791"/>
        <v>0</v>
      </c>
      <c r="CA942" s="590">
        <f t="shared" si="3792"/>
        <v>0</v>
      </c>
      <c r="CB942" s="590">
        <f t="shared" si="3793"/>
        <v>0</v>
      </c>
      <c r="CC942" s="590">
        <f t="shared" si="3794"/>
        <v>0</v>
      </c>
      <c r="CD942" s="1328">
        <f t="shared" si="3821"/>
        <v>0</v>
      </c>
      <c r="CE942" s="1329">
        <f t="shared" si="3822"/>
        <v>0</v>
      </c>
      <c r="CF942" s="1329">
        <f t="shared" si="3822"/>
        <v>0</v>
      </c>
      <c r="CG942" s="1329">
        <f t="shared" si="3822"/>
        <v>0</v>
      </c>
      <c r="CH942" s="1329">
        <f t="shared" si="3822"/>
        <v>0</v>
      </c>
      <c r="CI942" s="1330">
        <f t="shared" si="3822"/>
        <v>0</v>
      </c>
      <c r="CJ942" s="1330">
        <f t="shared" si="3822"/>
        <v>0</v>
      </c>
      <c r="CK942" s="1329">
        <f t="shared" si="3822"/>
        <v>0</v>
      </c>
      <c r="CL942" s="1329">
        <f t="shared" si="3822"/>
        <v>0</v>
      </c>
      <c r="CM942" s="1329">
        <f t="shared" si="3822"/>
        <v>0</v>
      </c>
      <c r="CN942" s="1329">
        <f t="shared" si="3822"/>
        <v>0</v>
      </c>
      <c r="CO942" s="1328">
        <f t="shared" si="3822"/>
        <v>0</v>
      </c>
      <c r="CP942" s="541" t="str">
        <f t="shared" si="3796"/>
        <v/>
      </c>
      <c r="CQ942" s="542" t="str">
        <f t="shared" si="3797"/>
        <v/>
      </c>
      <c r="CR942" s="543" t="str">
        <f t="shared" si="3798"/>
        <v/>
      </c>
      <c r="CS942" s="543">
        <f t="shared" si="3799"/>
        <v>0</v>
      </c>
      <c r="CT942" s="543">
        <f t="shared" si="3800"/>
        <v>0</v>
      </c>
      <c r="CU942" s="543">
        <f t="shared" si="3801"/>
        <v>0</v>
      </c>
      <c r="CV942" s="543">
        <f t="shared" si="3802"/>
        <v>0</v>
      </c>
      <c r="CW942" s="544">
        <f t="shared" si="3803"/>
        <v>0</v>
      </c>
      <c r="CX942" s="544">
        <f t="shared" si="3804"/>
        <v>0</v>
      </c>
      <c r="CY942" s="544">
        <f t="shared" si="3805"/>
        <v>0</v>
      </c>
      <c r="CZ942" s="543">
        <f t="shared" si="3806"/>
        <v>0</v>
      </c>
      <c r="DA942" s="543">
        <f t="shared" si="3807"/>
        <v>0</v>
      </c>
      <c r="DB942" s="543">
        <f t="shared" si="3808"/>
        <v>0</v>
      </c>
      <c r="DC942" s="543">
        <f t="shared" si="3809"/>
        <v>0</v>
      </c>
      <c r="DD942" s="543">
        <f t="shared" si="3810"/>
        <v>0</v>
      </c>
      <c r="DE942" s="542" t="str">
        <f t="shared" si="3811"/>
        <v/>
      </c>
      <c r="DF942" s="541" t="str">
        <f t="shared" si="3812"/>
        <v/>
      </c>
      <c r="DG942" s="646">
        <f t="shared" si="3813"/>
        <v>12</v>
      </c>
      <c r="DH942" s="98">
        <f t="shared" si="3814"/>
        <v>12</v>
      </c>
      <c r="DI942" s="98">
        <f t="shared" si="3815"/>
        <v>12</v>
      </c>
      <c r="DJ942" s="98">
        <f t="shared" si="3816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63">SUM(B327)</f>
        <v>0</v>
      </c>
      <c r="C943" s="789">
        <f t="shared" si="3863"/>
        <v>0</v>
      </c>
      <c r="D943" s="789">
        <f t="shared" si="3863"/>
        <v>0</v>
      </c>
      <c r="E943" s="789">
        <f t="shared" si="3863"/>
        <v>0</v>
      </c>
      <c r="F943" s="789">
        <f t="shared" si="3863"/>
        <v>0</v>
      </c>
      <c r="G943" s="789">
        <f t="shared" si="3863"/>
        <v>0</v>
      </c>
      <c r="H943" s="789">
        <f t="shared" si="3863"/>
        <v>0</v>
      </c>
      <c r="I943" s="789">
        <f t="shared" si="3863"/>
        <v>0</v>
      </c>
      <c r="J943" s="789">
        <f t="shared" si="3863"/>
        <v>0</v>
      </c>
      <c r="K943" s="789">
        <f t="shared" si="3863"/>
        <v>0</v>
      </c>
      <c r="L943" s="789">
        <f t="shared" si="3863"/>
        <v>0</v>
      </c>
      <c r="M943" s="789">
        <f t="shared" si="3863"/>
        <v>0</v>
      </c>
      <c r="N943" s="789"/>
      <c r="O943" s="789"/>
      <c r="P943" s="789"/>
      <c r="Q943" s="789"/>
      <c r="R943" s="789"/>
      <c r="S943" s="788"/>
      <c r="T943" s="789">
        <f t="shared" ref="T943:AE943" si="3864">SUM(T327)</f>
        <v>0</v>
      </c>
      <c r="U943" s="789">
        <f t="shared" si="3864"/>
        <v>0</v>
      </c>
      <c r="V943" s="789">
        <f t="shared" si="3864"/>
        <v>0</v>
      </c>
      <c r="W943" s="789">
        <f t="shared" si="3864"/>
        <v>300</v>
      </c>
      <c r="X943" s="789">
        <f t="shared" si="3864"/>
        <v>0</v>
      </c>
      <c r="Y943" s="789">
        <f t="shared" si="3864"/>
        <v>0</v>
      </c>
      <c r="Z943" s="789">
        <f t="shared" si="3864"/>
        <v>0</v>
      </c>
      <c r="AA943" s="789">
        <f t="shared" si="3864"/>
        <v>0</v>
      </c>
      <c r="AB943" s="789">
        <f t="shared" si="3864"/>
        <v>0</v>
      </c>
      <c r="AC943" s="789">
        <f t="shared" si="3864"/>
        <v>0</v>
      </c>
      <c r="AD943" s="789">
        <f t="shared" si="3864"/>
        <v>0</v>
      </c>
      <c r="AE943" s="789">
        <f t="shared" si="3864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65">SUM(AL327)</f>
        <v>1200</v>
      </c>
      <c r="AM943" s="789">
        <f t="shared" si="3865"/>
        <v>0</v>
      </c>
      <c r="AN943" s="789">
        <f t="shared" si="3865"/>
        <v>0</v>
      </c>
      <c r="AO943" s="789">
        <f t="shared" si="3865"/>
        <v>270</v>
      </c>
      <c r="AP943" s="789">
        <f t="shared" si="3865"/>
        <v>200</v>
      </c>
      <c r="AQ943" s="789">
        <f t="shared" si="3865"/>
        <v>0</v>
      </c>
      <c r="AR943" s="789">
        <f t="shared" si="3865"/>
        <v>0</v>
      </c>
      <c r="AS943" s="789">
        <f t="shared" si="3865"/>
        <v>150</v>
      </c>
      <c r="AT943" s="789">
        <f t="shared" si="3865"/>
        <v>900</v>
      </c>
      <c r="AU943" s="789">
        <f t="shared" si="3865"/>
        <v>0</v>
      </c>
      <c r="AV943" s="789">
        <f t="shared" si="3865"/>
        <v>200</v>
      </c>
      <c r="AW943" s="789">
        <f t="shared" si="3865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66">SUM(BD327)</f>
        <v>330</v>
      </c>
      <c r="BE943" s="789">
        <f t="shared" si="3866"/>
        <v>0</v>
      </c>
      <c r="BF943" s="789">
        <f t="shared" si="3866"/>
        <v>0</v>
      </c>
      <c r="BG943" s="789">
        <f t="shared" si="3866"/>
        <v>5040</v>
      </c>
      <c r="BH943" s="789">
        <f t="shared" si="3866"/>
        <v>6300</v>
      </c>
      <c r="BI943" s="789">
        <f t="shared" si="3866"/>
        <v>0</v>
      </c>
      <c r="BJ943" s="789">
        <f t="shared" si="3866"/>
        <v>0</v>
      </c>
      <c r="BK943" s="789">
        <f t="shared" si="3866"/>
        <v>0</v>
      </c>
      <c r="BL943" s="789">
        <f t="shared" si="3866"/>
        <v>5400</v>
      </c>
      <c r="BM943" s="789">
        <f t="shared" si="3866"/>
        <v>0</v>
      </c>
      <c r="BN943" s="789">
        <f t="shared" si="3866"/>
        <v>0</v>
      </c>
      <c r="BO943" s="789">
        <f t="shared" si="3866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791"/>
        <v>0</v>
      </c>
      <c r="CA943" s="590">
        <f t="shared" si="3792"/>
        <v>0</v>
      </c>
      <c r="CB943" s="590">
        <f t="shared" si="3793"/>
        <v>209.5</v>
      </c>
      <c r="CC943" s="590">
        <f t="shared" si="3794"/>
        <v>1707</v>
      </c>
      <c r="CD943" s="1328">
        <f t="shared" si="3821"/>
        <v>0</v>
      </c>
      <c r="CE943" s="1329">
        <f t="shared" si="3822"/>
        <v>0</v>
      </c>
      <c r="CF943" s="1329">
        <f t="shared" si="3822"/>
        <v>0</v>
      </c>
      <c r="CG943" s="1329">
        <f t="shared" si="3822"/>
        <v>0</v>
      </c>
      <c r="CH943" s="1329">
        <f t="shared" si="3822"/>
        <v>0</v>
      </c>
      <c r="CI943" s="1330">
        <f t="shared" si="3822"/>
        <v>150</v>
      </c>
      <c r="CJ943" s="1330">
        <f t="shared" si="3822"/>
        <v>200</v>
      </c>
      <c r="CK943" s="1329">
        <f t="shared" si="3822"/>
        <v>200</v>
      </c>
      <c r="CL943" s="1329">
        <f t="shared" si="3822"/>
        <v>270</v>
      </c>
      <c r="CM943" s="1329">
        <f t="shared" si="3822"/>
        <v>375</v>
      </c>
      <c r="CN943" s="1329">
        <f t="shared" si="3822"/>
        <v>900</v>
      </c>
      <c r="CO943" s="1328">
        <f t="shared" si="3822"/>
        <v>1200</v>
      </c>
      <c r="CP943" s="541" t="str">
        <f t="shared" si="3796"/>
        <v/>
      </c>
      <c r="CQ943" s="542" t="str">
        <f t="shared" si="3797"/>
        <v/>
      </c>
      <c r="CR943" s="543" t="str">
        <f t="shared" si="3798"/>
        <v/>
      </c>
      <c r="CS943" s="543">
        <f t="shared" si="3799"/>
        <v>0</v>
      </c>
      <c r="CT943" s="543">
        <f t="shared" si="3800"/>
        <v>0</v>
      </c>
      <c r="CU943" s="543">
        <f t="shared" si="3801"/>
        <v>0</v>
      </c>
      <c r="CV943" s="543">
        <f t="shared" si="3802"/>
        <v>0</v>
      </c>
      <c r="CW943" s="544">
        <f t="shared" si="3803"/>
        <v>0</v>
      </c>
      <c r="CX943" s="544">
        <f t="shared" si="3804"/>
        <v>0</v>
      </c>
      <c r="CY943" s="544">
        <f t="shared" si="3805"/>
        <v>0</v>
      </c>
      <c r="CZ943" s="543">
        <f t="shared" si="3806"/>
        <v>330</v>
      </c>
      <c r="DA943" s="543">
        <f t="shared" si="3807"/>
        <v>5040</v>
      </c>
      <c r="DB943" s="543">
        <f t="shared" si="3808"/>
        <v>5400</v>
      </c>
      <c r="DC943" s="543">
        <f t="shared" si="3809"/>
        <v>6300</v>
      </c>
      <c r="DD943" s="543">
        <f t="shared" si="3810"/>
        <v>11900</v>
      </c>
      <c r="DE943" s="542" t="str">
        <f t="shared" si="3811"/>
        <v/>
      </c>
      <c r="DF943" s="541" t="str">
        <f t="shared" si="3812"/>
        <v/>
      </c>
      <c r="DG943" s="646">
        <f t="shared" si="3813"/>
        <v>12</v>
      </c>
      <c r="DH943" s="98">
        <f t="shared" si="3814"/>
        <v>12</v>
      </c>
      <c r="DI943" s="98">
        <f t="shared" si="3815"/>
        <v>12</v>
      </c>
      <c r="DJ943" s="98">
        <f t="shared" si="3816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67">SUM(B337)</f>
        <v>0</v>
      </c>
      <c r="C944" s="789">
        <f t="shared" si="3867"/>
        <v>0</v>
      </c>
      <c r="D944" s="789">
        <f t="shared" si="3867"/>
        <v>0</v>
      </c>
      <c r="E944" s="789">
        <f t="shared" si="3867"/>
        <v>0</v>
      </c>
      <c r="F944" s="789">
        <f t="shared" si="3867"/>
        <v>0</v>
      </c>
      <c r="G944" s="789">
        <f t="shared" si="3867"/>
        <v>0</v>
      </c>
      <c r="H944" s="789">
        <f t="shared" si="3867"/>
        <v>0</v>
      </c>
      <c r="I944" s="789">
        <f t="shared" si="3867"/>
        <v>0</v>
      </c>
      <c r="J944" s="789">
        <f t="shared" si="3867"/>
        <v>0</v>
      </c>
      <c r="K944" s="789">
        <f t="shared" si="3867"/>
        <v>0</v>
      </c>
      <c r="L944" s="789">
        <f t="shared" si="3867"/>
        <v>0</v>
      </c>
      <c r="M944" s="789">
        <f t="shared" si="3867"/>
        <v>0</v>
      </c>
      <c r="N944" s="789"/>
      <c r="O944" s="789"/>
      <c r="P944" s="789"/>
      <c r="Q944" s="789"/>
      <c r="R944" s="789"/>
      <c r="S944" s="788"/>
      <c r="T944" s="789">
        <f t="shared" ref="T944:AE944" si="3868">SUM(T337)</f>
        <v>0</v>
      </c>
      <c r="U944" s="789">
        <f t="shared" si="3868"/>
        <v>0</v>
      </c>
      <c r="V944" s="789">
        <f t="shared" si="3868"/>
        <v>1500</v>
      </c>
      <c r="W944" s="789">
        <f t="shared" si="3868"/>
        <v>480</v>
      </c>
      <c r="X944" s="789">
        <f t="shared" si="3868"/>
        <v>0</v>
      </c>
      <c r="Y944" s="789">
        <f t="shared" si="3868"/>
        <v>0</v>
      </c>
      <c r="Z944" s="789">
        <f t="shared" si="3868"/>
        <v>0</v>
      </c>
      <c r="AA944" s="789">
        <f t="shared" si="3868"/>
        <v>0</v>
      </c>
      <c r="AB944" s="789">
        <f t="shared" si="3868"/>
        <v>0</v>
      </c>
      <c r="AC944" s="789">
        <f t="shared" si="3868"/>
        <v>0</v>
      </c>
      <c r="AD944" s="789">
        <f t="shared" si="3868"/>
        <v>0</v>
      </c>
      <c r="AE944" s="789">
        <f t="shared" si="3868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69">SUM(AL337)</f>
        <v>1400</v>
      </c>
      <c r="AM944" s="789">
        <f t="shared" si="3869"/>
        <v>840</v>
      </c>
      <c r="AN944" s="789">
        <f t="shared" si="3869"/>
        <v>150</v>
      </c>
      <c r="AO944" s="789">
        <f t="shared" si="3869"/>
        <v>2700</v>
      </c>
      <c r="AP944" s="789">
        <f t="shared" si="3869"/>
        <v>0</v>
      </c>
      <c r="AQ944" s="789">
        <f t="shared" si="3869"/>
        <v>0</v>
      </c>
      <c r="AR944" s="789">
        <f t="shared" si="3869"/>
        <v>0</v>
      </c>
      <c r="AS944" s="789">
        <f t="shared" si="3869"/>
        <v>0</v>
      </c>
      <c r="AT944" s="789">
        <f t="shared" si="3869"/>
        <v>0</v>
      </c>
      <c r="AU944" s="789">
        <f t="shared" si="3869"/>
        <v>560</v>
      </c>
      <c r="AV944" s="789">
        <f t="shared" si="3869"/>
        <v>600</v>
      </c>
      <c r="AW944" s="789">
        <f t="shared" si="3869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70">SUM(BD337)</f>
        <v>3993.4999999999995</v>
      </c>
      <c r="BE944" s="789">
        <f t="shared" si="3870"/>
        <v>17760</v>
      </c>
      <c r="BF944" s="789">
        <f t="shared" si="3870"/>
        <v>4230</v>
      </c>
      <c r="BG944" s="789">
        <f t="shared" si="3870"/>
        <v>385</v>
      </c>
      <c r="BH944" s="789">
        <f t="shared" si="3870"/>
        <v>2600</v>
      </c>
      <c r="BI944" s="789">
        <f t="shared" si="3870"/>
        <v>0</v>
      </c>
      <c r="BJ944" s="789">
        <f t="shared" si="3870"/>
        <v>0</v>
      </c>
      <c r="BK944" s="789">
        <f t="shared" si="3870"/>
        <v>0</v>
      </c>
      <c r="BL944" s="789">
        <f t="shared" si="3870"/>
        <v>2800</v>
      </c>
      <c r="BM944" s="789">
        <f t="shared" si="3870"/>
        <v>7600</v>
      </c>
      <c r="BN944" s="789">
        <f t="shared" si="3870"/>
        <v>1800</v>
      </c>
      <c r="BO944" s="789">
        <f t="shared" si="3870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791"/>
        <v>0</v>
      </c>
      <c r="CA944" s="590">
        <f t="shared" si="3792"/>
        <v>48</v>
      </c>
      <c r="CB944" s="590">
        <f t="shared" si="3793"/>
        <v>379.5</v>
      </c>
      <c r="CC944" s="590">
        <f t="shared" si="3794"/>
        <v>2351.35</v>
      </c>
      <c r="CD944" s="1328">
        <f t="shared" si="3821"/>
        <v>0</v>
      </c>
      <c r="CE944" s="1329">
        <f t="shared" si="3822"/>
        <v>0</v>
      </c>
      <c r="CF944" s="1329">
        <f t="shared" si="3822"/>
        <v>0</v>
      </c>
      <c r="CG944" s="1329">
        <f t="shared" si="3822"/>
        <v>0</v>
      </c>
      <c r="CH944" s="1329">
        <f t="shared" si="3822"/>
        <v>0</v>
      </c>
      <c r="CI944" s="1330">
        <f t="shared" si="3822"/>
        <v>150</v>
      </c>
      <c r="CJ944" s="1330">
        <f t="shared" si="3822"/>
        <v>245</v>
      </c>
      <c r="CK944" s="1329">
        <f t="shared" si="3822"/>
        <v>560</v>
      </c>
      <c r="CL944" s="1329">
        <f t="shared" si="3822"/>
        <v>600</v>
      </c>
      <c r="CM944" s="1329">
        <f t="shared" si="3822"/>
        <v>840</v>
      </c>
      <c r="CN944" s="1329">
        <f t="shared" si="3822"/>
        <v>1400</v>
      </c>
      <c r="CO944" s="1328">
        <f t="shared" si="3822"/>
        <v>2700</v>
      </c>
      <c r="CP944" s="541" t="str">
        <f t="shared" si="3796"/>
        <v/>
      </c>
      <c r="CQ944" s="542" t="str">
        <f t="shared" si="3797"/>
        <v/>
      </c>
      <c r="CR944" s="543" t="str">
        <f t="shared" si="3798"/>
        <v/>
      </c>
      <c r="CS944" s="543">
        <f t="shared" si="3799"/>
        <v>0</v>
      </c>
      <c r="CT944" s="543">
        <f t="shared" si="3800"/>
        <v>0</v>
      </c>
      <c r="CU944" s="543">
        <f t="shared" si="3801"/>
        <v>0</v>
      </c>
      <c r="CV944" s="543">
        <f t="shared" si="3802"/>
        <v>105</v>
      </c>
      <c r="CW944" s="544">
        <f t="shared" si="3803"/>
        <v>385</v>
      </c>
      <c r="CX944" s="544">
        <f t="shared" si="3804"/>
        <v>1800</v>
      </c>
      <c r="CY944" s="544">
        <f t="shared" si="3805"/>
        <v>2600</v>
      </c>
      <c r="CZ944" s="543">
        <f t="shared" si="3806"/>
        <v>2800</v>
      </c>
      <c r="DA944" s="543">
        <f t="shared" si="3807"/>
        <v>3993.4999999999995</v>
      </c>
      <c r="DB944" s="543">
        <f t="shared" si="3808"/>
        <v>4230</v>
      </c>
      <c r="DC944" s="543">
        <f t="shared" si="3809"/>
        <v>7600</v>
      </c>
      <c r="DD944" s="543">
        <f t="shared" si="3810"/>
        <v>17760</v>
      </c>
      <c r="DE944" s="542" t="str">
        <f t="shared" si="3811"/>
        <v/>
      </c>
      <c r="DF944" s="541" t="str">
        <f t="shared" si="3812"/>
        <v/>
      </c>
      <c r="DG944" s="646">
        <f t="shared" si="3813"/>
        <v>12</v>
      </c>
      <c r="DH944" s="98">
        <f t="shared" si="3814"/>
        <v>12</v>
      </c>
      <c r="DI944" s="98">
        <f t="shared" si="3815"/>
        <v>12</v>
      </c>
      <c r="DJ944" s="98">
        <f t="shared" si="3816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71">SUM(B347)</f>
        <v>0</v>
      </c>
      <c r="C945" s="789">
        <f t="shared" si="3871"/>
        <v>0</v>
      </c>
      <c r="D945" s="789">
        <f t="shared" si="3871"/>
        <v>0</v>
      </c>
      <c r="E945" s="789">
        <f t="shared" si="3871"/>
        <v>0</v>
      </c>
      <c r="F945" s="789">
        <f t="shared" si="3871"/>
        <v>0</v>
      </c>
      <c r="G945" s="789">
        <f t="shared" si="3871"/>
        <v>0</v>
      </c>
      <c r="H945" s="789">
        <f t="shared" si="3871"/>
        <v>0</v>
      </c>
      <c r="I945" s="789">
        <f t="shared" si="3871"/>
        <v>0</v>
      </c>
      <c r="J945" s="789">
        <f t="shared" si="3871"/>
        <v>0</v>
      </c>
      <c r="K945" s="789">
        <f t="shared" si="3871"/>
        <v>0</v>
      </c>
      <c r="L945" s="789">
        <f t="shared" si="3871"/>
        <v>0</v>
      </c>
      <c r="M945" s="789">
        <f t="shared" si="3871"/>
        <v>0</v>
      </c>
      <c r="N945" s="789"/>
      <c r="O945" s="789"/>
      <c r="P945" s="789"/>
      <c r="Q945" s="789"/>
      <c r="R945" s="789"/>
      <c r="S945" s="788"/>
      <c r="T945" s="789">
        <f t="shared" ref="T945:AE945" si="3872">SUM(T347)</f>
        <v>0</v>
      </c>
      <c r="U945" s="789">
        <f t="shared" si="3872"/>
        <v>1000</v>
      </c>
      <c r="V945" s="789">
        <f t="shared" si="3872"/>
        <v>0</v>
      </c>
      <c r="W945" s="789">
        <f t="shared" si="3872"/>
        <v>0</v>
      </c>
      <c r="X945" s="789">
        <f t="shared" si="3872"/>
        <v>0</v>
      </c>
      <c r="Y945" s="789">
        <f t="shared" si="3872"/>
        <v>0</v>
      </c>
      <c r="Z945" s="789">
        <f t="shared" si="3872"/>
        <v>0</v>
      </c>
      <c r="AA945" s="789">
        <f t="shared" si="3872"/>
        <v>0</v>
      </c>
      <c r="AB945" s="789">
        <f t="shared" si="3872"/>
        <v>0</v>
      </c>
      <c r="AC945" s="789">
        <f t="shared" si="3872"/>
        <v>0</v>
      </c>
      <c r="AD945" s="789">
        <f t="shared" si="3872"/>
        <v>0</v>
      </c>
      <c r="AE945" s="789">
        <f t="shared" si="3872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73">SUM(AL347)</f>
        <v>0</v>
      </c>
      <c r="AM945" s="789">
        <f t="shared" si="3873"/>
        <v>1800</v>
      </c>
      <c r="AN945" s="789">
        <f t="shared" si="3873"/>
        <v>1250</v>
      </c>
      <c r="AO945" s="789">
        <f t="shared" si="3873"/>
        <v>0</v>
      </c>
      <c r="AP945" s="789">
        <f t="shared" si="3873"/>
        <v>0</v>
      </c>
      <c r="AQ945" s="789">
        <f t="shared" si="3873"/>
        <v>0</v>
      </c>
      <c r="AR945" s="789">
        <f t="shared" si="3873"/>
        <v>0</v>
      </c>
      <c r="AS945" s="789">
        <f t="shared" si="3873"/>
        <v>500</v>
      </c>
      <c r="AT945" s="789">
        <f t="shared" si="3873"/>
        <v>0</v>
      </c>
      <c r="AU945" s="789">
        <f t="shared" si="3873"/>
        <v>0</v>
      </c>
      <c r="AV945" s="789">
        <f t="shared" si="3873"/>
        <v>0</v>
      </c>
      <c r="AW945" s="789">
        <f t="shared" si="3873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74">SUM(BD347)</f>
        <v>0</v>
      </c>
      <c r="BE945" s="789">
        <f t="shared" si="3874"/>
        <v>0</v>
      </c>
      <c r="BF945" s="789">
        <f t="shared" si="3874"/>
        <v>0</v>
      </c>
      <c r="BG945" s="789">
        <f t="shared" si="3874"/>
        <v>0</v>
      </c>
      <c r="BH945" s="789">
        <f t="shared" si="3874"/>
        <v>0</v>
      </c>
      <c r="BI945" s="789">
        <f t="shared" si="3874"/>
        <v>0</v>
      </c>
      <c r="BJ945" s="789">
        <f t="shared" si="3874"/>
        <v>0</v>
      </c>
      <c r="BK945" s="789">
        <f t="shared" si="3874"/>
        <v>0</v>
      </c>
      <c r="BL945" s="789">
        <f t="shared" si="3874"/>
        <v>0</v>
      </c>
      <c r="BM945" s="789">
        <f t="shared" si="3874"/>
        <v>0</v>
      </c>
      <c r="BN945" s="789">
        <f t="shared" si="3874"/>
        <v>700</v>
      </c>
      <c r="BO945" s="789">
        <f t="shared" si="3874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791"/>
        <v>0</v>
      </c>
      <c r="CA945" s="590">
        <f t="shared" si="3792"/>
        <v>0</v>
      </c>
      <c r="CB945" s="590">
        <f t="shared" si="3793"/>
        <v>200</v>
      </c>
      <c r="CC945" s="590">
        <f t="shared" si="3794"/>
        <v>35</v>
      </c>
      <c r="CD945" s="1328">
        <f t="shared" si="3821"/>
        <v>0</v>
      </c>
      <c r="CE945" s="1329">
        <f t="shared" si="3822"/>
        <v>0</v>
      </c>
      <c r="CF945" s="1329">
        <f t="shared" si="3822"/>
        <v>0</v>
      </c>
      <c r="CG945" s="1329">
        <f t="shared" si="3822"/>
        <v>0</v>
      </c>
      <c r="CH945" s="1329">
        <f t="shared" si="3822"/>
        <v>0</v>
      </c>
      <c r="CI945" s="1330">
        <f t="shared" si="3822"/>
        <v>0</v>
      </c>
      <c r="CJ945" s="1330">
        <f t="shared" si="3822"/>
        <v>0</v>
      </c>
      <c r="CK945" s="1329">
        <f t="shared" si="3822"/>
        <v>0</v>
      </c>
      <c r="CL945" s="1329">
        <f t="shared" si="3822"/>
        <v>250</v>
      </c>
      <c r="CM945" s="1329">
        <f t="shared" si="3822"/>
        <v>500</v>
      </c>
      <c r="CN945" s="1329">
        <f t="shared" si="3822"/>
        <v>1250</v>
      </c>
      <c r="CO945" s="1328">
        <f t="shared" si="3822"/>
        <v>1800</v>
      </c>
      <c r="CP945" s="541" t="str">
        <f t="shared" si="3796"/>
        <v/>
      </c>
      <c r="CQ945" s="542" t="str">
        <f t="shared" si="3797"/>
        <v/>
      </c>
      <c r="CR945" s="543" t="str">
        <f t="shared" si="3798"/>
        <v/>
      </c>
      <c r="CS945" s="543">
        <f t="shared" si="3799"/>
        <v>0</v>
      </c>
      <c r="CT945" s="543">
        <f t="shared" si="3800"/>
        <v>0</v>
      </c>
      <c r="CU945" s="543">
        <f t="shared" si="3801"/>
        <v>0</v>
      </c>
      <c r="CV945" s="543">
        <f t="shared" si="3802"/>
        <v>0</v>
      </c>
      <c r="CW945" s="544">
        <f t="shared" si="3803"/>
        <v>0</v>
      </c>
      <c r="CX945" s="544">
        <f t="shared" si="3804"/>
        <v>0</v>
      </c>
      <c r="CY945" s="544">
        <f t="shared" si="3805"/>
        <v>0</v>
      </c>
      <c r="CZ945" s="543">
        <f t="shared" si="3806"/>
        <v>0</v>
      </c>
      <c r="DA945" s="543">
        <f t="shared" si="3807"/>
        <v>0</v>
      </c>
      <c r="DB945" s="543">
        <f t="shared" si="3808"/>
        <v>0</v>
      </c>
      <c r="DC945" s="543">
        <f t="shared" si="3809"/>
        <v>350</v>
      </c>
      <c r="DD945" s="543">
        <f t="shared" si="3810"/>
        <v>700</v>
      </c>
      <c r="DE945" s="542" t="str">
        <f t="shared" si="3811"/>
        <v/>
      </c>
      <c r="DF945" s="541" t="str">
        <f t="shared" si="3812"/>
        <v/>
      </c>
      <c r="DG945" s="646">
        <f t="shared" si="3813"/>
        <v>12</v>
      </c>
      <c r="DH945" s="98">
        <f t="shared" si="3814"/>
        <v>12</v>
      </c>
      <c r="DI945" s="98">
        <f t="shared" si="3815"/>
        <v>12</v>
      </c>
      <c r="DJ945" s="98">
        <f t="shared" si="3816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75">SUM(B357)</f>
        <v>0</v>
      </c>
      <c r="C946" s="789">
        <f t="shared" si="3875"/>
        <v>0</v>
      </c>
      <c r="D946" s="789">
        <f t="shared" si="3875"/>
        <v>0</v>
      </c>
      <c r="E946" s="789">
        <f t="shared" si="3875"/>
        <v>0</v>
      </c>
      <c r="F946" s="789">
        <f t="shared" si="3875"/>
        <v>0</v>
      </c>
      <c r="G946" s="789">
        <f t="shared" si="3875"/>
        <v>0</v>
      </c>
      <c r="H946" s="789">
        <f t="shared" si="3875"/>
        <v>0</v>
      </c>
      <c r="I946" s="789">
        <f t="shared" si="3875"/>
        <v>0</v>
      </c>
      <c r="J946" s="789">
        <f t="shared" si="3875"/>
        <v>0</v>
      </c>
      <c r="K946" s="789">
        <f t="shared" si="3875"/>
        <v>0</v>
      </c>
      <c r="L946" s="789">
        <f t="shared" si="3875"/>
        <v>0</v>
      </c>
      <c r="M946" s="789">
        <f t="shared" si="3875"/>
        <v>0</v>
      </c>
      <c r="N946" s="789"/>
      <c r="O946" s="789"/>
      <c r="P946" s="789"/>
      <c r="Q946" s="789"/>
      <c r="R946" s="789"/>
      <c r="S946" s="788"/>
      <c r="T946" s="789">
        <f t="shared" ref="T946:AE946" si="3876">SUM(T357)</f>
        <v>0</v>
      </c>
      <c r="U946" s="789">
        <f t="shared" si="3876"/>
        <v>0</v>
      </c>
      <c r="V946" s="789">
        <f t="shared" si="3876"/>
        <v>0</v>
      </c>
      <c r="W946" s="789">
        <f t="shared" si="3876"/>
        <v>0</v>
      </c>
      <c r="X946" s="789">
        <f t="shared" si="3876"/>
        <v>0</v>
      </c>
      <c r="Y946" s="789">
        <f t="shared" si="3876"/>
        <v>0</v>
      </c>
      <c r="Z946" s="789">
        <f t="shared" si="3876"/>
        <v>0</v>
      </c>
      <c r="AA946" s="789">
        <f t="shared" si="3876"/>
        <v>0</v>
      </c>
      <c r="AB946" s="789">
        <f t="shared" si="3876"/>
        <v>0</v>
      </c>
      <c r="AC946" s="789">
        <f t="shared" si="3876"/>
        <v>0</v>
      </c>
      <c r="AD946" s="789">
        <f t="shared" si="3876"/>
        <v>0</v>
      </c>
      <c r="AE946" s="789">
        <f t="shared" si="3876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77">SUM(AL357)</f>
        <v>0</v>
      </c>
      <c r="AM946" s="789">
        <f t="shared" si="3877"/>
        <v>0</v>
      </c>
      <c r="AN946" s="789">
        <f t="shared" si="3877"/>
        <v>0</v>
      </c>
      <c r="AO946" s="789">
        <f t="shared" si="3877"/>
        <v>0</v>
      </c>
      <c r="AP946" s="789">
        <f t="shared" si="3877"/>
        <v>0</v>
      </c>
      <c r="AQ946" s="789">
        <f t="shared" si="3877"/>
        <v>0</v>
      </c>
      <c r="AR946" s="789">
        <f t="shared" si="3877"/>
        <v>0</v>
      </c>
      <c r="AS946" s="789">
        <f t="shared" si="3877"/>
        <v>0</v>
      </c>
      <c r="AT946" s="789">
        <f t="shared" si="3877"/>
        <v>0</v>
      </c>
      <c r="AU946" s="789">
        <f t="shared" si="3877"/>
        <v>0</v>
      </c>
      <c r="AV946" s="789">
        <f t="shared" si="3877"/>
        <v>0</v>
      </c>
      <c r="AW946" s="789">
        <f t="shared" si="3877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78">SUM(BD357)</f>
        <v>0</v>
      </c>
      <c r="BE946" s="789">
        <f t="shared" si="3878"/>
        <v>0</v>
      </c>
      <c r="BF946" s="789">
        <f t="shared" si="3878"/>
        <v>0</v>
      </c>
      <c r="BG946" s="789">
        <f t="shared" si="3878"/>
        <v>0</v>
      </c>
      <c r="BH946" s="789">
        <f t="shared" si="3878"/>
        <v>0</v>
      </c>
      <c r="BI946" s="789">
        <f t="shared" si="3878"/>
        <v>0</v>
      </c>
      <c r="BJ946" s="789">
        <f t="shared" si="3878"/>
        <v>0</v>
      </c>
      <c r="BK946" s="789">
        <f t="shared" si="3878"/>
        <v>0</v>
      </c>
      <c r="BL946" s="789">
        <f t="shared" si="3878"/>
        <v>0</v>
      </c>
      <c r="BM946" s="789">
        <f t="shared" si="3878"/>
        <v>0</v>
      </c>
      <c r="BN946" s="789">
        <f t="shared" si="3878"/>
        <v>0</v>
      </c>
      <c r="BO946" s="789">
        <f t="shared" si="3878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791"/>
        <v>0</v>
      </c>
      <c r="CA946" s="590">
        <f t="shared" si="3792"/>
        <v>0</v>
      </c>
      <c r="CB946" s="590">
        <f t="shared" si="3793"/>
        <v>0</v>
      </c>
      <c r="CC946" s="590">
        <f t="shared" si="3794"/>
        <v>0</v>
      </c>
      <c r="CD946" s="1328">
        <f t="shared" si="3821"/>
        <v>0</v>
      </c>
      <c r="CE946" s="1329">
        <f t="shared" si="3822"/>
        <v>0</v>
      </c>
      <c r="CF946" s="1329">
        <f t="shared" si="3822"/>
        <v>0</v>
      </c>
      <c r="CG946" s="1329">
        <f t="shared" si="3822"/>
        <v>0</v>
      </c>
      <c r="CH946" s="1329">
        <f t="shared" si="3822"/>
        <v>0</v>
      </c>
      <c r="CI946" s="1330">
        <f t="shared" si="3822"/>
        <v>0</v>
      </c>
      <c r="CJ946" s="1330">
        <f t="shared" si="3822"/>
        <v>0</v>
      </c>
      <c r="CK946" s="1329">
        <f t="shared" si="3822"/>
        <v>0</v>
      </c>
      <c r="CL946" s="1329">
        <f t="shared" si="3822"/>
        <v>0</v>
      </c>
      <c r="CM946" s="1329">
        <f t="shared" si="3822"/>
        <v>0</v>
      </c>
      <c r="CN946" s="1329">
        <f t="shared" si="3822"/>
        <v>0</v>
      </c>
      <c r="CO946" s="1328">
        <f t="shared" si="3822"/>
        <v>0</v>
      </c>
      <c r="CP946" s="541" t="str">
        <f t="shared" si="3796"/>
        <v/>
      </c>
      <c r="CQ946" s="542" t="str">
        <f t="shared" si="3797"/>
        <v/>
      </c>
      <c r="CR946" s="543" t="str">
        <f t="shared" si="3798"/>
        <v/>
      </c>
      <c r="CS946" s="543">
        <f t="shared" si="3799"/>
        <v>0</v>
      </c>
      <c r="CT946" s="543">
        <f t="shared" si="3800"/>
        <v>0</v>
      </c>
      <c r="CU946" s="543">
        <f t="shared" si="3801"/>
        <v>0</v>
      </c>
      <c r="CV946" s="543">
        <f t="shared" si="3802"/>
        <v>0</v>
      </c>
      <c r="CW946" s="544">
        <f t="shared" si="3803"/>
        <v>0</v>
      </c>
      <c r="CX946" s="544">
        <f t="shared" si="3804"/>
        <v>0</v>
      </c>
      <c r="CY946" s="544">
        <f t="shared" si="3805"/>
        <v>0</v>
      </c>
      <c r="CZ946" s="543">
        <f t="shared" si="3806"/>
        <v>0</v>
      </c>
      <c r="DA946" s="543">
        <f t="shared" si="3807"/>
        <v>0</v>
      </c>
      <c r="DB946" s="543">
        <f t="shared" si="3808"/>
        <v>0</v>
      </c>
      <c r="DC946" s="543">
        <f t="shared" si="3809"/>
        <v>0</v>
      </c>
      <c r="DD946" s="543">
        <f t="shared" si="3810"/>
        <v>0</v>
      </c>
      <c r="DE946" s="542" t="str">
        <f t="shared" si="3811"/>
        <v/>
      </c>
      <c r="DF946" s="541" t="str">
        <f t="shared" si="3812"/>
        <v/>
      </c>
      <c r="DG946" s="646">
        <f t="shared" si="3813"/>
        <v>12</v>
      </c>
      <c r="DH946" s="98">
        <f t="shared" si="3814"/>
        <v>12</v>
      </c>
      <c r="DI946" s="98">
        <f t="shared" si="3815"/>
        <v>12</v>
      </c>
      <c r="DJ946" s="98">
        <f t="shared" si="3816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79">SUM(B368)</f>
        <v>0</v>
      </c>
      <c r="C947" s="789">
        <f t="shared" si="3879"/>
        <v>0</v>
      </c>
      <c r="D947" s="789">
        <f t="shared" si="3879"/>
        <v>0</v>
      </c>
      <c r="E947" s="789">
        <f t="shared" si="3879"/>
        <v>0</v>
      </c>
      <c r="F947" s="789">
        <f t="shared" si="3879"/>
        <v>0</v>
      </c>
      <c r="G947" s="789">
        <f t="shared" si="3879"/>
        <v>0</v>
      </c>
      <c r="H947" s="789">
        <f t="shared" si="3879"/>
        <v>0</v>
      </c>
      <c r="I947" s="789">
        <f t="shared" si="3879"/>
        <v>0</v>
      </c>
      <c r="J947" s="789">
        <f t="shared" si="3879"/>
        <v>0</v>
      </c>
      <c r="K947" s="789">
        <f t="shared" si="3879"/>
        <v>0</v>
      </c>
      <c r="L947" s="789">
        <f t="shared" si="3879"/>
        <v>0</v>
      </c>
      <c r="M947" s="789">
        <f t="shared" si="3879"/>
        <v>300</v>
      </c>
      <c r="N947" s="789"/>
      <c r="O947" s="789"/>
      <c r="P947" s="789"/>
      <c r="Q947" s="789"/>
      <c r="R947" s="789"/>
      <c r="S947" s="788"/>
      <c r="T947" s="789">
        <f t="shared" ref="T947:AE947" si="3880">SUM(T368)</f>
        <v>0</v>
      </c>
      <c r="U947" s="789">
        <f t="shared" si="3880"/>
        <v>0</v>
      </c>
      <c r="V947" s="789">
        <f t="shared" si="3880"/>
        <v>0</v>
      </c>
      <c r="W947" s="789">
        <f t="shared" si="3880"/>
        <v>390</v>
      </c>
      <c r="X947" s="789">
        <f t="shared" si="3880"/>
        <v>0</v>
      </c>
      <c r="Y947" s="789">
        <f t="shared" si="3880"/>
        <v>0</v>
      </c>
      <c r="Z947" s="789">
        <f t="shared" si="3880"/>
        <v>0</v>
      </c>
      <c r="AA947" s="789">
        <f t="shared" si="3880"/>
        <v>0</v>
      </c>
      <c r="AB947" s="789">
        <f t="shared" si="3880"/>
        <v>0</v>
      </c>
      <c r="AC947" s="789">
        <f t="shared" si="3880"/>
        <v>0</v>
      </c>
      <c r="AD947" s="789">
        <f t="shared" si="3880"/>
        <v>0</v>
      </c>
      <c r="AE947" s="789">
        <f t="shared" si="3880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81">SUM(AL368)</f>
        <v>2250</v>
      </c>
      <c r="AM947" s="789">
        <f t="shared" si="3881"/>
        <v>159.60000000000002</v>
      </c>
      <c r="AN947" s="789">
        <f t="shared" si="3881"/>
        <v>87.149999999999991</v>
      </c>
      <c r="AO947" s="789">
        <f t="shared" si="3881"/>
        <v>399.6</v>
      </c>
      <c r="AP947" s="789">
        <f t="shared" si="3881"/>
        <v>250</v>
      </c>
      <c r="AQ947" s="789">
        <f t="shared" si="3881"/>
        <v>0</v>
      </c>
      <c r="AR947" s="789">
        <f t="shared" si="3881"/>
        <v>0</v>
      </c>
      <c r="AS947" s="789">
        <f t="shared" si="3881"/>
        <v>0</v>
      </c>
      <c r="AT947" s="789">
        <f t="shared" si="3881"/>
        <v>150</v>
      </c>
      <c r="AU947" s="789">
        <f t="shared" si="3881"/>
        <v>74.924999999999997</v>
      </c>
      <c r="AV947" s="789">
        <f t="shared" si="3881"/>
        <v>149.85</v>
      </c>
      <c r="AW947" s="789">
        <f t="shared" si="3881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82">SUM(BD368)</f>
        <v>4502.25</v>
      </c>
      <c r="BE947" s="789">
        <f t="shared" si="3882"/>
        <v>5702.85</v>
      </c>
      <c r="BF947" s="789">
        <f t="shared" si="3882"/>
        <v>0</v>
      </c>
      <c r="BG947" s="789">
        <f t="shared" si="3882"/>
        <v>3851.9250000000002</v>
      </c>
      <c r="BH947" s="789">
        <f t="shared" si="3882"/>
        <v>0</v>
      </c>
      <c r="BI947" s="789">
        <f t="shared" si="3882"/>
        <v>0</v>
      </c>
      <c r="BJ947" s="789">
        <f t="shared" si="3882"/>
        <v>0</v>
      </c>
      <c r="BK947" s="789">
        <f t="shared" si="3882"/>
        <v>4002</v>
      </c>
      <c r="BL947" s="789">
        <f t="shared" si="3882"/>
        <v>2040</v>
      </c>
      <c r="BM947" s="789">
        <f t="shared" si="3882"/>
        <v>2821.41</v>
      </c>
      <c r="BN947" s="789">
        <f t="shared" si="3882"/>
        <v>0</v>
      </c>
      <c r="BO947" s="789">
        <f t="shared" si="3882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791"/>
        <v>0</v>
      </c>
      <c r="CA947" s="590">
        <f t="shared" si="3792"/>
        <v>0</v>
      </c>
      <c r="CB947" s="590">
        <f t="shared" si="3793"/>
        <v>127.1125</v>
      </c>
      <c r="CC947" s="590">
        <f t="shared" si="3794"/>
        <v>1721.7584999999999</v>
      </c>
      <c r="CD947" s="1328">
        <f t="shared" si="3821"/>
        <v>0</v>
      </c>
      <c r="CE947" s="1329">
        <f t="shared" si="3822"/>
        <v>0</v>
      </c>
      <c r="CF947" s="1329">
        <f t="shared" si="3822"/>
        <v>0</v>
      </c>
      <c r="CG947" s="1329">
        <f t="shared" si="3822"/>
        <v>0</v>
      </c>
      <c r="CH947" s="1329">
        <f t="shared" si="3822"/>
        <v>74.924999999999997</v>
      </c>
      <c r="CI947" s="1330">
        <f t="shared" si="3822"/>
        <v>87.149999999999991</v>
      </c>
      <c r="CJ947" s="1330">
        <f t="shared" si="3822"/>
        <v>149.85</v>
      </c>
      <c r="CK947" s="1329">
        <f t="shared" si="3822"/>
        <v>150</v>
      </c>
      <c r="CL947" s="1329">
        <f t="shared" si="3822"/>
        <v>159.60000000000002</v>
      </c>
      <c r="CM947" s="1329">
        <f t="shared" si="3822"/>
        <v>250</v>
      </c>
      <c r="CN947" s="1329">
        <f t="shared" si="3822"/>
        <v>399.6</v>
      </c>
      <c r="CO947" s="1328">
        <f t="shared" si="3822"/>
        <v>2250</v>
      </c>
      <c r="CP947" s="541" t="str">
        <f t="shared" si="3796"/>
        <v/>
      </c>
      <c r="CQ947" s="542" t="str">
        <f t="shared" si="3797"/>
        <v/>
      </c>
      <c r="CR947" s="543" t="str">
        <f t="shared" si="3798"/>
        <v/>
      </c>
      <c r="CS947" s="543">
        <f t="shared" si="3799"/>
        <v>0</v>
      </c>
      <c r="CT947" s="543">
        <f t="shared" si="3800"/>
        <v>0</v>
      </c>
      <c r="CU947" s="543">
        <f t="shared" si="3801"/>
        <v>0</v>
      </c>
      <c r="CV947" s="543">
        <f t="shared" si="3802"/>
        <v>0</v>
      </c>
      <c r="CW947" s="544">
        <f t="shared" si="3803"/>
        <v>0</v>
      </c>
      <c r="CX947" s="544">
        <f t="shared" si="3804"/>
        <v>0</v>
      </c>
      <c r="CY947" s="544">
        <f t="shared" si="3805"/>
        <v>2040</v>
      </c>
      <c r="CZ947" s="543">
        <f t="shared" si="3806"/>
        <v>2821.41</v>
      </c>
      <c r="DA947" s="543">
        <f t="shared" si="3807"/>
        <v>3851.9250000000002</v>
      </c>
      <c r="DB947" s="543">
        <f t="shared" si="3808"/>
        <v>4002</v>
      </c>
      <c r="DC947" s="543">
        <f t="shared" si="3809"/>
        <v>4502.25</v>
      </c>
      <c r="DD947" s="543">
        <f t="shared" si="3810"/>
        <v>5702.85</v>
      </c>
      <c r="DE947" s="542" t="str">
        <f t="shared" si="3811"/>
        <v/>
      </c>
      <c r="DF947" s="541" t="str">
        <f t="shared" si="3812"/>
        <v/>
      </c>
      <c r="DG947" s="646">
        <f t="shared" si="3813"/>
        <v>12</v>
      </c>
      <c r="DH947" s="98">
        <f t="shared" si="3814"/>
        <v>12</v>
      </c>
      <c r="DI947" s="98">
        <f t="shared" si="3815"/>
        <v>12</v>
      </c>
      <c r="DJ947" s="98">
        <f t="shared" si="3816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83">SUM(B379)</f>
        <v>0</v>
      </c>
      <c r="C948" s="789">
        <f t="shared" si="3883"/>
        <v>0</v>
      </c>
      <c r="D948" s="789">
        <f t="shared" si="3883"/>
        <v>0</v>
      </c>
      <c r="E948" s="789">
        <f t="shared" si="3883"/>
        <v>0</v>
      </c>
      <c r="F948" s="789">
        <f t="shared" si="3883"/>
        <v>0</v>
      </c>
      <c r="G948" s="789">
        <f t="shared" si="3883"/>
        <v>0</v>
      </c>
      <c r="H948" s="789">
        <f t="shared" si="3883"/>
        <v>0</v>
      </c>
      <c r="I948" s="789">
        <f t="shared" si="3883"/>
        <v>0</v>
      </c>
      <c r="J948" s="789">
        <f t="shared" si="3883"/>
        <v>0</v>
      </c>
      <c r="K948" s="789">
        <f t="shared" si="3883"/>
        <v>0</v>
      </c>
      <c r="L948" s="789">
        <f t="shared" si="3883"/>
        <v>0</v>
      </c>
      <c r="M948" s="789">
        <f t="shared" si="3883"/>
        <v>0</v>
      </c>
      <c r="N948" s="789"/>
      <c r="O948" s="789"/>
      <c r="P948" s="789"/>
      <c r="Q948" s="789"/>
      <c r="R948" s="789"/>
      <c r="S948" s="788"/>
      <c r="T948" s="789">
        <f t="shared" ref="T948:AE948" si="3884">SUM(T379)</f>
        <v>0</v>
      </c>
      <c r="U948" s="789">
        <f t="shared" si="3884"/>
        <v>0</v>
      </c>
      <c r="V948" s="789">
        <f t="shared" si="3884"/>
        <v>0</v>
      </c>
      <c r="W948" s="789">
        <f t="shared" si="3884"/>
        <v>0</v>
      </c>
      <c r="X948" s="789">
        <f t="shared" si="3884"/>
        <v>0</v>
      </c>
      <c r="Y948" s="789">
        <f t="shared" si="3884"/>
        <v>0</v>
      </c>
      <c r="Z948" s="789">
        <f t="shared" si="3884"/>
        <v>0</v>
      </c>
      <c r="AA948" s="789">
        <f t="shared" si="3884"/>
        <v>0</v>
      </c>
      <c r="AB948" s="789">
        <f t="shared" si="3884"/>
        <v>0</v>
      </c>
      <c r="AC948" s="789">
        <f t="shared" si="3884"/>
        <v>0</v>
      </c>
      <c r="AD948" s="789">
        <f t="shared" si="3884"/>
        <v>0</v>
      </c>
      <c r="AE948" s="789">
        <f t="shared" si="3884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85">SUM(AL379)</f>
        <v>400</v>
      </c>
      <c r="AM948" s="789">
        <f t="shared" si="3885"/>
        <v>600</v>
      </c>
      <c r="AN948" s="789">
        <f t="shared" si="3885"/>
        <v>800</v>
      </c>
      <c r="AO948" s="789">
        <f t="shared" si="3885"/>
        <v>701.4</v>
      </c>
      <c r="AP948" s="789">
        <f t="shared" si="3885"/>
        <v>399.6</v>
      </c>
      <c r="AQ948" s="789">
        <f t="shared" si="3885"/>
        <v>0</v>
      </c>
      <c r="AR948" s="789">
        <f t="shared" si="3885"/>
        <v>0</v>
      </c>
      <c r="AS948" s="789">
        <f t="shared" si="3885"/>
        <v>149.85</v>
      </c>
      <c r="AT948" s="789">
        <f t="shared" si="3885"/>
        <v>0</v>
      </c>
      <c r="AU948" s="789">
        <f t="shared" si="3885"/>
        <v>0</v>
      </c>
      <c r="AV948" s="789">
        <f t="shared" si="3885"/>
        <v>399.6</v>
      </c>
      <c r="AW948" s="789">
        <f t="shared" si="3885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86">SUM(BD379)</f>
        <v>0</v>
      </c>
      <c r="BE948" s="789">
        <f t="shared" si="3886"/>
        <v>0</v>
      </c>
      <c r="BF948" s="789">
        <f t="shared" si="3886"/>
        <v>0</v>
      </c>
      <c r="BG948" s="789">
        <f t="shared" si="3886"/>
        <v>1120</v>
      </c>
      <c r="BH948" s="789">
        <f t="shared" si="3886"/>
        <v>1600</v>
      </c>
      <c r="BI948" s="789">
        <f t="shared" si="3886"/>
        <v>0</v>
      </c>
      <c r="BJ948" s="789">
        <f t="shared" si="3886"/>
        <v>0</v>
      </c>
      <c r="BK948" s="789">
        <f t="shared" si="3886"/>
        <v>0</v>
      </c>
      <c r="BL948" s="789">
        <f t="shared" si="3886"/>
        <v>600</v>
      </c>
      <c r="BM948" s="789">
        <f t="shared" si="3886"/>
        <v>0</v>
      </c>
      <c r="BN948" s="789">
        <f t="shared" si="3886"/>
        <v>0</v>
      </c>
      <c r="BO948" s="789">
        <f t="shared" si="3886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791"/>
        <v>0</v>
      </c>
      <c r="CA948" s="590">
        <f t="shared" si="3792"/>
        <v>0</v>
      </c>
      <c r="CB948" s="590">
        <f t="shared" si="3793"/>
        <v>265.04499999999996</v>
      </c>
      <c r="CC948" s="590">
        <f t="shared" si="3794"/>
        <v>232</v>
      </c>
      <c r="CD948" s="1328">
        <f t="shared" si="3821"/>
        <v>0</v>
      </c>
      <c r="CE948" s="1329">
        <f t="shared" ref="CE948:CO960" si="388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87"/>
        <v>0</v>
      </c>
      <c r="CG948" s="1329">
        <f t="shared" si="3887"/>
        <v>0</v>
      </c>
      <c r="CH948" s="1329">
        <f t="shared" si="3887"/>
        <v>0</v>
      </c>
      <c r="CI948" s="1330">
        <f t="shared" si="3887"/>
        <v>149.85</v>
      </c>
      <c r="CJ948" s="1330">
        <f t="shared" si="3887"/>
        <v>399.6</v>
      </c>
      <c r="CK948" s="1329">
        <f t="shared" si="3887"/>
        <v>399.6</v>
      </c>
      <c r="CL948" s="1329">
        <f t="shared" si="3887"/>
        <v>400</v>
      </c>
      <c r="CM948" s="1329">
        <f t="shared" si="3887"/>
        <v>600</v>
      </c>
      <c r="CN948" s="1329">
        <f t="shared" si="3887"/>
        <v>701.4</v>
      </c>
      <c r="CO948" s="1328">
        <f t="shared" si="3887"/>
        <v>800</v>
      </c>
      <c r="CP948" s="541" t="str">
        <f t="shared" si="3796"/>
        <v/>
      </c>
      <c r="CQ948" s="542" t="str">
        <f t="shared" si="3797"/>
        <v/>
      </c>
      <c r="CR948" s="543" t="str">
        <f t="shared" si="3798"/>
        <v/>
      </c>
      <c r="CS948" s="543">
        <f t="shared" si="3799"/>
        <v>0</v>
      </c>
      <c r="CT948" s="543">
        <f t="shared" si="3800"/>
        <v>0</v>
      </c>
      <c r="CU948" s="543">
        <f t="shared" si="3801"/>
        <v>0</v>
      </c>
      <c r="CV948" s="543">
        <f t="shared" si="3802"/>
        <v>0</v>
      </c>
      <c r="CW948" s="544">
        <f t="shared" si="3803"/>
        <v>0</v>
      </c>
      <c r="CX948" s="544">
        <f t="shared" si="3804"/>
        <v>0</v>
      </c>
      <c r="CY948" s="544">
        <f t="shared" si="3805"/>
        <v>0</v>
      </c>
      <c r="CZ948" s="543">
        <f t="shared" si="3806"/>
        <v>0</v>
      </c>
      <c r="DA948" s="543">
        <f t="shared" si="3807"/>
        <v>600</v>
      </c>
      <c r="DB948" s="543">
        <f t="shared" si="3808"/>
        <v>600</v>
      </c>
      <c r="DC948" s="543">
        <f t="shared" si="3809"/>
        <v>1120</v>
      </c>
      <c r="DD948" s="543">
        <f t="shared" si="3810"/>
        <v>1600</v>
      </c>
      <c r="DE948" s="542" t="str">
        <f t="shared" si="3811"/>
        <v/>
      </c>
      <c r="DF948" s="541" t="str">
        <f t="shared" si="3812"/>
        <v/>
      </c>
      <c r="DG948" s="646">
        <f t="shared" si="3813"/>
        <v>12</v>
      </c>
      <c r="DH948" s="98">
        <f t="shared" si="3814"/>
        <v>12</v>
      </c>
      <c r="DI948" s="98">
        <f t="shared" si="3815"/>
        <v>12</v>
      </c>
      <c r="DJ948" s="98">
        <f t="shared" si="3816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88">SUM(B389)</f>
        <v>0</v>
      </c>
      <c r="C949" s="789">
        <f t="shared" si="3888"/>
        <v>0</v>
      </c>
      <c r="D949" s="789">
        <f t="shared" si="3888"/>
        <v>0</v>
      </c>
      <c r="E949" s="789">
        <f t="shared" si="3888"/>
        <v>0</v>
      </c>
      <c r="F949" s="789">
        <f t="shared" si="3888"/>
        <v>0</v>
      </c>
      <c r="G949" s="789">
        <f t="shared" si="3888"/>
        <v>0</v>
      </c>
      <c r="H949" s="789">
        <f t="shared" si="3888"/>
        <v>0</v>
      </c>
      <c r="I949" s="789">
        <f t="shared" si="3888"/>
        <v>0</v>
      </c>
      <c r="J949" s="789">
        <f t="shared" si="3888"/>
        <v>0</v>
      </c>
      <c r="K949" s="789">
        <f t="shared" si="3888"/>
        <v>0</v>
      </c>
      <c r="L949" s="789">
        <f t="shared" si="3888"/>
        <v>0</v>
      </c>
      <c r="M949" s="789">
        <f t="shared" si="3888"/>
        <v>0</v>
      </c>
      <c r="N949" s="789"/>
      <c r="O949" s="789"/>
      <c r="P949" s="789"/>
      <c r="Q949" s="789"/>
      <c r="R949" s="789"/>
      <c r="S949" s="788"/>
      <c r="T949" s="789">
        <f t="shared" ref="T949:AE949" si="3889">SUM(T389)</f>
        <v>0</v>
      </c>
      <c r="U949" s="789">
        <f t="shared" si="3889"/>
        <v>0</v>
      </c>
      <c r="V949" s="789">
        <f t="shared" si="3889"/>
        <v>0</v>
      </c>
      <c r="W949" s="789">
        <f t="shared" si="3889"/>
        <v>450</v>
      </c>
      <c r="X949" s="789">
        <f t="shared" si="3889"/>
        <v>0</v>
      </c>
      <c r="Y949" s="789">
        <f t="shared" si="3889"/>
        <v>0</v>
      </c>
      <c r="Z949" s="789">
        <f t="shared" si="3889"/>
        <v>0</v>
      </c>
      <c r="AA949" s="789">
        <f t="shared" si="3889"/>
        <v>0</v>
      </c>
      <c r="AB949" s="789">
        <f t="shared" si="3889"/>
        <v>0</v>
      </c>
      <c r="AC949" s="789">
        <f t="shared" si="3889"/>
        <v>0</v>
      </c>
      <c r="AD949" s="789">
        <f t="shared" si="3889"/>
        <v>0</v>
      </c>
      <c r="AE949" s="789">
        <f t="shared" si="3889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90">SUM(AL389)</f>
        <v>0</v>
      </c>
      <c r="AM949" s="789">
        <f t="shared" si="3890"/>
        <v>75</v>
      </c>
      <c r="AN949" s="789">
        <f t="shared" si="3890"/>
        <v>0</v>
      </c>
      <c r="AO949" s="789">
        <f t="shared" si="3890"/>
        <v>60</v>
      </c>
      <c r="AP949" s="789">
        <f t="shared" si="3890"/>
        <v>60</v>
      </c>
      <c r="AQ949" s="789">
        <f t="shared" si="3890"/>
        <v>0</v>
      </c>
      <c r="AR949" s="789">
        <f t="shared" si="3890"/>
        <v>0</v>
      </c>
      <c r="AS949" s="789">
        <f t="shared" si="3890"/>
        <v>0</v>
      </c>
      <c r="AT949" s="789">
        <f t="shared" si="3890"/>
        <v>100</v>
      </c>
      <c r="AU949" s="789">
        <f t="shared" si="3890"/>
        <v>50</v>
      </c>
      <c r="AV949" s="789">
        <f t="shared" si="3890"/>
        <v>25</v>
      </c>
      <c r="AW949" s="789">
        <f t="shared" si="3890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91">SUM(BD389)</f>
        <v>0</v>
      </c>
      <c r="BE949" s="789">
        <f t="shared" si="3891"/>
        <v>1500</v>
      </c>
      <c r="BF949" s="789">
        <f t="shared" si="3891"/>
        <v>0</v>
      </c>
      <c r="BG949" s="789">
        <f t="shared" si="3891"/>
        <v>3780</v>
      </c>
      <c r="BH949" s="789">
        <f t="shared" si="3891"/>
        <v>0</v>
      </c>
      <c r="BI949" s="789">
        <f t="shared" si="3891"/>
        <v>0</v>
      </c>
      <c r="BJ949" s="789">
        <f t="shared" si="3891"/>
        <v>0</v>
      </c>
      <c r="BK949" s="789">
        <f t="shared" si="3891"/>
        <v>0</v>
      </c>
      <c r="BL949" s="789">
        <f t="shared" si="3891"/>
        <v>2821.41</v>
      </c>
      <c r="BM949" s="789">
        <f t="shared" si="3891"/>
        <v>0</v>
      </c>
      <c r="BN949" s="789">
        <f t="shared" si="3891"/>
        <v>0</v>
      </c>
      <c r="BO949" s="789">
        <f t="shared" si="3891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791"/>
        <v>0</v>
      </c>
      <c r="CA949" s="590">
        <f t="shared" si="3792"/>
        <v>0</v>
      </c>
      <c r="CB949" s="590">
        <f t="shared" si="3793"/>
        <v>27</v>
      </c>
      <c r="CC949" s="590">
        <f t="shared" si="3794"/>
        <v>432.14099999999996</v>
      </c>
      <c r="CD949" s="1328">
        <f t="shared" si="3821"/>
        <v>0</v>
      </c>
      <c r="CE949" s="1329">
        <f t="shared" si="3887"/>
        <v>0</v>
      </c>
      <c r="CF949" s="1329">
        <f t="shared" si="3887"/>
        <v>0</v>
      </c>
      <c r="CG949" s="1329">
        <f t="shared" si="3887"/>
        <v>0</v>
      </c>
      <c r="CH949" s="1329">
        <f t="shared" si="3887"/>
        <v>0</v>
      </c>
      <c r="CI949" s="1330">
        <f t="shared" si="3887"/>
        <v>0</v>
      </c>
      <c r="CJ949" s="1330">
        <f t="shared" si="3887"/>
        <v>25</v>
      </c>
      <c r="CK949" s="1329">
        <f t="shared" si="3887"/>
        <v>50</v>
      </c>
      <c r="CL949" s="1329">
        <f t="shared" si="3887"/>
        <v>60</v>
      </c>
      <c r="CM949" s="1329">
        <f t="shared" si="3887"/>
        <v>60</v>
      </c>
      <c r="CN949" s="1329">
        <f t="shared" si="3887"/>
        <v>75</v>
      </c>
      <c r="CO949" s="1328">
        <f t="shared" si="3887"/>
        <v>100</v>
      </c>
      <c r="CP949" s="541" t="str">
        <f t="shared" si="3796"/>
        <v/>
      </c>
      <c r="CQ949" s="542" t="str">
        <f t="shared" si="3797"/>
        <v/>
      </c>
      <c r="CR949" s="543" t="str">
        <f t="shared" si="3798"/>
        <v/>
      </c>
      <c r="CS949" s="543">
        <f t="shared" si="3799"/>
        <v>0</v>
      </c>
      <c r="CT949" s="543">
        <f t="shared" si="3800"/>
        <v>0</v>
      </c>
      <c r="CU949" s="543">
        <f t="shared" si="3801"/>
        <v>0</v>
      </c>
      <c r="CV949" s="543">
        <f t="shared" si="3802"/>
        <v>0</v>
      </c>
      <c r="CW949" s="544">
        <f t="shared" si="3803"/>
        <v>0</v>
      </c>
      <c r="CX949" s="544">
        <f t="shared" si="3804"/>
        <v>0</v>
      </c>
      <c r="CY949" s="544">
        <f t="shared" si="3805"/>
        <v>0</v>
      </c>
      <c r="CZ949" s="543">
        <f t="shared" si="3806"/>
        <v>0</v>
      </c>
      <c r="DA949" s="543">
        <f t="shared" si="3807"/>
        <v>0</v>
      </c>
      <c r="DB949" s="543">
        <f t="shared" si="3808"/>
        <v>1500</v>
      </c>
      <c r="DC949" s="543">
        <f t="shared" si="3809"/>
        <v>2821.41</v>
      </c>
      <c r="DD949" s="543">
        <f t="shared" si="3810"/>
        <v>3780</v>
      </c>
      <c r="DE949" s="542" t="str">
        <f t="shared" si="3811"/>
        <v/>
      </c>
      <c r="DF949" s="541" t="str">
        <f t="shared" si="3812"/>
        <v/>
      </c>
      <c r="DG949" s="646">
        <f t="shared" si="3813"/>
        <v>12</v>
      </c>
      <c r="DH949" s="98">
        <f t="shared" si="3814"/>
        <v>12</v>
      </c>
      <c r="DI949" s="98">
        <f t="shared" si="3815"/>
        <v>12</v>
      </c>
      <c r="DJ949" s="98">
        <f t="shared" si="3816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892">SUM(B394)</f>
        <v>0</v>
      </c>
      <c r="C950" s="789">
        <f t="shared" si="3892"/>
        <v>0</v>
      </c>
      <c r="D950" s="789">
        <f t="shared" si="3892"/>
        <v>0</v>
      </c>
      <c r="E950" s="789">
        <f t="shared" si="3892"/>
        <v>0</v>
      </c>
      <c r="F950" s="789">
        <f t="shared" si="3892"/>
        <v>0</v>
      </c>
      <c r="G950" s="789">
        <f t="shared" si="3892"/>
        <v>0</v>
      </c>
      <c r="H950" s="789">
        <f t="shared" si="3892"/>
        <v>0</v>
      </c>
      <c r="I950" s="789">
        <f t="shared" si="3892"/>
        <v>0</v>
      </c>
      <c r="J950" s="789">
        <f t="shared" si="3892"/>
        <v>0</v>
      </c>
      <c r="K950" s="789">
        <f t="shared" si="3892"/>
        <v>0</v>
      </c>
      <c r="L950" s="789">
        <f t="shared" si="3892"/>
        <v>0</v>
      </c>
      <c r="M950" s="789">
        <f t="shared" si="3892"/>
        <v>0</v>
      </c>
      <c r="N950" s="789"/>
      <c r="O950" s="789"/>
      <c r="P950" s="789"/>
      <c r="Q950" s="789"/>
      <c r="R950" s="789"/>
      <c r="S950" s="788"/>
      <c r="T950" s="789">
        <f t="shared" ref="T950:AE950" si="3893">SUM(T394)</f>
        <v>0</v>
      </c>
      <c r="U950" s="789">
        <f t="shared" si="3893"/>
        <v>0</v>
      </c>
      <c r="V950" s="789">
        <f t="shared" si="3893"/>
        <v>0</v>
      </c>
      <c r="W950" s="789">
        <f t="shared" si="3893"/>
        <v>0</v>
      </c>
      <c r="X950" s="789">
        <f t="shared" si="3893"/>
        <v>0</v>
      </c>
      <c r="Y950" s="789">
        <f t="shared" si="3893"/>
        <v>0</v>
      </c>
      <c r="Z950" s="789">
        <f t="shared" si="3893"/>
        <v>0</v>
      </c>
      <c r="AA950" s="789">
        <f t="shared" si="3893"/>
        <v>0</v>
      </c>
      <c r="AB950" s="789">
        <f t="shared" si="3893"/>
        <v>0</v>
      </c>
      <c r="AC950" s="789">
        <f t="shared" si="3893"/>
        <v>0</v>
      </c>
      <c r="AD950" s="789">
        <f t="shared" si="3893"/>
        <v>0</v>
      </c>
      <c r="AE950" s="789">
        <f t="shared" si="3893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94">SUM(AL394)</f>
        <v>0</v>
      </c>
      <c r="AM950" s="789">
        <f t="shared" si="3894"/>
        <v>0</v>
      </c>
      <c r="AN950" s="789">
        <f t="shared" si="3894"/>
        <v>0</v>
      </c>
      <c r="AO950" s="789">
        <f t="shared" si="3894"/>
        <v>0</v>
      </c>
      <c r="AP950" s="789">
        <f t="shared" si="3894"/>
        <v>0</v>
      </c>
      <c r="AQ950" s="789">
        <f t="shared" si="3894"/>
        <v>0</v>
      </c>
      <c r="AR950" s="789">
        <f t="shared" si="3894"/>
        <v>0</v>
      </c>
      <c r="AS950" s="789">
        <f t="shared" si="3894"/>
        <v>0</v>
      </c>
      <c r="AT950" s="789">
        <f t="shared" si="3894"/>
        <v>0</v>
      </c>
      <c r="AU950" s="789">
        <f t="shared" si="3894"/>
        <v>0</v>
      </c>
      <c r="AV950" s="789">
        <f t="shared" si="3894"/>
        <v>0</v>
      </c>
      <c r="AW950" s="789">
        <f t="shared" si="3894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95">SUM(BD394)</f>
        <v>36000</v>
      </c>
      <c r="BE950" s="789">
        <f t="shared" si="3895"/>
        <v>0</v>
      </c>
      <c r="BF950" s="789">
        <f t="shared" si="3895"/>
        <v>0</v>
      </c>
      <c r="BG950" s="789">
        <f t="shared" si="3895"/>
        <v>0</v>
      </c>
      <c r="BH950" s="789">
        <f t="shared" si="3895"/>
        <v>0</v>
      </c>
      <c r="BI950" s="789">
        <f t="shared" si="3895"/>
        <v>0</v>
      </c>
      <c r="BJ950" s="789">
        <f t="shared" si="3895"/>
        <v>0</v>
      </c>
      <c r="BK950" s="789">
        <f t="shared" si="3895"/>
        <v>0</v>
      </c>
      <c r="BL950" s="789">
        <f t="shared" si="3895"/>
        <v>0</v>
      </c>
      <c r="BM950" s="789">
        <f t="shared" si="3895"/>
        <v>0</v>
      </c>
      <c r="BN950" s="789">
        <f t="shared" si="3895"/>
        <v>0</v>
      </c>
      <c r="BO950" s="789">
        <f t="shared" si="3895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791"/>
        <v>0</v>
      </c>
      <c r="CA950" s="590">
        <f t="shared" si="3792"/>
        <v>0</v>
      </c>
      <c r="CB950" s="590">
        <f t="shared" si="3793"/>
        <v>0</v>
      </c>
      <c r="CC950" s="590">
        <f t="shared" si="3794"/>
        <v>0</v>
      </c>
      <c r="CD950" s="1328">
        <f t="shared" si="3821"/>
        <v>0</v>
      </c>
      <c r="CE950" s="1329">
        <f t="shared" si="3887"/>
        <v>0</v>
      </c>
      <c r="CF950" s="1329">
        <f t="shared" si="3887"/>
        <v>0</v>
      </c>
      <c r="CG950" s="1329">
        <f t="shared" si="3887"/>
        <v>0</v>
      </c>
      <c r="CH950" s="1329">
        <f t="shared" si="3887"/>
        <v>0</v>
      </c>
      <c r="CI950" s="1330">
        <f t="shared" si="3887"/>
        <v>0</v>
      </c>
      <c r="CJ950" s="1330">
        <f t="shared" si="3887"/>
        <v>0</v>
      </c>
      <c r="CK950" s="1329">
        <f t="shared" si="3887"/>
        <v>0</v>
      </c>
      <c r="CL950" s="1329">
        <f t="shared" si="3887"/>
        <v>0</v>
      </c>
      <c r="CM950" s="1329">
        <f t="shared" si="3887"/>
        <v>0</v>
      </c>
      <c r="CN950" s="1329">
        <f t="shared" si="3887"/>
        <v>0</v>
      </c>
      <c r="CO950" s="1328">
        <f t="shared" si="3887"/>
        <v>0</v>
      </c>
      <c r="CP950" s="541" t="str">
        <f t="shared" si="3796"/>
        <v/>
      </c>
      <c r="CQ950" s="542" t="str">
        <f t="shared" si="3797"/>
        <v/>
      </c>
      <c r="CR950" s="543" t="str">
        <f t="shared" si="3798"/>
        <v/>
      </c>
      <c r="CS950" s="543">
        <f t="shared" si="3799"/>
        <v>0</v>
      </c>
      <c r="CT950" s="543">
        <f t="shared" si="3800"/>
        <v>0</v>
      </c>
      <c r="CU950" s="543">
        <f t="shared" si="3801"/>
        <v>0</v>
      </c>
      <c r="CV950" s="543">
        <f t="shared" si="3802"/>
        <v>0</v>
      </c>
      <c r="CW950" s="544">
        <f t="shared" si="3803"/>
        <v>0</v>
      </c>
      <c r="CX950" s="544">
        <f t="shared" si="3804"/>
        <v>0</v>
      </c>
      <c r="CY950" s="544">
        <f t="shared" si="3805"/>
        <v>0</v>
      </c>
      <c r="CZ950" s="543">
        <f t="shared" si="3806"/>
        <v>0</v>
      </c>
      <c r="DA950" s="543">
        <f t="shared" si="3807"/>
        <v>0</v>
      </c>
      <c r="DB950" s="543">
        <f t="shared" si="3808"/>
        <v>0</v>
      </c>
      <c r="DC950" s="543">
        <f t="shared" si="3809"/>
        <v>0</v>
      </c>
      <c r="DD950" s="543">
        <f t="shared" si="3810"/>
        <v>36000</v>
      </c>
      <c r="DE950" s="542" t="str">
        <f t="shared" si="3811"/>
        <v/>
      </c>
      <c r="DF950" s="541" t="str">
        <f t="shared" si="3812"/>
        <v/>
      </c>
      <c r="DG950" s="646">
        <f t="shared" si="3813"/>
        <v>12</v>
      </c>
      <c r="DH950" s="98">
        <f t="shared" si="3814"/>
        <v>12</v>
      </c>
      <c r="DI950" s="98">
        <f t="shared" si="3815"/>
        <v>12</v>
      </c>
      <c r="DJ950" s="98">
        <f t="shared" si="3816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896">SUM(B397)</f>
        <v>0</v>
      </c>
      <c r="C951" s="789">
        <f t="shared" si="3896"/>
        <v>0</v>
      </c>
      <c r="D951" s="789">
        <f t="shared" si="3896"/>
        <v>0</v>
      </c>
      <c r="E951" s="789">
        <f t="shared" si="3896"/>
        <v>0</v>
      </c>
      <c r="F951" s="789">
        <f t="shared" si="3896"/>
        <v>0</v>
      </c>
      <c r="G951" s="789">
        <f t="shared" si="3896"/>
        <v>0</v>
      </c>
      <c r="H951" s="789">
        <f t="shared" si="3896"/>
        <v>0</v>
      </c>
      <c r="I951" s="789">
        <f t="shared" si="3896"/>
        <v>0</v>
      </c>
      <c r="J951" s="789">
        <f t="shared" si="3896"/>
        <v>0</v>
      </c>
      <c r="K951" s="789">
        <f t="shared" si="3896"/>
        <v>0</v>
      </c>
      <c r="L951" s="789">
        <f t="shared" si="3896"/>
        <v>0</v>
      </c>
      <c r="M951" s="789">
        <f t="shared" si="3896"/>
        <v>0</v>
      </c>
      <c r="N951" s="789"/>
      <c r="O951" s="789"/>
      <c r="P951" s="789"/>
      <c r="Q951" s="789"/>
      <c r="R951" s="789"/>
      <c r="S951" s="788"/>
      <c r="T951" s="789">
        <f t="shared" ref="T951:AE951" si="3897">SUM(T397)</f>
        <v>0</v>
      </c>
      <c r="U951" s="789">
        <f t="shared" si="3897"/>
        <v>0</v>
      </c>
      <c r="V951" s="789">
        <f t="shared" si="3897"/>
        <v>0</v>
      </c>
      <c r="W951" s="789">
        <f t="shared" si="3897"/>
        <v>0</v>
      </c>
      <c r="X951" s="789">
        <f t="shared" si="3897"/>
        <v>0</v>
      </c>
      <c r="Y951" s="789">
        <f t="shared" si="3897"/>
        <v>0</v>
      </c>
      <c r="Z951" s="789">
        <f t="shared" si="3897"/>
        <v>0</v>
      </c>
      <c r="AA951" s="789">
        <f t="shared" si="3897"/>
        <v>0</v>
      </c>
      <c r="AB951" s="789">
        <f t="shared" si="3897"/>
        <v>0</v>
      </c>
      <c r="AC951" s="789">
        <f t="shared" si="3897"/>
        <v>0</v>
      </c>
      <c r="AD951" s="789">
        <f t="shared" si="3897"/>
        <v>0</v>
      </c>
      <c r="AE951" s="789">
        <f t="shared" si="3897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98">SUM(AL397)</f>
        <v>0</v>
      </c>
      <c r="AM951" s="789">
        <f t="shared" si="3898"/>
        <v>0</v>
      </c>
      <c r="AN951" s="789">
        <f t="shared" si="3898"/>
        <v>150</v>
      </c>
      <c r="AO951" s="789">
        <f t="shared" si="3898"/>
        <v>49</v>
      </c>
      <c r="AP951" s="789">
        <f t="shared" si="3898"/>
        <v>0</v>
      </c>
      <c r="AQ951" s="789">
        <f t="shared" si="3898"/>
        <v>0</v>
      </c>
      <c r="AR951" s="789">
        <f t="shared" si="3898"/>
        <v>0</v>
      </c>
      <c r="AS951" s="789">
        <f t="shared" si="3898"/>
        <v>0</v>
      </c>
      <c r="AT951" s="789">
        <f t="shared" si="3898"/>
        <v>100</v>
      </c>
      <c r="AU951" s="789">
        <f t="shared" si="3898"/>
        <v>0</v>
      </c>
      <c r="AV951" s="789">
        <f t="shared" si="3898"/>
        <v>150</v>
      </c>
      <c r="AW951" s="789">
        <f t="shared" si="3898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99">SUM(BD397)</f>
        <v>0</v>
      </c>
      <c r="BE951" s="789">
        <f t="shared" si="3899"/>
        <v>960</v>
      </c>
      <c r="BF951" s="789">
        <f t="shared" si="3899"/>
        <v>0</v>
      </c>
      <c r="BG951" s="789">
        <f t="shared" si="3899"/>
        <v>0</v>
      </c>
      <c r="BH951" s="789">
        <f t="shared" si="3899"/>
        <v>0</v>
      </c>
      <c r="BI951" s="789">
        <f t="shared" si="3899"/>
        <v>0</v>
      </c>
      <c r="BJ951" s="789">
        <f t="shared" si="3899"/>
        <v>0</v>
      </c>
      <c r="BK951" s="789">
        <f t="shared" si="3899"/>
        <v>0</v>
      </c>
      <c r="BL951" s="789">
        <f t="shared" si="3899"/>
        <v>0</v>
      </c>
      <c r="BM951" s="789">
        <f t="shared" si="3899"/>
        <v>0</v>
      </c>
      <c r="BN951" s="789">
        <f t="shared" si="3899"/>
        <v>0</v>
      </c>
      <c r="BO951" s="789">
        <f t="shared" si="3899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791"/>
        <v>0</v>
      </c>
      <c r="CA951" s="590">
        <f t="shared" si="3792"/>
        <v>0</v>
      </c>
      <c r="CB951" s="590">
        <f t="shared" si="3793"/>
        <v>29.9</v>
      </c>
      <c r="CC951" s="590">
        <f t="shared" si="3794"/>
        <v>0</v>
      </c>
      <c r="CD951" s="1328">
        <f t="shared" si="3821"/>
        <v>0</v>
      </c>
      <c r="CE951" s="1329">
        <f t="shared" si="3887"/>
        <v>0</v>
      </c>
      <c r="CF951" s="1329">
        <f t="shared" si="3887"/>
        <v>0</v>
      </c>
      <c r="CG951" s="1329">
        <f t="shared" si="3887"/>
        <v>0</v>
      </c>
      <c r="CH951" s="1329">
        <f t="shared" si="3887"/>
        <v>0</v>
      </c>
      <c r="CI951" s="1330">
        <f t="shared" si="3887"/>
        <v>0</v>
      </c>
      <c r="CJ951" s="1330">
        <f t="shared" si="3887"/>
        <v>0</v>
      </c>
      <c r="CK951" s="1329">
        <f t="shared" si="3887"/>
        <v>0</v>
      </c>
      <c r="CL951" s="1329">
        <f t="shared" si="3887"/>
        <v>49</v>
      </c>
      <c r="CM951" s="1329">
        <f t="shared" si="3887"/>
        <v>100</v>
      </c>
      <c r="CN951" s="1329">
        <f t="shared" si="3887"/>
        <v>150</v>
      </c>
      <c r="CO951" s="1328">
        <f t="shared" si="3887"/>
        <v>150</v>
      </c>
      <c r="CP951" s="541" t="str">
        <f t="shared" si="3796"/>
        <v/>
      </c>
      <c r="CQ951" s="542" t="str">
        <f t="shared" si="3797"/>
        <v/>
      </c>
      <c r="CR951" s="543" t="str">
        <f t="shared" si="3798"/>
        <v/>
      </c>
      <c r="CS951" s="543">
        <f t="shared" si="3799"/>
        <v>0</v>
      </c>
      <c r="CT951" s="543">
        <f t="shared" si="3800"/>
        <v>0</v>
      </c>
      <c r="CU951" s="543">
        <f t="shared" si="3801"/>
        <v>0</v>
      </c>
      <c r="CV951" s="543">
        <f t="shared" si="3802"/>
        <v>0</v>
      </c>
      <c r="CW951" s="544">
        <f t="shared" si="3803"/>
        <v>0</v>
      </c>
      <c r="CX951" s="544">
        <f t="shared" si="3804"/>
        <v>0</v>
      </c>
      <c r="CY951" s="544">
        <f t="shared" si="3805"/>
        <v>0</v>
      </c>
      <c r="CZ951" s="543">
        <f t="shared" si="3806"/>
        <v>0</v>
      </c>
      <c r="DA951" s="543">
        <f t="shared" si="3807"/>
        <v>0</v>
      </c>
      <c r="DB951" s="543">
        <f t="shared" si="3808"/>
        <v>0</v>
      </c>
      <c r="DC951" s="543">
        <f t="shared" si="3809"/>
        <v>0</v>
      </c>
      <c r="DD951" s="543">
        <f t="shared" si="3810"/>
        <v>960</v>
      </c>
      <c r="DE951" s="542" t="str">
        <f t="shared" si="3811"/>
        <v/>
      </c>
      <c r="DF951" s="541" t="str">
        <f t="shared" si="3812"/>
        <v/>
      </c>
      <c r="DG951" s="646">
        <f t="shared" si="3813"/>
        <v>12</v>
      </c>
      <c r="DH951" s="98">
        <f t="shared" si="3814"/>
        <v>12</v>
      </c>
      <c r="DI951" s="98">
        <f t="shared" si="3815"/>
        <v>12</v>
      </c>
      <c r="DJ951" s="98">
        <f t="shared" si="3816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00">SUM(B400)</f>
        <v>0</v>
      </c>
      <c r="C952" s="789">
        <f t="shared" si="3900"/>
        <v>0</v>
      </c>
      <c r="D952" s="789">
        <f t="shared" si="3900"/>
        <v>0</v>
      </c>
      <c r="E952" s="789">
        <f t="shared" si="3900"/>
        <v>0</v>
      </c>
      <c r="F952" s="789">
        <f t="shared" si="3900"/>
        <v>0</v>
      </c>
      <c r="G952" s="789">
        <f t="shared" si="3900"/>
        <v>0</v>
      </c>
      <c r="H952" s="789">
        <f t="shared" si="3900"/>
        <v>0</v>
      </c>
      <c r="I952" s="789">
        <f t="shared" si="3900"/>
        <v>0</v>
      </c>
      <c r="J952" s="789">
        <f t="shared" si="3900"/>
        <v>0</v>
      </c>
      <c r="K952" s="789">
        <f t="shared" si="3900"/>
        <v>0</v>
      </c>
      <c r="L952" s="789">
        <f t="shared" si="3900"/>
        <v>0</v>
      </c>
      <c r="M952" s="789">
        <f t="shared" si="3900"/>
        <v>0</v>
      </c>
      <c r="N952" s="789"/>
      <c r="O952" s="789"/>
      <c r="P952" s="789"/>
      <c r="Q952" s="789"/>
      <c r="R952" s="789"/>
      <c r="S952" s="788"/>
      <c r="T952" s="789">
        <f t="shared" ref="T952:AE952" si="3901">SUM(T400)</f>
        <v>0</v>
      </c>
      <c r="U952" s="789">
        <f t="shared" si="3901"/>
        <v>0</v>
      </c>
      <c r="V952" s="789">
        <f t="shared" si="3901"/>
        <v>0</v>
      </c>
      <c r="W952" s="789">
        <f t="shared" si="3901"/>
        <v>0</v>
      </c>
      <c r="X952" s="789">
        <f t="shared" si="3901"/>
        <v>0</v>
      </c>
      <c r="Y952" s="789">
        <f t="shared" si="3901"/>
        <v>0</v>
      </c>
      <c r="Z952" s="789">
        <f t="shared" si="3901"/>
        <v>0</v>
      </c>
      <c r="AA952" s="789">
        <f t="shared" si="3901"/>
        <v>0</v>
      </c>
      <c r="AB952" s="789">
        <f t="shared" si="3901"/>
        <v>0</v>
      </c>
      <c r="AC952" s="789">
        <f t="shared" si="3901"/>
        <v>0</v>
      </c>
      <c r="AD952" s="789">
        <f t="shared" si="3901"/>
        <v>0</v>
      </c>
      <c r="AE952" s="789">
        <f t="shared" si="3901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02">SUM(AL400)</f>
        <v>0</v>
      </c>
      <c r="AM952" s="789">
        <f t="shared" si="3902"/>
        <v>0</v>
      </c>
      <c r="AN952" s="789">
        <f t="shared" si="3902"/>
        <v>0</v>
      </c>
      <c r="AO952" s="789">
        <f t="shared" si="3902"/>
        <v>0</v>
      </c>
      <c r="AP952" s="789">
        <f t="shared" si="3902"/>
        <v>0</v>
      </c>
      <c r="AQ952" s="789">
        <f t="shared" si="3902"/>
        <v>0</v>
      </c>
      <c r="AR952" s="789">
        <f t="shared" si="3902"/>
        <v>0</v>
      </c>
      <c r="AS952" s="789">
        <f t="shared" si="3902"/>
        <v>0</v>
      </c>
      <c r="AT952" s="789">
        <f t="shared" si="3902"/>
        <v>0</v>
      </c>
      <c r="AU952" s="789">
        <f t="shared" si="3902"/>
        <v>0</v>
      </c>
      <c r="AV952" s="789">
        <f t="shared" si="3902"/>
        <v>0</v>
      </c>
      <c r="AW952" s="789">
        <f t="shared" si="3902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03">SUM(BD400)</f>
        <v>0</v>
      </c>
      <c r="BE952" s="789">
        <f t="shared" si="3903"/>
        <v>3570</v>
      </c>
      <c r="BF952" s="789">
        <f t="shared" si="3903"/>
        <v>0</v>
      </c>
      <c r="BG952" s="789">
        <f t="shared" si="3903"/>
        <v>0</v>
      </c>
      <c r="BH952" s="789">
        <f t="shared" si="3903"/>
        <v>0</v>
      </c>
      <c r="BI952" s="789">
        <f t="shared" si="3903"/>
        <v>0</v>
      </c>
      <c r="BJ952" s="789">
        <f t="shared" si="3903"/>
        <v>0</v>
      </c>
      <c r="BK952" s="789">
        <f t="shared" si="3903"/>
        <v>0</v>
      </c>
      <c r="BL952" s="789">
        <f t="shared" si="3903"/>
        <v>0</v>
      </c>
      <c r="BM952" s="789">
        <f t="shared" si="3903"/>
        <v>0</v>
      </c>
      <c r="BN952" s="789">
        <f t="shared" si="3903"/>
        <v>0</v>
      </c>
      <c r="BO952" s="789">
        <f t="shared" si="3903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791"/>
        <v>0</v>
      </c>
      <c r="CA952" s="590">
        <f t="shared" si="3792"/>
        <v>0</v>
      </c>
      <c r="CB952" s="590">
        <f t="shared" si="3793"/>
        <v>0</v>
      </c>
      <c r="CC952" s="590">
        <f t="shared" si="3794"/>
        <v>0</v>
      </c>
      <c r="CD952" s="1328">
        <f t="shared" si="3821"/>
        <v>0</v>
      </c>
      <c r="CE952" s="1329">
        <f t="shared" si="3887"/>
        <v>0</v>
      </c>
      <c r="CF952" s="1329">
        <f t="shared" si="3887"/>
        <v>0</v>
      </c>
      <c r="CG952" s="1329">
        <f t="shared" si="3887"/>
        <v>0</v>
      </c>
      <c r="CH952" s="1329">
        <f t="shared" si="3887"/>
        <v>0</v>
      </c>
      <c r="CI952" s="1330">
        <f t="shared" si="3887"/>
        <v>0</v>
      </c>
      <c r="CJ952" s="1330">
        <f t="shared" si="3887"/>
        <v>0</v>
      </c>
      <c r="CK952" s="1329">
        <f t="shared" si="3887"/>
        <v>0</v>
      </c>
      <c r="CL952" s="1329">
        <f t="shared" si="3887"/>
        <v>0</v>
      </c>
      <c r="CM952" s="1329">
        <f t="shared" si="3887"/>
        <v>0</v>
      </c>
      <c r="CN952" s="1329">
        <f t="shared" si="3887"/>
        <v>0</v>
      </c>
      <c r="CO952" s="1328">
        <f t="shared" si="3887"/>
        <v>0</v>
      </c>
      <c r="CP952" s="541" t="str">
        <f t="shared" si="3796"/>
        <v/>
      </c>
      <c r="CQ952" s="542" t="str">
        <f t="shared" si="3797"/>
        <v/>
      </c>
      <c r="CR952" s="543" t="str">
        <f t="shared" si="3798"/>
        <v/>
      </c>
      <c r="CS952" s="543">
        <f t="shared" si="3799"/>
        <v>0</v>
      </c>
      <c r="CT952" s="543">
        <f t="shared" si="3800"/>
        <v>0</v>
      </c>
      <c r="CU952" s="543">
        <f t="shared" si="3801"/>
        <v>0</v>
      </c>
      <c r="CV952" s="543">
        <f t="shared" si="3802"/>
        <v>0</v>
      </c>
      <c r="CW952" s="544">
        <f t="shared" si="3803"/>
        <v>0</v>
      </c>
      <c r="CX952" s="544">
        <f t="shared" si="3804"/>
        <v>0</v>
      </c>
      <c r="CY952" s="544">
        <f t="shared" si="3805"/>
        <v>0</v>
      </c>
      <c r="CZ952" s="543">
        <f t="shared" si="3806"/>
        <v>0</v>
      </c>
      <c r="DA952" s="543">
        <f t="shared" si="3807"/>
        <v>0</v>
      </c>
      <c r="DB952" s="543">
        <f t="shared" si="3808"/>
        <v>0</v>
      </c>
      <c r="DC952" s="543">
        <f t="shared" si="3809"/>
        <v>0</v>
      </c>
      <c r="DD952" s="543">
        <f t="shared" si="3810"/>
        <v>3570</v>
      </c>
      <c r="DE952" s="542" t="str">
        <f t="shared" si="3811"/>
        <v/>
      </c>
      <c r="DF952" s="541" t="str">
        <f t="shared" si="3812"/>
        <v/>
      </c>
      <c r="DG952" s="646">
        <f t="shared" si="3813"/>
        <v>12</v>
      </c>
      <c r="DH952" s="98">
        <f t="shared" si="3814"/>
        <v>12</v>
      </c>
      <c r="DI952" s="98">
        <f t="shared" si="3815"/>
        <v>12</v>
      </c>
      <c r="DJ952" s="98">
        <f t="shared" si="3816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04">SUM(B403)</f>
        <v>0</v>
      </c>
      <c r="C953" s="789">
        <f t="shared" si="3904"/>
        <v>0</v>
      </c>
      <c r="D953" s="789">
        <f t="shared" si="3904"/>
        <v>0</v>
      </c>
      <c r="E953" s="789">
        <f t="shared" si="3904"/>
        <v>0</v>
      </c>
      <c r="F953" s="789">
        <f t="shared" si="3904"/>
        <v>0</v>
      </c>
      <c r="G953" s="789">
        <f t="shared" si="3904"/>
        <v>0</v>
      </c>
      <c r="H953" s="789">
        <f t="shared" si="3904"/>
        <v>0</v>
      </c>
      <c r="I953" s="789">
        <f t="shared" si="3904"/>
        <v>0</v>
      </c>
      <c r="J953" s="789">
        <f t="shared" si="3904"/>
        <v>0</v>
      </c>
      <c r="K953" s="789">
        <f t="shared" si="3904"/>
        <v>0</v>
      </c>
      <c r="L953" s="789">
        <f t="shared" si="3904"/>
        <v>0</v>
      </c>
      <c r="M953" s="789">
        <f t="shared" si="3904"/>
        <v>0</v>
      </c>
      <c r="N953" s="789"/>
      <c r="O953" s="789"/>
      <c r="P953" s="789"/>
      <c r="Q953" s="789"/>
      <c r="R953" s="789"/>
      <c r="S953" s="788"/>
      <c r="T953" s="789">
        <f t="shared" ref="T953:AE953" si="3905">SUM(T403)</f>
        <v>0</v>
      </c>
      <c r="U953" s="789">
        <f t="shared" si="3905"/>
        <v>0</v>
      </c>
      <c r="V953" s="789">
        <f t="shared" si="3905"/>
        <v>0</v>
      </c>
      <c r="W953" s="789">
        <f t="shared" si="3905"/>
        <v>0</v>
      </c>
      <c r="X953" s="789">
        <f t="shared" si="3905"/>
        <v>0</v>
      </c>
      <c r="Y953" s="789">
        <f t="shared" si="3905"/>
        <v>0</v>
      </c>
      <c r="Z953" s="789">
        <f t="shared" si="3905"/>
        <v>0</v>
      </c>
      <c r="AA953" s="789">
        <f t="shared" si="3905"/>
        <v>0</v>
      </c>
      <c r="AB953" s="789">
        <f t="shared" si="3905"/>
        <v>0</v>
      </c>
      <c r="AC953" s="789">
        <f t="shared" si="3905"/>
        <v>0</v>
      </c>
      <c r="AD953" s="789">
        <f t="shared" si="3905"/>
        <v>0</v>
      </c>
      <c r="AE953" s="789">
        <f t="shared" si="3905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06">SUM(AL403)</f>
        <v>0</v>
      </c>
      <c r="AM953" s="789">
        <f t="shared" si="3906"/>
        <v>0</v>
      </c>
      <c r="AN953" s="789">
        <f t="shared" si="3906"/>
        <v>0</v>
      </c>
      <c r="AO953" s="789">
        <f t="shared" si="3906"/>
        <v>0</v>
      </c>
      <c r="AP953" s="789">
        <f t="shared" si="3906"/>
        <v>0</v>
      </c>
      <c r="AQ953" s="789">
        <f t="shared" si="3906"/>
        <v>0</v>
      </c>
      <c r="AR953" s="789">
        <f t="shared" si="3906"/>
        <v>0</v>
      </c>
      <c r="AS953" s="789">
        <f t="shared" si="3906"/>
        <v>0</v>
      </c>
      <c r="AT953" s="789">
        <f t="shared" si="3906"/>
        <v>0</v>
      </c>
      <c r="AU953" s="789">
        <f t="shared" si="3906"/>
        <v>0</v>
      </c>
      <c r="AV953" s="789">
        <f t="shared" si="3906"/>
        <v>0</v>
      </c>
      <c r="AW953" s="789">
        <f t="shared" si="3906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07">SUM(BD403)</f>
        <v>0</v>
      </c>
      <c r="BE953" s="789">
        <f t="shared" si="3907"/>
        <v>0</v>
      </c>
      <c r="BF953" s="789">
        <f t="shared" si="3907"/>
        <v>0</v>
      </c>
      <c r="BG953" s="789">
        <f t="shared" si="3907"/>
        <v>0</v>
      </c>
      <c r="BH953" s="789">
        <f t="shared" si="3907"/>
        <v>0</v>
      </c>
      <c r="BI953" s="789">
        <f t="shared" si="3907"/>
        <v>0</v>
      </c>
      <c r="BJ953" s="789">
        <f t="shared" si="3907"/>
        <v>0</v>
      </c>
      <c r="BK953" s="789">
        <f t="shared" si="3907"/>
        <v>0</v>
      </c>
      <c r="BL953" s="789">
        <f t="shared" si="3907"/>
        <v>0</v>
      </c>
      <c r="BM953" s="789">
        <f t="shared" si="3907"/>
        <v>0</v>
      </c>
      <c r="BN953" s="789">
        <f t="shared" si="3907"/>
        <v>0</v>
      </c>
      <c r="BO953" s="789">
        <f t="shared" si="3907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791"/>
        <v>0</v>
      </c>
      <c r="CA953" s="590">
        <f t="shared" si="3792"/>
        <v>0</v>
      </c>
      <c r="CB953" s="590">
        <f t="shared" si="3793"/>
        <v>0</v>
      </c>
      <c r="CC953" s="590">
        <f t="shared" si="3794"/>
        <v>0</v>
      </c>
      <c r="CD953" s="1328">
        <f t="shared" si="3821"/>
        <v>0</v>
      </c>
      <c r="CE953" s="1329">
        <f t="shared" si="3887"/>
        <v>0</v>
      </c>
      <c r="CF953" s="1329">
        <f t="shared" si="3887"/>
        <v>0</v>
      </c>
      <c r="CG953" s="1329">
        <f t="shared" si="3887"/>
        <v>0</v>
      </c>
      <c r="CH953" s="1329">
        <f t="shared" si="3887"/>
        <v>0</v>
      </c>
      <c r="CI953" s="1330">
        <f t="shared" si="3887"/>
        <v>0</v>
      </c>
      <c r="CJ953" s="1330">
        <f t="shared" si="3887"/>
        <v>0</v>
      </c>
      <c r="CK953" s="1329">
        <f t="shared" si="3887"/>
        <v>0</v>
      </c>
      <c r="CL953" s="1329">
        <f t="shared" si="3887"/>
        <v>0</v>
      </c>
      <c r="CM953" s="1329">
        <f t="shared" si="3887"/>
        <v>0</v>
      </c>
      <c r="CN953" s="1329">
        <f t="shared" si="3887"/>
        <v>0</v>
      </c>
      <c r="CO953" s="1328">
        <f t="shared" si="3887"/>
        <v>0</v>
      </c>
      <c r="CP953" s="541" t="str">
        <f t="shared" si="3796"/>
        <v/>
      </c>
      <c r="CQ953" s="542" t="str">
        <f t="shared" si="3797"/>
        <v/>
      </c>
      <c r="CR953" s="543" t="str">
        <f t="shared" si="3798"/>
        <v/>
      </c>
      <c r="CS953" s="543">
        <f t="shared" si="3799"/>
        <v>0</v>
      </c>
      <c r="CT953" s="543">
        <f t="shared" si="3800"/>
        <v>0</v>
      </c>
      <c r="CU953" s="543">
        <f t="shared" si="3801"/>
        <v>0</v>
      </c>
      <c r="CV953" s="543">
        <f t="shared" si="3802"/>
        <v>0</v>
      </c>
      <c r="CW953" s="544">
        <f t="shared" si="3803"/>
        <v>0</v>
      </c>
      <c r="CX953" s="544">
        <f t="shared" si="3804"/>
        <v>0</v>
      </c>
      <c r="CY953" s="544">
        <f t="shared" si="3805"/>
        <v>0</v>
      </c>
      <c r="CZ953" s="543">
        <f t="shared" si="3806"/>
        <v>0</v>
      </c>
      <c r="DA953" s="543">
        <f t="shared" si="3807"/>
        <v>0</v>
      </c>
      <c r="DB953" s="543">
        <f t="shared" si="3808"/>
        <v>0</v>
      </c>
      <c r="DC953" s="543">
        <f t="shared" si="3809"/>
        <v>0</v>
      </c>
      <c r="DD953" s="543">
        <f t="shared" si="3810"/>
        <v>0</v>
      </c>
      <c r="DE953" s="542" t="str">
        <f t="shared" si="3811"/>
        <v/>
      </c>
      <c r="DF953" s="541" t="str">
        <f t="shared" si="3812"/>
        <v/>
      </c>
      <c r="DG953" s="646">
        <f t="shared" si="3813"/>
        <v>12</v>
      </c>
      <c r="DH953" s="98">
        <f t="shared" si="3814"/>
        <v>12</v>
      </c>
      <c r="DI953" s="98">
        <f t="shared" si="3815"/>
        <v>12</v>
      </c>
      <c r="DJ953" s="98">
        <f t="shared" si="3816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08">SUM(B406)</f>
        <v>0</v>
      </c>
      <c r="C954" s="789">
        <f t="shared" si="3908"/>
        <v>0</v>
      </c>
      <c r="D954" s="789">
        <f t="shared" si="3908"/>
        <v>0</v>
      </c>
      <c r="E954" s="789">
        <f t="shared" si="3908"/>
        <v>0</v>
      </c>
      <c r="F954" s="789">
        <f t="shared" si="3908"/>
        <v>0</v>
      </c>
      <c r="G954" s="789">
        <f t="shared" si="3908"/>
        <v>0</v>
      </c>
      <c r="H954" s="789">
        <f t="shared" si="3908"/>
        <v>0</v>
      </c>
      <c r="I954" s="789">
        <f t="shared" si="3908"/>
        <v>0</v>
      </c>
      <c r="J954" s="789">
        <f t="shared" si="3908"/>
        <v>0</v>
      </c>
      <c r="K954" s="789">
        <f t="shared" si="3908"/>
        <v>0</v>
      </c>
      <c r="L954" s="789">
        <f t="shared" si="3908"/>
        <v>0</v>
      </c>
      <c r="M954" s="789">
        <f t="shared" si="3908"/>
        <v>0</v>
      </c>
      <c r="N954" s="789"/>
      <c r="O954" s="789"/>
      <c r="P954" s="789"/>
      <c r="Q954" s="789"/>
      <c r="R954" s="789"/>
      <c r="S954" s="788"/>
      <c r="T954" s="789">
        <f t="shared" ref="T954:AE954" si="3909">SUM(T406)</f>
        <v>0</v>
      </c>
      <c r="U954" s="789">
        <f t="shared" si="3909"/>
        <v>799.8</v>
      </c>
      <c r="V954" s="789">
        <f t="shared" si="3909"/>
        <v>0</v>
      </c>
      <c r="W954" s="789">
        <f t="shared" si="3909"/>
        <v>0</v>
      </c>
      <c r="X954" s="789">
        <f t="shared" si="3909"/>
        <v>0</v>
      </c>
      <c r="Y954" s="789">
        <f t="shared" si="3909"/>
        <v>0</v>
      </c>
      <c r="Z954" s="789">
        <f t="shared" si="3909"/>
        <v>0</v>
      </c>
      <c r="AA954" s="789">
        <f t="shared" si="3909"/>
        <v>0</v>
      </c>
      <c r="AB954" s="789">
        <f t="shared" si="3909"/>
        <v>0</v>
      </c>
      <c r="AC954" s="789">
        <f t="shared" si="3909"/>
        <v>0</v>
      </c>
      <c r="AD954" s="789">
        <f t="shared" si="3909"/>
        <v>0</v>
      </c>
      <c r="AE954" s="789">
        <f t="shared" si="3909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10">SUM(AL406)</f>
        <v>300</v>
      </c>
      <c r="AM954" s="789">
        <f t="shared" si="3910"/>
        <v>0</v>
      </c>
      <c r="AN954" s="789">
        <f t="shared" si="3910"/>
        <v>75</v>
      </c>
      <c r="AO954" s="789">
        <f t="shared" si="3910"/>
        <v>100.8</v>
      </c>
      <c r="AP954" s="789">
        <f t="shared" si="3910"/>
        <v>80</v>
      </c>
      <c r="AQ954" s="789">
        <f t="shared" si="3910"/>
        <v>0</v>
      </c>
      <c r="AR954" s="789">
        <f t="shared" si="3910"/>
        <v>0</v>
      </c>
      <c r="AS954" s="789">
        <f t="shared" si="3910"/>
        <v>0</v>
      </c>
      <c r="AT954" s="789">
        <f t="shared" si="3910"/>
        <v>70</v>
      </c>
      <c r="AU954" s="789">
        <f t="shared" si="3910"/>
        <v>0</v>
      </c>
      <c r="AV954" s="789">
        <f t="shared" si="3910"/>
        <v>80</v>
      </c>
      <c r="AW954" s="789">
        <f t="shared" si="3910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11">SUM(BD406)</f>
        <v>780</v>
      </c>
      <c r="BE954" s="789">
        <f t="shared" si="3911"/>
        <v>0</v>
      </c>
      <c r="BF954" s="789">
        <f t="shared" si="3911"/>
        <v>0</v>
      </c>
      <c r="BG954" s="789">
        <f t="shared" si="3911"/>
        <v>3304</v>
      </c>
      <c r="BH954" s="789">
        <f t="shared" si="3911"/>
        <v>0</v>
      </c>
      <c r="BI954" s="789">
        <f t="shared" si="3911"/>
        <v>0</v>
      </c>
      <c r="BJ954" s="789">
        <f t="shared" si="3911"/>
        <v>0</v>
      </c>
      <c r="BK954" s="789">
        <f t="shared" si="3911"/>
        <v>0</v>
      </c>
      <c r="BL954" s="789">
        <f t="shared" si="3911"/>
        <v>2040</v>
      </c>
      <c r="BM954" s="789">
        <f t="shared" si="3911"/>
        <v>0</v>
      </c>
      <c r="BN954" s="789">
        <f t="shared" si="3911"/>
        <v>0</v>
      </c>
      <c r="BO954" s="789">
        <f t="shared" si="3911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791"/>
        <v>0</v>
      </c>
      <c r="CA954" s="590">
        <f t="shared" si="3792"/>
        <v>0</v>
      </c>
      <c r="CB954" s="590">
        <f t="shared" si="3793"/>
        <v>40.58</v>
      </c>
      <c r="CC954" s="590">
        <f t="shared" si="3794"/>
        <v>282</v>
      </c>
      <c r="CD954" s="1328">
        <f t="shared" si="3821"/>
        <v>0</v>
      </c>
      <c r="CE954" s="1329">
        <f t="shared" si="3887"/>
        <v>0</v>
      </c>
      <c r="CF954" s="1329">
        <f t="shared" si="3887"/>
        <v>0</v>
      </c>
      <c r="CG954" s="1329">
        <f t="shared" si="3887"/>
        <v>0</v>
      </c>
      <c r="CH954" s="1329">
        <f t="shared" si="3887"/>
        <v>0</v>
      </c>
      <c r="CI954" s="1330">
        <f t="shared" si="3887"/>
        <v>0</v>
      </c>
      <c r="CJ954" s="1330">
        <f t="shared" si="3887"/>
        <v>70</v>
      </c>
      <c r="CK954" s="1329">
        <f t="shared" si="3887"/>
        <v>75</v>
      </c>
      <c r="CL954" s="1329">
        <f t="shared" si="3887"/>
        <v>80</v>
      </c>
      <c r="CM954" s="1329">
        <f t="shared" si="3887"/>
        <v>80</v>
      </c>
      <c r="CN954" s="1329">
        <f t="shared" si="3887"/>
        <v>100.8</v>
      </c>
      <c r="CO954" s="1328">
        <f t="shared" si="3887"/>
        <v>300</v>
      </c>
      <c r="CP954" s="541" t="str">
        <f t="shared" si="3796"/>
        <v/>
      </c>
      <c r="CQ954" s="542" t="str">
        <f t="shared" si="3797"/>
        <v/>
      </c>
      <c r="CR954" s="543" t="str">
        <f t="shared" si="3798"/>
        <v/>
      </c>
      <c r="CS954" s="543">
        <f t="shared" si="3799"/>
        <v>0</v>
      </c>
      <c r="CT954" s="543">
        <f t="shared" si="3800"/>
        <v>0</v>
      </c>
      <c r="CU954" s="543">
        <f t="shared" si="3801"/>
        <v>0</v>
      </c>
      <c r="CV954" s="543">
        <f t="shared" si="3802"/>
        <v>0</v>
      </c>
      <c r="CW954" s="544">
        <f t="shared" si="3803"/>
        <v>0</v>
      </c>
      <c r="CX954" s="544">
        <f t="shared" si="3804"/>
        <v>0</v>
      </c>
      <c r="CY954" s="544">
        <f t="shared" si="3805"/>
        <v>0</v>
      </c>
      <c r="CZ954" s="543">
        <f t="shared" si="3806"/>
        <v>0</v>
      </c>
      <c r="DA954" s="543">
        <f t="shared" si="3807"/>
        <v>0</v>
      </c>
      <c r="DB954" s="543">
        <f t="shared" si="3808"/>
        <v>780</v>
      </c>
      <c r="DC954" s="543">
        <f t="shared" si="3809"/>
        <v>2040</v>
      </c>
      <c r="DD954" s="543">
        <f t="shared" si="3810"/>
        <v>3304</v>
      </c>
      <c r="DE954" s="542" t="str">
        <f t="shared" si="3811"/>
        <v/>
      </c>
      <c r="DF954" s="541" t="str">
        <f t="shared" si="3812"/>
        <v/>
      </c>
      <c r="DG954" s="646">
        <f t="shared" si="3813"/>
        <v>12</v>
      </c>
      <c r="DH954" s="98">
        <f t="shared" si="3814"/>
        <v>12</v>
      </c>
      <c r="DI954" s="98">
        <f t="shared" si="3815"/>
        <v>12</v>
      </c>
      <c r="DJ954" s="98">
        <f t="shared" si="3816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12">SUM(B409)</f>
        <v>0</v>
      </c>
      <c r="C955" s="789">
        <f t="shared" si="3912"/>
        <v>0</v>
      </c>
      <c r="D955" s="789">
        <f t="shared" si="3912"/>
        <v>0</v>
      </c>
      <c r="E955" s="789">
        <f t="shared" si="3912"/>
        <v>0</v>
      </c>
      <c r="F955" s="789">
        <f t="shared" si="3912"/>
        <v>0</v>
      </c>
      <c r="G955" s="789">
        <f t="shared" si="3912"/>
        <v>0</v>
      </c>
      <c r="H955" s="789">
        <f t="shared" si="3912"/>
        <v>0</v>
      </c>
      <c r="I955" s="789">
        <f t="shared" si="3912"/>
        <v>0</v>
      </c>
      <c r="J955" s="789">
        <f t="shared" si="3912"/>
        <v>0</v>
      </c>
      <c r="K955" s="789">
        <f t="shared" si="3912"/>
        <v>800</v>
      </c>
      <c r="L955" s="789">
        <f t="shared" si="3912"/>
        <v>0</v>
      </c>
      <c r="M955" s="789">
        <f t="shared" si="3912"/>
        <v>0</v>
      </c>
      <c r="N955" s="789"/>
      <c r="O955" s="789"/>
      <c r="P955" s="789"/>
      <c r="Q955" s="789"/>
      <c r="R955" s="789"/>
      <c r="S955" s="788"/>
      <c r="T955" s="789">
        <f t="shared" ref="T955:AE955" si="3913">SUM(T409)</f>
        <v>0</v>
      </c>
      <c r="U955" s="789">
        <f t="shared" si="3913"/>
        <v>0</v>
      </c>
      <c r="V955" s="789">
        <f t="shared" si="3913"/>
        <v>0</v>
      </c>
      <c r="W955" s="789">
        <f t="shared" si="3913"/>
        <v>225</v>
      </c>
      <c r="X955" s="789">
        <f t="shared" si="3913"/>
        <v>200</v>
      </c>
      <c r="Y955" s="789">
        <f t="shared" si="3913"/>
        <v>0</v>
      </c>
      <c r="Z955" s="789">
        <f t="shared" si="3913"/>
        <v>0</v>
      </c>
      <c r="AA955" s="789">
        <f t="shared" si="3913"/>
        <v>0</v>
      </c>
      <c r="AB955" s="789">
        <f t="shared" si="3913"/>
        <v>0</v>
      </c>
      <c r="AC955" s="789">
        <f t="shared" si="3913"/>
        <v>0</v>
      </c>
      <c r="AD955" s="789">
        <f t="shared" si="3913"/>
        <v>0</v>
      </c>
      <c r="AE955" s="789">
        <f t="shared" si="3913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14">SUM(AL409)</f>
        <v>70</v>
      </c>
      <c r="AM955" s="789">
        <f t="shared" si="3914"/>
        <v>0</v>
      </c>
      <c r="AN955" s="789">
        <f t="shared" si="3914"/>
        <v>250</v>
      </c>
      <c r="AO955" s="789">
        <f t="shared" si="3914"/>
        <v>106</v>
      </c>
      <c r="AP955" s="789">
        <f t="shared" si="3914"/>
        <v>0</v>
      </c>
      <c r="AQ955" s="789">
        <f t="shared" si="3914"/>
        <v>0</v>
      </c>
      <c r="AR955" s="789">
        <f t="shared" si="3914"/>
        <v>0</v>
      </c>
      <c r="AS955" s="789">
        <f t="shared" si="3914"/>
        <v>0</v>
      </c>
      <c r="AT955" s="789">
        <f t="shared" si="3914"/>
        <v>25</v>
      </c>
      <c r="AU955" s="789">
        <f t="shared" si="3914"/>
        <v>0</v>
      </c>
      <c r="AV955" s="789">
        <f t="shared" si="3914"/>
        <v>90</v>
      </c>
      <c r="AW955" s="789">
        <f t="shared" si="3914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15">SUM(BD409)</f>
        <v>0</v>
      </c>
      <c r="BE955" s="789">
        <f t="shared" si="3915"/>
        <v>0</v>
      </c>
      <c r="BF955" s="789">
        <f t="shared" si="3915"/>
        <v>0</v>
      </c>
      <c r="BG955" s="789">
        <f t="shared" si="3915"/>
        <v>2801.4</v>
      </c>
      <c r="BH955" s="789">
        <f t="shared" si="3915"/>
        <v>0</v>
      </c>
      <c r="BI955" s="789">
        <f t="shared" si="3915"/>
        <v>0</v>
      </c>
      <c r="BJ955" s="789">
        <f t="shared" si="3915"/>
        <v>0</v>
      </c>
      <c r="BK955" s="789">
        <f t="shared" si="3915"/>
        <v>0</v>
      </c>
      <c r="BL955" s="789">
        <f t="shared" si="3915"/>
        <v>2040</v>
      </c>
      <c r="BM955" s="789">
        <f t="shared" si="3915"/>
        <v>0</v>
      </c>
      <c r="BN955" s="789">
        <f t="shared" si="3915"/>
        <v>0</v>
      </c>
      <c r="BO955" s="789">
        <f t="shared" si="3915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791"/>
        <v>0</v>
      </c>
      <c r="CA955" s="590">
        <f t="shared" si="3792"/>
        <v>20</v>
      </c>
      <c r="CB955" s="590">
        <f t="shared" si="3793"/>
        <v>29.1</v>
      </c>
      <c r="CC955" s="590">
        <f t="shared" si="3794"/>
        <v>203.99999999999994</v>
      </c>
      <c r="CD955" s="1328">
        <f t="shared" si="3821"/>
        <v>0</v>
      </c>
      <c r="CE955" s="1329">
        <f t="shared" si="3887"/>
        <v>0</v>
      </c>
      <c r="CF955" s="1329">
        <f t="shared" si="3887"/>
        <v>0</v>
      </c>
      <c r="CG955" s="1329">
        <f t="shared" si="3887"/>
        <v>0</v>
      </c>
      <c r="CH955" s="1329">
        <f t="shared" si="3887"/>
        <v>0</v>
      </c>
      <c r="CI955" s="1330">
        <f t="shared" si="3887"/>
        <v>0</v>
      </c>
      <c r="CJ955" s="1330">
        <f t="shared" si="3887"/>
        <v>0</v>
      </c>
      <c r="CK955" s="1329">
        <f t="shared" si="3887"/>
        <v>25</v>
      </c>
      <c r="CL955" s="1329">
        <f t="shared" si="3887"/>
        <v>70</v>
      </c>
      <c r="CM955" s="1329">
        <f t="shared" si="3887"/>
        <v>90</v>
      </c>
      <c r="CN955" s="1329">
        <f t="shared" si="3887"/>
        <v>106</v>
      </c>
      <c r="CO955" s="1328">
        <f t="shared" si="3887"/>
        <v>250</v>
      </c>
      <c r="CP955" s="541" t="str">
        <f t="shared" si="3796"/>
        <v/>
      </c>
      <c r="CQ955" s="542" t="str">
        <f t="shared" si="3797"/>
        <v/>
      </c>
      <c r="CR955" s="543" t="str">
        <f t="shared" si="3798"/>
        <v/>
      </c>
      <c r="CS955" s="543">
        <f t="shared" si="3799"/>
        <v>0</v>
      </c>
      <c r="CT955" s="543">
        <f t="shared" si="3800"/>
        <v>0</v>
      </c>
      <c r="CU955" s="543">
        <f t="shared" si="3801"/>
        <v>0</v>
      </c>
      <c r="CV955" s="543">
        <f t="shared" si="3802"/>
        <v>0</v>
      </c>
      <c r="CW955" s="544">
        <f t="shared" si="3803"/>
        <v>0</v>
      </c>
      <c r="CX955" s="544">
        <f t="shared" si="3804"/>
        <v>0</v>
      </c>
      <c r="CY955" s="544">
        <f t="shared" si="3805"/>
        <v>0</v>
      </c>
      <c r="CZ955" s="543">
        <f t="shared" si="3806"/>
        <v>0</v>
      </c>
      <c r="DA955" s="543">
        <f t="shared" si="3807"/>
        <v>0</v>
      </c>
      <c r="DB955" s="543">
        <f t="shared" si="3808"/>
        <v>0</v>
      </c>
      <c r="DC955" s="543">
        <f t="shared" si="3809"/>
        <v>2040</v>
      </c>
      <c r="DD955" s="543">
        <f t="shared" si="3810"/>
        <v>2801.4</v>
      </c>
      <c r="DE955" s="542" t="str">
        <f t="shared" si="3811"/>
        <v/>
      </c>
      <c r="DF955" s="541" t="str">
        <f t="shared" si="3812"/>
        <v/>
      </c>
      <c r="DG955" s="646">
        <f t="shared" si="3813"/>
        <v>12</v>
      </c>
      <c r="DH955" s="98">
        <f t="shared" si="3814"/>
        <v>12</v>
      </c>
      <c r="DI955" s="98">
        <f t="shared" si="3815"/>
        <v>12</v>
      </c>
      <c r="DJ955" s="98">
        <f t="shared" si="3816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16">SUM(B412)</f>
        <v>0</v>
      </c>
      <c r="C956" s="789">
        <f t="shared" si="3916"/>
        <v>0</v>
      </c>
      <c r="D956" s="789">
        <f t="shared" si="3916"/>
        <v>0</v>
      </c>
      <c r="E956" s="789">
        <f t="shared" si="3916"/>
        <v>0</v>
      </c>
      <c r="F956" s="789">
        <f t="shared" si="3916"/>
        <v>0</v>
      </c>
      <c r="G956" s="789">
        <f t="shared" si="3916"/>
        <v>0</v>
      </c>
      <c r="H956" s="789">
        <f t="shared" si="3916"/>
        <v>0</v>
      </c>
      <c r="I956" s="789">
        <f t="shared" si="3916"/>
        <v>0</v>
      </c>
      <c r="J956" s="789">
        <f t="shared" si="3916"/>
        <v>0</v>
      </c>
      <c r="K956" s="789">
        <f t="shared" si="3916"/>
        <v>0</v>
      </c>
      <c r="L956" s="789">
        <f t="shared" si="3916"/>
        <v>0</v>
      </c>
      <c r="M956" s="789">
        <f t="shared" si="3916"/>
        <v>0</v>
      </c>
      <c r="N956" s="789"/>
      <c r="O956" s="789"/>
      <c r="P956" s="789"/>
      <c r="Q956" s="789"/>
      <c r="R956" s="789"/>
      <c r="S956" s="788"/>
      <c r="T956" s="789">
        <f t="shared" ref="T956:AE956" si="3917">SUM(T412)</f>
        <v>0</v>
      </c>
      <c r="U956" s="789">
        <f t="shared" si="3917"/>
        <v>0</v>
      </c>
      <c r="V956" s="789">
        <f t="shared" si="3917"/>
        <v>0</v>
      </c>
      <c r="W956" s="789">
        <f t="shared" si="3917"/>
        <v>0</v>
      </c>
      <c r="X956" s="789">
        <f t="shared" si="3917"/>
        <v>0</v>
      </c>
      <c r="Y956" s="789">
        <f t="shared" si="3917"/>
        <v>0</v>
      </c>
      <c r="Z956" s="789">
        <f t="shared" si="3917"/>
        <v>0</v>
      </c>
      <c r="AA956" s="789">
        <f t="shared" si="3917"/>
        <v>0</v>
      </c>
      <c r="AB956" s="789">
        <f t="shared" si="3917"/>
        <v>0</v>
      </c>
      <c r="AC956" s="789">
        <f t="shared" si="3917"/>
        <v>0</v>
      </c>
      <c r="AD956" s="789">
        <f t="shared" si="3917"/>
        <v>0</v>
      </c>
      <c r="AE956" s="789">
        <f t="shared" si="3917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18">SUM(AL412)</f>
        <v>0</v>
      </c>
      <c r="AM956" s="789">
        <f t="shared" si="3918"/>
        <v>0</v>
      </c>
      <c r="AN956" s="789">
        <f t="shared" si="3918"/>
        <v>0</v>
      </c>
      <c r="AO956" s="789">
        <f t="shared" si="3918"/>
        <v>0</v>
      </c>
      <c r="AP956" s="789">
        <f t="shared" si="3918"/>
        <v>0</v>
      </c>
      <c r="AQ956" s="789">
        <f t="shared" si="3918"/>
        <v>0</v>
      </c>
      <c r="AR956" s="789">
        <f t="shared" si="3918"/>
        <v>0</v>
      </c>
      <c r="AS956" s="789">
        <f t="shared" si="3918"/>
        <v>0</v>
      </c>
      <c r="AT956" s="789">
        <f t="shared" si="3918"/>
        <v>0</v>
      </c>
      <c r="AU956" s="789">
        <f t="shared" si="3918"/>
        <v>0</v>
      </c>
      <c r="AV956" s="789">
        <f t="shared" si="3918"/>
        <v>0</v>
      </c>
      <c r="AW956" s="789">
        <f t="shared" si="3918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19">SUM(BD412)</f>
        <v>0</v>
      </c>
      <c r="BE956" s="789">
        <f t="shared" si="3919"/>
        <v>0</v>
      </c>
      <c r="BF956" s="789">
        <f t="shared" si="3919"/>
        <v>0</v>
      </c>
      <c r="BG956" s="789">
        <f t="shared" si="3919"/>
        <v>0</v>
      </c>
      <c r="BH956" s="789">
        <f t="shared" si="3919"/>
        <v>0</v>
      </c>
      <c r="BI956" s="789">
        <f t="shared" si="3919"/>
        <v>0</v>
      </c>
      <c r="BJ956" s="789">
        <f t="shared" si="3919"/>
        <v>0</v>
      </c>
      <c r="BK956" s="789">
        <f t="shared" si="3919"/>
        <v>0</v>
      </c>
      <c r="BL956" s="789">
        <f t="shared" si="3919"/>
        <v>560</v>
      </c>
      <c r="BM956" s="789">
        <f t="shared" si="3919"/>
        <v>0</v>
      </c>
      <c r="BN956" s="789">
        <f t="shared" si="3919"/>
        <v>0</v>
      </c>
      <c r="BO956" s="789">
        <f t="shared" si="3919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791"/>
        <v>0</v>
      </c>
      <c r="CA956" s="590">
        <f t="shared" si="3792"/>
        <v>0</v>
      </c>
      <c r="CB956" s="590">
        <f t="shared" si="3793"/>
        <v>0</v>
      </c>
      <c r="CC956" s="590">
        <f t="shared" si="3794"/>
        <v>32</v>
      </c>
      <c r="CD956" s="1328">
        <f t="shared" si="3821"/>
        <v>0</v>
      </c>
      <c r="CE956" s="1329">
        <f t="shared" si="3887"/>
        <v>0</v>
      </c>
      <c r="CF956" s="1329">
        <f t="shared" si="3887"/>
        <v>0</v>
      </c>
      <c r="CG956" s="1329">
        <f t="shared" si="3887"/>
        <v>0</v>
      </c>
      <c r="CH956" s="1329">
        <f t="shared" si="3887"/>
        <v>0</v>
      </c>
      <c r="CI956" s="1330">
        <f t="shared" si="3887"/>
        <v>0</v>
      </c>
      <c r="CJ956" s="1330">
        <f t="shared" si="3887"/>
        <v>0</v>
      </c>
      <c r="CK956" s="1329">
        <f t="shared" si="3887"/>
        <v>0</v>
      </c>
      <c r="CL956" s="1329">
        <f t="shared" si="3887"/>
        <v>0</v>
      </c>
      <c r="CM956" s="1329">
        <f t="shared" si="3887"/>
        <v>0</v>
      </c>
      <c r="CN956" s="1329">
        <f t="shared" si="3887"/>
        <v>0</v>
      </c>
      <c r="CO956" s="1328">
        <f t="shared" si="3887"/>
        <v>560</v>
      </c>
      <c r="CP956" s="541" t="str">
        <f t="shared" si="3796"/>
        <v/>
      </c>
      <c r="CQ956" s="542" t="str">
        <f t="shared" si="3797"/>
        <v/>
      </c>
      <c r="CR956" s="543" t="str">
        <f t="shared" si="3798"/>
        <v/>
      </c>
      <c r="CS956" s="543">
        <f t="shared" si="3799"/>
        <v>0</v>
      </c>
      <c r="CT956" s="543">
        <f t="shared" si="3800"/>
        <v>0</v>
      </c>
      <c r="CU956" s="543">
        <f t="shared" si="3801"/>
        <v>0</v>
      </c>
      <c r="CV956" s="543">
        <f t="shared" si="3802"/>
        <v>0</v>
      </c>
      <c r="CW956" s="544">
        <f t="shared" si="3803"/>
        <v>0</v>
      </c>
      <c r="CX956" s="544">
        <f t="shared" si="3804"/>
        <v>0</v>
      </c>
      <c r="CY956" s="544">
        <f t="shared" si="3805"/>
        <v>0</v>
      </c>
      <c r="CZ956" s="543">
        <f t="shared" si="3806"/>
        <v>0</v>
      </c>
      <c r="DA956" s="543">
        <f t="shared" si="3807"/>
        <v>0</v>
      </c>
      <c r="DB956" s="543">
        <f t="shared" si="3808"/>
        <v>0</v>
      </c>
      <c r="DC956" s="543">
        <f t="shared" si="3809"/>
        <v>320</v>
      </c>
      <c r="DD956" s="543">
        <f t="shared" si="3810"/>
        <v>560</v>
      </c>
      <c r="DE956" s="542" t="str">
        <f t="shared" si="3811"/>
        <v/>
      </c>
      <c r="DF956" s="541" t="str">
        <f t="shared" si="3812"/>
        <v/>
      </c>
      <c r="DG956" s="646">
        <f t="shared" si="3813"/>
        <v>12</v>
      </c>
      <c r="DH956" s="98">
        <f t="shared" si="3814"/>
        <v>12</v>
      </c>
      <c r="DI956" s="98">
        <f t="shared" si="3815"/>
        <v>12</v>
      </c>
      <c r="DJ956" s="98">
        <f t="shared" si="3816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20">SUM(B415)</f>
        <v>0</v>
      </c>
      <c r="C957" s="789">
        <f t="shared" si="3920"/>
        <v>0</v>
      </c>
      <c r="D957" s="789">
        <f t="shared" si="3920"/>
        <v>0</v>
      </c>
      <c r="E957" s="789">
        <f t="shared" si="3920"/>
        <v>0</v>
      </c>
      <c r="F957" s="789">
        <f t="shared" si="3920"/>
        <v>0</v>
      </c>
      <c r="G957" s="789">
        <f t="shared" si="3920"/>
        <v>0</v>
      </c>
      <c r="H957" s="789">
        <f t="shared" si="3920"/>
        <v>0</v>
      </c>
      <c r="I957" s="789">
        <f t="shared" si="3920"/>
        <v>0</v>
      </c>
      <c r="J957" s="789">
        <f t="shared" si="3920"/>
        <v>0</v>
      </c>
      <c r="K957" s="789">
        <f t="shared" si="3920"/>
        <v>0</v>
      </c>
      <c r="L957" s="789">
        <f t="shared" si="3920"/>
        <v>0</v>
      </c>
      <c r="M957" s="789">
        <f t="shared" si="3920"/>
        <v>0</v>
      </c>
      <c r="N957" s="789"/>
      <c r="O957" s="789"/>
      <c r="P957" s="789"/>
      <c r="Q957" s="789"/>
      <c r="R957" s="789"/>
      <c r="S957" s="788"/>
      <c r="T957" s="789">
        <f t="shared" ref="T957:AE957" si="3921">SUM(T415)</f>
        <v>0</v>
      </c>
      <c r="U957" s="789">
        <f t="shared" si="3921"/>
        <v>0</v>
      </c>
      <c r="V957" s="789">
        <f t="shared" si="3921"/>
        <v>0</v>
      </c>
      <c r="W957" s="789">
        <f t="shared" si="3921"/>
        <v>0</v>
      </c>
      <c r="X957" s="789">
        <f t="shared" si="3921"/>
        <v>0</v>
      </c>
      <c r="Y957" s="789">
        <f t="shared" si="3921"/>
        <v>0</v>
      </c>
      <c r="Z957" s="789">
        <f t="shared" si="3921"/>
        <v>0</v>
      </c>
      <c r="AA957" s="789">
        <f t="shared" si="3921"/>
        <v>0</v>
      </c>
      <c r="AB957" s="789">
        <f t="shared" si="3921"/>
        <v>0</v>
      </c>
      <c r="AC957" s="789">
        <f t="shared" si="3921"/>
        <v>0</v>
      </c>
      <c r="AD957" s="789">
        <f t="shared" si="3921"/>
        <v>0</v>
      </c>
      <c r="AE957" s="789">
        <f t="shared" si="3921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22">SUM(AL415)</f>
        <v>0</v>
      </c>
      <c r="AM957" s="789">
        <f t="shared" si="3922"/>
        <v>0</v>
      </c>
      <c r="AN957" s="789">
        <f t="shared" si="3922"/>
        <v>0</v>
      </c>
      <c r="AO957" s="789">
        <f t="shared" si="3922"/>
        <v>0</v>
      </c>
      <c r="AP957" s="789">
        <f t="shared" si="3922"/>
        <v>0</v>
      </c>
      <c r="AQ957" s="789">
        <f t="shared" si="3922"/>
        <v>0</v>
      </c>
      <c r="AR957" s="789">
        <f t="shared" si="3922"/>
        <v>0</v>
      </c>
      <c r="AS957" s="789">
        <f t="shared" si="3922"/>
        <v>0</v>
      </c>
      <c r="AT957" s="789">
        <f t="shared" si="3922"/>
        <v>0</v>
      </c>
      <c r="AU957" s="789">
        <f t="shared" si="3922"/>
        <v>0</v>
      </c>
      <c r="AV957" s="789">
        <f t="shared" si="3922"/>
        <v>0</v>
      </c>
      <c r="AW957" s="789">
        <f t="shared" si="3922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23">SUM(BD415)</f>
        <v>16000</v>
      </c>
      <c r="BE957" s="789">
        <f t="shared" si="3923"/>
        <v>0</v>
      </c>
      <c r="BF957" s="789">
        <f t="shared" si="3923"/>
        <v>0</v>
      </c>
      <c r="BG957" s="789">
        <f t="shared" si="3923"/>
        <v>0</v>
      </c>
      <c r="BH957" s="789">
        <f t="shared" si="3923"/>
        <v>0</v>
      </c>
      <c r="BI957" s="789">
        <f t="shared" si="3923"/>
        <v>0</v>
      </c>
      <c r="BJ957" s="789">
        <f t="shared" si="3923"/>
        <v>0</v>
      </c>
      <c r="BK957" s="789">
        <f t="shared" si="3923"/>
        <v>5400</v>
      </c>
      <c r="BL957" s="789">
        <f t="shared" si="3923"/>
        <v>0</v>
      </c>
      <c r="BM957" s="789">
        <f t="shared" si="3923"/>
        <v>60000</v>
      </c>
      <c r="BN957" s="789">
        <f t="shared" si="3923"/>
        <v>0</v>
      </c>
      <c r="BO957" s="789">
        <f t="shared" si="3923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791"/>
        <v>0</v>
      </c>
      <c r="CA957" s="590">
        <f t="shared" si="3792"/>
        <v>0</v>
      </c>
      <c r="CB957" s="590">
        <f t="shared" si="3793"/>
        <v>0</v>
      </c>
      <c r="CC957" s="590">
        <f t="shared" si="3794"/>
        <v>2140</v>
      </c>
      <c r="CD957" s="1328">
        <f t="shared" si="3821"/>
        <v>0</v>
      </c>
      <c r="CE957" s="1329">
        <f t="shared" si="3887"/>
        <v>0</v>
      </c>
      <c r="CF957" s="1329">
        <f t="shared" si="3887"/>
        <v>0</v>
      </c>
      <c r="CG957" s="1329">
        <f t="shared" si="3887"/>
        <v>0</v>
      </c>
      <c r="CH957" s="1329">
        <f t="shared" si="3887"/>
        <v>0</v>
      </c>
      <c r="CI957" s="1330">
        <f t="shared" si="3887"/>
        <v>0</v>
      </c>
      <c r="CJ957" s="1330">
        <f t="shared" si="3887"/>
        <v>0</v>
      </c>
      <c r="CK957" s="1329">
        <f t="shared" si="3887"/>
        <v>0</v>
      </c>
      <c r="CL957" s="1329">
        <f t="shared" si="3887"/>
        <v>0</v>
      </c>
      <c r="CM957" s="1329">
        <f t="shared" si="3887"/>
        <v>0</v>
      </c>
      <c r="CN957" s="1329">
        <f t="shared" si="3887"/>
        <v>0</v>
      </c>
      <c r="CO957" s="1328">
        <f t="shared" si="3887"/>
        <v>0</v>
      </c>
      <c r="CP957" s="541" t="str">
        <f t="shared" si="3796"/>
        <v/>
      </c>
      <c r="CQ957" s="542" t="str">
        <f t="shared" si="3797"/>
        <v/>
      </c>
      <c r="CR957" s="543" t="str">
        <f t="shared" si="3798"/>
        <v/>
      </c>
      <c r="CS957" s="543">
        <f t="shared" si="3799"/>
        <v>0</v>
      </c>
      <c r="CT957" s="543">
        <f t="shared" si="3800"/>
        <v>0</v>
      </c>
      <c r="CU957" s="543">
        <f t="shared" si="3801"/>
        <v>0</v>
      </c>
      <c r="CV957" s="543">
        <f t="shared" si="3802"/>
        <v>0</v>
      </c>
      <c r="CW957" s="544">
        <f t="shared" si="3803"/>
        <v>0</v>
      </c>
      <c r="CX957" s="544">
        <f t="shared" si="3804"/>
        <v>0</v>
      </c>
      <c r="CY957" s="544">
        <f t="shared" si="3805"/>
        <v>0</v>
      </c>
      <c r="CZ957" s="543">
        <f t="shared" si="3806"/>
        <v>0</v>
      </c>
      <c r="DA957" s="543">
        <f t="shared" si="3807"/>
        <v>0</v>
      </c>
      <c r="DB957" s="543">
        <f t="shared" si="3808"/>
        <v>5400</v>
      </c>
      <c r="DC957" s="543">
        <f t="shared" si="3809"/>
        <v>16000</v>
      </c>
      <c r="DD957" s="543">
        <f t="shared" si="3810"/>
        <v>60000</v>
      </c>
      <c r="DE957" s="542" t="str">
        <f t="shared" si="3811"/>
        <v/>
      </c>
      <c r="DF957" s="541" t="str">
        <f t="shared" si="3812"/>
        <v/>
      </c>
      <c r="DG957" s="646">
        <f t="shared" si="3813"/>
        <v>12</v>
      </c>
      <c r="DH957" s="98">
        <f t="shared" si="3814"/>
        <v>12</v>
      </c>
      <c r="DI957" s="98">
        <f t="shared" si="3815"/>
        <v>12</v>
      </c>
      <c r="DJ957" s="98">
        <f t="shared" si="3816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24">SUM(B418)</f>
        <v>0</v>
      </c>
      <c r="C958" s="789">
        <f t="shared" si="3924"/>
        <v>0</v>
      </c>
      <c r="D958" s="789">
        <f t="shared" si="3924"/>
        <v>0</v>
      </c>
      <c r="E958" s="789">
        <f t="shared" si="3924"/>
        <v>0</v>
      </c>
      <c r="F958" s="789">
        <f t="shared" si="3924"/>
        <v>0</v>
      </c>
      <c r="G958" s="789">
        <f t="shared" si="3924"/>
        <v>0</v>
      </c>
      <c r="H958" s="789">
        <f t="shared" si="3924"/>
        <v>0</v>
      </c>
      <c r="I958" s="789">
        <f t="shared" si="3924"/>
        <v>0</v>
      </c>
      <c r="J958" s="789">
        <f t="shared" si="3924"/>
        <v>0</v>
      </c>
      <c r="K958" s="789">
        <f t="shared" si="3924"/>
        <v>0</v>
      </c>
      <c r="L958" s="789">
        <f t="shared" si="3924"/>
        <v>0</v>
      </c>
      <c r="M958" s="789">
        <f t="shared" si="3924"/>
        <v>0</v>
      </c>
      <c r="N958" s="789"/>
      <c r="O958" s="789"/>
      <c r="P958" s="789"/>
      <c r="Q958" s="789"/>
      <c r="R958" s="789"/>
      <c r="S958" s="788"/>
      <c r="T958" s="789">
        <f t="shared" ref="T958:AE958" si="3925">SUM(T418)</f>
        <v>0</v>
      </c>
      <c r="U958" s="789">
        <f t="shared" si="3925"/>
        <v>0</v>
      </c>
      <c r="V958" s="789">
        <f t="shared" si="3925"/>
        <v>0</v>
      </c>
      <c r="W958" s="789">
        <f t="shared" si="3925"/>
        <v>0</v>
      </c>
      <c r="X958" s="789">
        <f t="shared" si="3925"/>
        <v>0</v>
      </c>
      <c r="Y958" s="789">
        <f t="shared" si="3925"/>
        <v>0</v>
      </c>
      <c r="Z958" s="789">
        <f t="shared" si="3925"/>
        <v>0</v>
      </c>
      <c r="AA958" s="789">
        <f t="shared" si="3925"/>
        <v>0</v>
      </c>
      <c r="AB958" s="789">
        <f t="shared" si="3925"/>
        <v>0</v>
      </c>
      <c r="AC958" s="789">
        <f t="shared" si="3925"/>
        <v>0</v>
      </c>
      <c r="AD958" s="789">
        <f t="shared" si="3925"/>
        <v>0</v>
      </c>
      <c r="AE958" s="789">
        <f t="shared" si="3925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26">SUM(AL418)</f>
        <v>0</v>
      </c>
      <c r="AM958" s="789">
        <f t="shared" si="3926"/>
        <v>0</v>
      </c>
      <c r="AN958" s="789">
        <f t="shared" si="3926"/>
        <v>0</v>
      </c>
      <c r="AO958" s="789">
        <f t="shared" si="3926"/>
        <v>0</v>
      </c>
      <c r="AP958" s="789">
        <f t="shared" si="3926"/>
        <v>0</v>
      </c>
      <c r="AQ958" s="789">
        <f t="shared" si="3926"/>
        <v>0</v>
      </c>
      <c r="AR958" s="789">
        <f t="shared" si="3926"/>
        <v>0</v>
      </c>
      <c r="AS958" s="789">
        <f t="shared" si="3926"/>
        <v>0</v>
      </c>
      <c r="AT958" s="789">
        <f t="shared" si="3926"/>
        <v>0</v>
      </c>
      <c r="AU958" s="789">
        <f t="shared" si="3926"/>
        <v>0</v>
      </c>
      <c r="AV958" s="789">
        <f t="shared" si="3926"/>
        <v>0</v>
      </c>
      <c r="AW958" s="789">
        <f t="shared" si="3926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27">SUM(BD418)</f>
        <v>0</v>
      </c>
      <c r="BE958" s="789">
        <f t="shared" si="3927"/>
        <v>0</v>
      </c>
      <c r="BF958" s="789">
        <f t="shared" si="3927"/>
        <v>0</v>
      </c>
      <c r="BG958" s="789">
        <f t="shared" si="3927"/>
        <v>0</v>
      </c>
      <c r="BH958" s="789">
        <f t="shared" si="3927"/>
        <v>0</v>
      </c>
      <c r="BI958" s="789">
        <f t="shared" si="3927"/>
        <v>0</v>
      </c>
      <c r="BJ958" s="789">
        <f t="shared" si="3927"/>
        <v>0</v>
      </c>
      <c r="BK958" s="789">
        <f t="shared" si="3927"/>
        <v>0</v>
      </c>
      <c r="BL958" s="789">
        <f t="shared" si="3927"/>
        <v>0</v>
      </c>
      <c r="BM958" s="789">
        <f t="shared" si="3927"/>
        <v>0</v>
      </c>
      <c r="BN958" s="789">
        <f t="shared" si="3927"/>
        <v>0</v>
      </c>
      <c r="BO958" s="789">
        <f t="shared" si="3927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791"/>
        <v>0</v>
      </c>
      <c r="CA958" s="590">
        <f t="shared" si="3792"/>
        <v>0</v>
      </c>
      <c r="CB958" s="590">
        <f t="shared" si="3793"/>
        <v>0</v>
      </c>
      <c r="CC958" s="590">
        <f t="shared" si="3794"/>
        <v>0</v>
      </c>
      <c r="CD958" s="1328">
        <f t="shared" si="3821"/>
        <v>0</v>
      </c>
      <c r="CE958" s="1329">
        <f t="shared" si="3887"/>
        <v>0</v>
      </c>
      <c r="CF958" s="1329">
        <f t="shared" si="3887"/>
        <v>0</v>
      </c>
      <c r="CG958" s="1329">
        <f t="shared" si="3887"/>
        <v>0</v>
      </c>
      <c r="CH958" s="1329">
        <f t="shared" si="3887"/>
        <v>0</v>
      </c>
      <c r="CI958" s="1330">
        <f t="shared" si="3887"/>
        <v>0</v>
      </c>
      <c r="CJ958" s="1330">
        <f t="shared" si="3887"/>
        <v>0</v>
      </c>
      <c r="CK958" s="1329">
        <f t="shared" si="3887"/>
        <v>0</v>
      </c>
      <c r="CL958" s="1329">
        <f t="shared" si="3887"/>
        <v>0</v>
      </c>
      <c r="CM958" s="1329">
        <f t="shared" si="3887"/>
        <v>0</v>
      </c>
      <c r="CN958" s="1329">
        <f t="shared" si="3887"/>
        <v>0</v>
      </c>
      <c r="CO958" s="1328">
        <f t="shared" si="3887"/>
        <v>0</v>
      </c>
      <c r="CP958" s="541" t="str">
        <f t="shared" si="3796"/>
        <v/>
      </c>
      <c r="CQ958" s="542" t="str">
        <f t="shared" si="3797"/>
        <v/>
      </c>
      <c r="CR958" s="543" t="str">
        <f t="shared" si="3798"/>
        <v/>
      </c>
      <c r="CS958" s="543">
        <f t="shared" si="3799"/>
        <v>0</v>
      </c>
      <c r="CT958" s="543">
        <f t="shared" si="3800"/>
        <v>0</v>
      </c>
      <c r="CU958" s="543">
        <f t="shared" si="3801"/>
        <v>0</v>
      </c>
      <c r="CV958" s="543">
        <f t="shared" si="3802"/>
        <v>0</v>
      </c>
      <c r="CW958" s="544">
        <f t="shared" si="3803"/>
        <v>0</v>
      </c>
      <c r="CX958" s="544">
        <f t="shared" si="3804"/>
        <v>0</v>
      </c>
      <c r="CY958" s="544">
        <f t="shared" si="3805"/>
        <v>0</v>
      </c>
      <c r="CZ958" s="543">
        <f t="shared" si="3806"/>
        <v>0</v>
      </c>
      <c r="DA958" s="543">
        <f t="shared" si="3807"/>
        <v>0</v>
      </c>
      <c r="DB958" s="543">
        <f t="shared" si="3808"/>
        <v>0</v>
      </c>
      <c r="DC958" s="543">
        <f t="shared" si="3809"/>
        <v>0</v>
      </c>
      <c r="DD958" s="543">
        <f t="shared" si="3810"/>
        <v>0</v>
      </c>
      <c r="DE958" s="542" t="str">
        <f t="shared" si="3811"/>
        <v/>
      </c>
      <c r="DF958" s="541" t="str">
        <f t="shared" si="3812"/>
        <v/>
      </c>
      <c r="DG958" s="646">
        <f t="shared" si="3813"/>
        <v>12</v>
      </c>
      <c r="DH958" s="98">
        <f t="shared" si="3814"/>
        <v>12</v>
      </c>
      <c r="DI958" s="98">
        <f t="shared" si="3815"/>
        <v>12</v>
      </c>
      <c r="DJ958" s="98">
        <f t="shared" si="3816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28">SUM(B422)</f>
        <v>0</v>
      </c>
      <c r="C959" s="789">
        <f t="shared" si="3928"/>
        <v>0</v>
      </c>
      <c r="D959" s="789">
        <f t="shared" si="3928"/>
        <v>0</v>
      </c>
      <c r="E959" s="789">
        <f t="shared" si="3928"/>
        <v>0</v>
      </c>
      <c r="F959" s="789">
        <f t="shared" si="3928"/>
        <v>0</v>
      </c>
      <c r="G959" s="789">
        <f t="shared" si="3928"/>
        <v>0</v>
      </c>
      <c r="H959" s="789">
        <f t="shared" si="3928"/>
        <v>0</v>
      </c>
      <c r="I959" s="789">
        <f t="shared" si="3928"/>
        <v>0</v>
      </c>
      <c r="J959" s="789">
        <f t="shared" si="3928"/>
        <v>0</v>
      </c>
      <c r="K959" s="789">
        <f t="shared" si="3928"/>
        <v>0</v>
      </c>
      <c r="L959" s="789">
        <f t="shared" si="3928"/>
        <v>0</v>
      </c>
      <c r="M959" s="789">
        <f t="shared" si="3928"/>
        <v>0</v>
      </c>
      <c r="N959" s="789"/>
      <c r="O959" s="789"/>
      <c r="P959" s="789"/>
      <c r="Q959" s="789"/>
      <c r="R959" s="789"/>
      <c r="S959" s="788"/>
      <c r="T959" s="789">
        <f t="shared" ref="T959:AE959" si="3929">SUM(T422)</f>
        <v>0</v>
      </c>
      <c r="U959" s="789">
        <f t="shared" si="3929"/>
        <v>0</v>
      </c>
      <c r="V959" s="789">
        <f t="shared" si="3929"/>
        <v>0</v>
      </c>
      <c r="W959" s="789">
        <f t="shared" si="3929"/>
        <v>0</v>
      </c>
      <c r="X959" s="789">
        <f t="shared" si="3929"/>
        <v>0</v>
      </c>
      <c r="Y959" s="789">
        <f t="shared" si="3929"/>
        <v>0</v>
      </c>
      <c r="Z959" s="789">
        <f t="shared" si="3929"/>
        <v>0</v>
      </c>
      <c r="AA959" s="789">
        <f t="shared" si="3929"/>
        <v>0</v>
      </c>
      <c r="AB959" s="789">
        <f t="shared" si="3929"/>
        <v>0</v>
      </c>
      <c r="AC959" s="789">
        <f t="shared" si="3929"/>
        <v>0</v>
      </c>
      <c r="AD959" s="789">
        <f t="shared" si="3929"/>
        <v>0</v>
      </c>
      <c r="AE959" s="789">
        <f t="shared" si="3929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30">SUM(AL422)</f>
        <v>0</v>
      </c>
      <c r="AM959" s="789">
        <f t="shared" si="3930"/>
        <v>0</v>
      </c>
      <c r="AN959" s="789">
        <f t="shared" si="3930"/>
        <v>0</v>
      </c>
      <c r="AO959" s="789">
        <f t="shared" si="3930"/>
        <v>0</v>
      </c>
      <c r="AP959" s="789">
        <f t="shared" si="3930"/>
        <v>0</v>
      </c>
      <c r="AQ959" s="789">
        <f t="shared" si="3930"/>
        <v>0</v>
      </c>
      <c r="AR959" s="789">
        <f t="shared" si="3930"/>
        <v>0</v>
      </c>
      <c r="AS959" s="789">
        <f t="shared" si="3930"/>
        <v>0</v>
      </c>
      <c r="AT959" s="789">
        <f t="shared" si="3930"/>
        <v>0</v>
      </c>
      <c r="AU959" s="789">
        <f t="shared" si="3930"/>
        <v>0</v>
      </c>
      <c r="AV959" s="789">
        <f t="shared" si="3930"/>
        <v>0</v>
      </c>
      <c r="AW959" s="789">
        <f t="shared" si="3930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31">SUM(BD422)</f>
        <v>0</v>
      </c>
      <c r="BE959" s="789">
        <f t="shared" si="3931"/>
        <v>0</v>
      </c>
      <c r="BF959" s="789">
        <f t="shared" si="3931"/>
        <v>0</v>
      </c>
      <c r="BG959" s="789">
        <f t="shared" si="3931"/>
        <v>0</v>
      </c>
      <c r="BH959" s="789">
        <f t="shared" si="3931"/>
        <v>0</v>
      </c>
      <c r="BI959" s="789">
        <f t="shared" si="3931"/>
        <v>0</v>
      </c>
      <c r="BJ959" s="789">
        <f t="shared" si="3931"/>
        <v>0</v>
      </c>
      <c r="BK959" s="789">
        <f t="shared" si="3931"/>
        <v>0</v>
      </c>
      <c r="BL959" s="789">
        <f t="shared" si="3931"/>
        <v>0</v>
      </c>
      <c r="BM959" s="789">
        <f t="shared" si="3931"/>
        <v>0</v>
      </c>
      <c r="BN959" s="789">
        <f t="shared" si="3931"/>
        <v>0</v>
      </c>
      <c r="BO959" s="789">
        <f t="shared" si="3931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791"/>
        <v>0</v>
      </c>
      <c r="CA959" s="590">
        <f t="shared" si="3792"/>
        <v>0</v>
      </c>
      <c r="CB959" s="590">
        <f t="shared" si="3793"/>
        <v>0</v>
      </c>
      <c r="CC959" s="590">
        <f t="shared" si="3794"/>
        <v>0</v>
      </c>
      <c r="CD959" s="1328">
        <f t="shared" si="3821"/>
        <v>0</v>
      </c>
      <c r="CE959" s="1329">
        <f t="shared" si="3887"/>
        <v>0</v>
      </c>
      <c r="CF959" s="1329">
        <f t="shared" si="3887"/>
        <v>0</v>
      </c>
      <c r="CG959" s="1329">
        <f t="shared" si="3887"/>
        <v>0</v>
      </c>
      <c r="CH959" s="1329">
        <f t="shared" si="3887"/>
        <v>0</v>
      </c>
      <c r="CI959" s="1330">
        <f t="shared" si="3887"/>
        <v>0</v>
      </c>
      <c r="CJ959" s="1330">
        <f t="shared" si="3887"/>
        <v>0</v>
      </c>
      <c r="CK959" s="1329">
        <f t="shared" si="3887"/>
        <v>0</v>
      </c>
      <c r="CL959" s="1329">
        <f t="shared" si="3887"/>
        <v>0</v>
      </c>
      <c r="CM959" s="1329">
        <f t="shared" si="3887"/>
        <v>0</v>
      </c>
      <c r="CN959" s="1329">
        <f t="shared" si="3887"/>
        <v>0</v>
      </c>
      <c r="CO959" s="1328">
        <f t="shared" si="3887"/>
        <v>0</v>
      </c>
      <c r="CP959" s="541" t="str">
        <f t="shared" si="3796"/>
        <v/>
      </c>
      <c r="CQ959" s="542" t="str">
        <f t="shared" si="3797"/>
        <v/>
      </c>
      <c r="CR959" s="543" t="str">
        <f t="shared" si="3798"/>
        <v/>
      </c>
      <c r="CS959" s="543">
        <f t="shared" si="3799"/>
        <v>0</v>
      </c>
      <c r="CT959" s="543">
        <f t="shared" si="3800"/>
        <v>0</v>
      </c>
      <c r="CU959" s="543">
        <f t="shared" si="3801"/>
        <v>0</v>
      </c>
      <c r="CV959" s="543">
        <f t="shared" si="3802"/>
        <v>0</v>
      </c>
      <c r="CW959" s="544">
        <f t="shared" si="3803"/>
        <v>0</v>
      </c>
      <c r="CX959" s="544">
        <f t="shared" si="3804"/>
        <v>0</v>
      </c>
      <c r="CY959" s="544">
        <f t="shared" si="3805"/>
        <v>0</v>
      </c>
      <c r="CZ959" s="543">
        <f t="shared" si="3806"/>
        <v>0</v>
      </c>
      <c r="DA959" s="543">
        <f t="shared" si="3807"/>
        <v>0</v>
      </c>
      <c r="DB959" s="543">
        <f t="shared" si="3808"/>
        <v>0</v>
      </c>
      <c r="DC959" s="543">
        <f t="shared" si="3809"/>
        <v>0</v>
      </c>
      <c r="DD959" s="543">
        <f t="shared" si="3810"/>
        <v>0</v>
      </c>
      <c r="DE959" s="542" t="str">
        <f t="shared" si="3811"/>
        <v/>
      </c>
      <c r="DF959" s="541" t="str">
        <f t="shared" si="3812"/>
        <v/>
      </c>
      <c r="DG959" s="646">
        <f t="shared" si="3813"/>
        <v>12</v>
      </c>
      <c r="DH959" s="98">
        <f t="shared" si="3814"/>
        <v>12</v>
      </c>
      <c r="DI959" s="98">
        <f t="shared" si="3815"/>
        <v>12</v>
      </c>
      <c r="DJ959" s="98">
        <f t="shared" si="3816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32">SUM(B426)</f>
        <v>0</v>
      </c>
      <c r="C960" s="789">
        <f t="shared" si="3932"/>
        <v>0</v>
      </c>
      <c r="D960" s="789">
        <f t="shared" si="3932"/>
        <v>0</v>
      </c>
      <c r="E960" s="789">
        <f t="shared" si="3932"/>
        <v>0</v>
      </c>
      <c r="F960" s="789">
        <f t="shared" si="3932"/>
        <v>0</v>
      </c>
      <c r="G960" s="789">
        <f t="shared" si="3932"/>
        <v>0</v>
      </c>
      <c r="H960" s="789">
        <f t="shared" si="3932"/>
        <v>0</v>
      </c>
      <c r="I960" s="789">
        <f t="shared" si="3932"/>
        <v>0</v>
      </c>
      <c r="J960" s="789">
        <f t="shared" si="3932"/>
        <v>0</v>
      </c>
      <c r="K960" s="789">
        <f t="shared" si="3932"/>
        <v>0</v>
      </c>
      <c r="L960" s="789">
        <f t="shared" si="3932"/>
        <v>0</v>
      </c>
      <c r="M960" s="789">
        <f t="shared" si="3932"/>
        <v>0</v>
      </c>
      <c r="N960" s="789"/>
      <c r="O960" s="789"/>
      <c r="P960" s="789"/>
      <c r="Q960" s="789"/>
      <c r="R960" s="789"/>
      <c r="S960" s="788"/>
      <c r="T960" s="789">
        <f t="shared" ref="T960:AE960" si="3933">SUM(T426)</f>
        <v>0</v>
      </c>
      <c r="U960" s="789">
        <f t="shared" si="3933"/>
        <v>0</v>
      </c>
      <c r="V960" s="789">
        <f t="shared" si="3933"/>
        <v>0</v>
      </c>
      <c r="W960" s="789">
        <f t="shared" si="3933"/>
        <v>0</v>
      </c>
      <c r="X960" s="789">
        <f t="shared" si="3933"/>
        <v>0</v>
      </c>
      <c r="Y960" s="789">
        <f t="shared" si="3933"/>
        <v>0</v>
      </c>
      <c r="Z960" s="789">
        <f t="shared" si="3933"/>
        <v>0</v>
      </c>
      <c r="AA960" s="789">
        <f t="shared" si="3933"/>
        <v>0</v>
      </c>
      <c r="AB960" s="789">
        <f t="shared" si="3933"/>
        <v>0</v>
      </c>
      <c r="AC960" s="789">
        <f t="shared" si="3933"/>
        <v>0</v>
      </c>
      <c r="AD960" s="789">
        <f t="shared" si="3933"/>
        <v>0</v>
      </c>
      <c r="AE960" s="789">
        <f t="shared" si="3933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34">SUM(AL426)</f>
        <v>0</v>
      </c>
      <c r="AM960" s="789">
        <f t="shared" si="3934"/>
        <v>0</v>
      </c>
      <c r="AN960" s="789">
        <f t="shared" si="3934"/>
        <v>0</v>
      </c>
      <c r="AO960" s="789">
        <f t="shared" si="3934"/>
        <v>0</v>
      </c>
      <c r="AP960" s="789">
        <f t="shared" si="3934"/>
        <v>0</v>
      </c>
      <c r="AQ960" s="789">
        <f t="shared" si="3934"/>
        <v>0</v>
      </c>
      <c r="AR960" s="789">
        <f t="shared" si="3934"/>
        <v>0</v>
      </c>
      <c r="AS960" s="789">
        <f t="shared" si="3934"/>
        <v>0</v>
      </c>
      <c r="AT960" s="789">
        <f t="shared" si="3934"/>
        <v>0</v>
      </c>
      <c r="AU960" s="789">
        <f t="shared" si="3934"/>
        <v>0</v>
      </c>
      <c r="AV960" s="789">
        <f t="shared" si="3934"/>
        <v>0</v>
      </c>
      <c r="AW960" s="789">
        <f t="shared" si="3934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35">SUM(BD426)</f>
        <v>0</v>
      </c>
      <c r="BE960" s="789">
        <f t="shared" si="3935"/>
        <v>0</v>
      </c>
      <c r="BF960" s="789">
        <f t="shared" si="3935"/>
        <v>0</v>
      </c>
      <c r="BG960" s="789">
        <f t="shared" si="3935"/>
        <v>0</v>
      </c>
      <c r="BH960" s="789">
        <f t="shared" si="3935"/>
        <v>0</v>
      </c>
      <c r="BI960" s="789">
        <f t="shared" si="3935"/>
        <v>0</v>
      </c>
      <c r="BJ960" s="789">
        <f t="shared" si="3935"/>
        <v>0</v>
      </c>
      <c r="BK960" s="789">
        <f t="shared" si="3935"/>
        <v>0</v>
      </c>
      <c r="BL960" s="789">
        <f t="shared" si="3935"/>
        <v>0</v>
      </c>
      <c r="BM960" s="789">
        <f t="shared" si="3935"/>
        <v>0</v>
      </c>
      <c r="BN960" s="789">
        <f t="shared" si="3935"/>
        <v>0</v>
      </c>
      <c r="BO960" s="789">
        <f t="shared" si="3935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791"/>
        <v>0</v>
      </c>
      <c r="CA960" s="590">
        <f t="shared" si="3792"/>
        <v>0</v>
      </c>
      <c r="CB960" s="590">
        <f t="shared" si="3793"/>
        <v>0</v>
      </c>
      <c r="CC960" s="590">
        <f t="shared" si="3794"/>
        <v>0</v>
      </c>
      <c r="CD960" s="1328">
        <f t="shared" si="3821"/>
        <v>0</v>
      </c>
      <c r="CE960" s="1329">
        <f t="shared" si="3887"/>
        <v>0</v>
      </c>
      <c r="CF960" s="1329">
        <f t="shared" si="3887"/>
        <v>0</v>
      </c>
      <c r="CG960" s="1329">
        <f t="shared" si="3887"/>
        <v>0</v>
      </c>
      <c r="CH960" s="1329">
        <f t="shared" si="3887"/>
        <v>0</v>
      </c>
      <c r="CI960" s="1330">
        <f t="shared" si="3887"/>
        <v>0</v>
      </c>
      <c r="CJ960" s="1330">
        <f t="shared" si="3887"/>
        <v>0</v>
      </c>
      <c r="CK960" s="1329">
        <f t="shared" si="3887"/>
        <v>0</v>
      </c>
      <c r="CL960" s="1329">
        <f t="shared" si="3887"/>
        <v>0</v>
      </c>
      <c r="CM960" s="1329">
        <f t="shared" si="3887"/>
        <v>0</v>
      </c>
      <c r="CN960" s="1329">
        <f t="shared" si="3887"/>
        <v>0</v>
      </c>
      <c r="CO960" s="1328">
        <f t="shared" si="3887"/>
        <v>0</v>
      </c>
      <c r="CP960" s="541" t="str">
        <f t="shared" si="3796"/>
        <v/>
      </c>
      <c r="CQ960" s="542" t="str">
        <f t="shared" si="3797"/>
        <v/>
      </c>
      <c r="CR960" s="543" t="str">
        <f t="shared" si="3798"/>
        <v/>
      </c>
      <c r="CS960" s="543">
        <f t="shared" si="3799"/>
        <v>0</v>
      </c>
      <c r="CT960" s="543">
        <f t="shared" si="3800"/>
        <v>0</v>
      </c>
      <c r="CU960" s="543">
        <f t="shared" si="3801"/>
        <v>0</v>
      </c>
      <c r="CV960" s="543">
        <f t="shared" si="3802"/>
        <v>0</v>
      </c>
      <c r="CW960" s="544">
        <f t="shared" si="3803"/>
        <v>0</v>
      </c>
      <c r="CX960" s="544">
        <f t="shared" si="3804"/>
        <v>0</v>
      </c>
      <c r="CY960" s="544">
        <f t="shared" si="3805"/>
        <v>0</v>
      </c>
      <c r="CZ960" s="543">
        <f t="shared" si="3806"/>
        <v>0</v>
      </c>
      <c r="DA960" s="543">
        <f t="shared" si="3807"/>
        <v>0</v>
      </c>
      <c r="DB960" s="543">
        <f t="shared" si="3808"/>
        <v>0</v>
      </c>
      <c r="DC960" s="543">
        <f t="shared" si="3809"/>
        <v>0</v>
      </c>
      <c r="DD960" s="543">
        <f t="shared" si="3810"/>
        <v>0</v>
      </c>
      <c r="DE960" s="542" t="str">
        <f t="shared" si="3811"/>
        <v/>
      </c>
      <c r="DF960" s="541" t="str">
        <f t="shared" si="3812"/>
        <v/>
      </c>
      <c r="DG960" s="646">
        <f t="shared" si="3813"/>
        <v>12</v>
      </c>
      <c r="DH960" s="98">
        <f t="shared" si="3814"/>
        <v>12</v>
      </c>
      <c r="DI960" s="98">
        <f t="shared" si="3815"/>
        <v>12</v>
      </c>
      <c r="DJ960" s="98">
        <f t="shared" si="3816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4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36">SUM(B435)</f>
        <v>0</v>
      </c>
      <c r="C962" s="789">
        <f t="shared" si="3936"/>
        <v>0</v>
      </c>
      <c r="D962" s="789">
        <f t="shared" si="3936"/>
        <v>0</v>
      </c>
      <c r="E962" s="789">
        <f t="shared" si="3936"/>
        <v>0</v>
      </c>
      <c r="F962" s="789">
        <f t="shared" si="3936"/>
        <v>0</v>
      </c>
      <c r="G962" s="789">
        <f t="shared" si="3936"/>
        <v>0</v>
      </c>
      <c r="H962" s="789">
        <f t="shared" si="3936"/>
        <v>0</v>
      </c>
      <c r="I962" s="789">
        <f t="shared" si="3936"/>
        <v>0</v>
      </c>
      <c r="J962" s="789">
        <f t="shared" si="3936"/>
        <v>0</v>
      </c>
      <c r="K962" s="789">
        <f t="shared" si="3936"/>
        <v>0</v>
      </c>
      <c r="L962" s="789">
        <f t="shared" si="3936"/>
        <v>0</v>
      </c>
      <c r="M962" s="789">
        <f t="shared" si="3936"/>
        <v>0</v>
      </c>
      <c r="N962" s="789"/>
      <c r="O962" s="789"/>
      <c r="P962" s="789"/>
      <c r="Q962" s="789"/>
      <c r="R962" s="789"/>
      <c r="S962" s="788"/>
      <c r="T962" s="789">
        <f t="shared" ref="T962:AE962" si="3937">SUM(T435)</f>
        <v>0</v>
      </c>
      <c r="U962" s="789">
        <f t="shared" si="3937"/>
        <v>0</v>
      </c>
      <c r="V962" s="789">
        <f t="shared" si="3937"/>
        <v>0</v>
      </c>
      <c r="W962" s="789">
        <f t="shared" si="3937"/>
        <v>0</v>
      </c>
      <c r="X962" s="789">
        <f t="shared" si="3937"/>
        <v>0</v>
      </c>
      <c r="Y962" s="789">
        <f t="shared" si="3937"/>
        <v>0</v>
      </c>
      <c r="Z962" s="789">
        <f t="shared" si="3937"/>
        <v>0</v>
      </c>
      <c r="AA962" s="789">
        <f t="shared" si="3937"/>
        <v>0</v>
      </c>
      <c r="AB962" s="789">
        <f t="shared" si="3937"/>
        <v>0</v>
      </c>
      <c r="AC962" s="789">
        <f t="shared" si="3937"/>
        <v>0</v>
      </c>
      <c r="AD962" s="789">
        <f t="shared" si="3937"/>
        <v>0</v>
      </c>
      <c r="AE962" s="789">
        <f t="shared" si="3937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38">SUM(AL435)</f>
        <v>0</v>
      </c>
      <c r="AM962" s="789">
        <f t="shared" si="3938"/>
        <v>0</v>
      </c>
      <c r="AN962" s="789">
        <f t="shared" si="3938"/>
        <v>0</v>
      </c>
      <c r="AO962" s="789">
        <f t="shared" si="3938"/>
        <v>0</v>
      </c>
      <c r="AP962" s="789">
        <f t="shared" si="3938"/>
        <v>0</v>
      </c>
      <c r="AQ962" s="789">
        <f t="shared" si="3938"/>
        <v>0</v>
      </c>
      <c r="AR962" s="789">
        <f t="shared" si="3938"/>
        <v>0</v>
      </c>
      <c r="AS962" s="789">
        <f t="shared" si="3938"/>
        <v>0</v>
      </c>
      <c r="AT962" s="789">
        <f t="shared" si="3938"/>
        <v>0</v>
      </c>
      <c r="AU962" s="789">
        <f t="shared" si="3938"/>
        <v>0</v>
      </c>
      <c r="AV962" s="789">
        <f t="shared" si="3938"/>
        <v>0</v>
      </c>
      <c r="AW962" s="789">
        <f t="shared" si="3938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39">SUM(BD435)</f>
        <v>0</v>
      </c>
      <c r="BE962" s="789">
        <f t="shared" si="3939"/>
        <v>0</v>
      </c>
      <c r="BF962" s="789">
        <f t="shared" si="3939"/>
        <v>0</v>
      </c>
      <c r="BG962" s="789">
        <f t="shared" si="3939"/>
        <v>0</v>
      </c>
      <c r="BH962" s="789">
        <f t="shared" si="3939"/>
        <v>0</v>
      </c>
      <c r="BI962" s="789">
        <f t="shared" si="3939"/>
        <v>0</v>
      </c>
      <c r="BJ962" s="789">
        <f t="shared" si="3939"/>
        <v>0</v>
      </c>
      <c r="BK962" s="789">
        <f t="shared" si="3939"/>
        <v>0</v>
      </c>
      <c r="BL962" s="789">
        <f t="shared" si="3939"/>
        <v>0</v>
      </c>
      <c r="BM962" s="789">
        <f t="shared" si="3939"/>
        <v>0</v>
      </c>
      <c r="BN962" s="789">
        <f t="shared" si="3939"/>
        <v>0</v>
      </c>
      <c r="BO962" s="789">
        <f t="shared" si="3939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8">
        <f t="shared" ref="CD962:CO963" si="394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40"/>
        <v>0</v>
      </c>
      <c r="CF962" s="1329">
        <f t="shared" si="3940"/>
        <v>0</v>
      </c>
      <c r="CG962" s="1329">
        <f t="shared" si="3940"/>
        <v>0</v>
      </c>
      <c r="CH962" s="1329">
        <f t="shared" si="3940"/>
        <v>0</v>
      </c>
      <c r="CI962" s="1330">
        <f t="shared" si="3940"/>
        <v>0</v>
      </c>
      <c r="CJ962" s="1330">
        <f t="shared" si="3940"/>
        <v>0</v>
      </c>
      <c r="CK962" s="1329">
        <f t="shared" si="3940"/>
        <v>0</v>
      </c>
      <c r="CL962" s="1329">
        <f t="shared" si="3940"/>
        <v>0</v>
      </c>
      <c r="CM962" s="1329">
        <f t="shared" si="3940"/>
        <v>0</v>
      </c>
      <c r="CN962" s="1329">
        <f t="shared" si="3940"/>
        <v>0</v>
      </c>
      <c r="CO962" s="1328">
        <f t="shared" si="3940"/>
        <v>0</v>
      </c>
      <c r="CP962" s="541" t="str">
        <f t="shared" ref="CP962:CY963" si="3941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41"/>
        <v/>
      </c>
      <c r="CR962" s="543" t="str">
        <f t="shared" si="3941"/>
        <v/>
      </c>
      <c r="CS962" s="543">
        <f t="shared" si="3941"/>
        <v>0</v>
      </c>
      <c r="CT962" s="543">
        <f t="shared" si="3941"/>
        <v>0</v>
      </c>
      <c r="CU962" s="543">
        <f t="shared" si="3941"/>
        <v>0</v>
      </c>
      <c r="CV962" s="543">
        <f t="shared" si="3941"/>
        <v>0</v>
      </c>
      <c r="CW962" s="544">
        <f t="shared" si="3941"/>
        <v>0</v>
      </c>
      <c r="CX962" s="544">
        <f t="shared" si="3941"/>
        <v>0</v>
      </c>
      <c r="CY962" s="544">
        <f t="shared" si="3941"/>
        <v>0</v>
      </c>
      <c r="CZ962" s="543">
        <f t="shared" ref="CZ962:DF963" si="3942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42"/>
        <v>0</v>
      </c>
      <c r="DB962" s="543">
        <f t="shared" si="3942"/>
        <v>0</v>
      </c>
      <c r="DC962" s="543">
        <f t="shared" si="3942"/>
        <v>0</v>
      </c>
      <c r="DD962" s="543">
        <f t="shared" si="3942"/>
        <v>0</v>
      </c>
      <c r="DE962" s="542" t="str">
        <f t="shared" si="3942"/>
        <v/>
      </c>
      <c r="DF962" s="541" t="str">
        <f t="shared" si="3942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43">SUM(B445)</f>
        <v>0</v>
      </c>
      <c r="C963" s="789">
        <f t="shared" si="3943"/>
        <v>0</v>
      </c>
      <c r="D963" s="789">
        <f t="shared" si="3943"/>
        <v>0</v>
      </c>
      <c r="E963" s="789">
        <f t="shared" si="3943"/>
        <v>200</v>
      </c>
      <c r="F963" s="789">
        <f t="shared" si="3943"/>
        <v>0</v>
      </c>
      <c r="G963" s="789">
        <f t="shared" si="3943"/>
        <v>0</v>
      </c>
      <c r="H963" s="789">
        <f t="shared" si="3943"/>
        <v>0</v>
      </c>
      <c r="I963" s="789">
        <f t="shared" si="3943"/>
        <v>0</v>
      </c>
      <c r="J963" s="789">
        <f t="shared" si="3943"/>
        <v>0</v>
      </c>
      <c r="K963" s="789">
        <f t="shared" si="3943"/>
        <v>0</v>
      </c>
      <c r="L963" s="789">
        <f t="shared" si="3943"/>
        <v>0</v>
      </c>
      <c r="M963" s="789">
        <f t="shared" si="3943"/>
        <v>0</v>
      </c>
      <c r="N963" s="789"/>
      <c r="O963" s="789"/>
      <c r="P963" s="789"/>
      <c r="Q963" s="789"/>
      <c r="R963" s="789"/>
      <c r="S963" s="788"/>
      <c r="T963" s="789">
        <f t="shared" ref="T963:AE963" si="3944">SUM(T445)</f>
        <v>0</v>
      </c>
      <c r="U963" s="789">
        <f t="shared" si="3944"/>
        <v>0</v>
      </c>
      <c r="V963" s="789">
        <f t="shared" si="3944"/>
        <v>0</v>
      </c>
      <c r="W963" s="789">
        <f t="shared" si="3944"/>
        <v>0</v>
      </c>
      <c r="X963" s="789">
        <f t="shared" si="3944"/>
        <v>0</v>
      </c>
      <c r="Y963" s="789">
        <f t="shared" si="3944"/>
        <v>0</v>
      </c>
      <c r="Z963" s="789">
        <f t="shared" si="3944"/>
        <v>0</v>
      </c>
      <c r="AA963" s="789">
        <f t="shared" si="3944"/>
        <v>0</v>
      </c>
      <c r="AB963" s="789">
        <f t="shared" si="3944"/>
        <v>0</v>
      </c>
      <c r="AC963" s="789">
        <f t="shared" si="3944"/>
        <v>0</v>
      </c>
      <c r="AD963" s="789">
        <f t="shared" si="3944"/>
        <v>0</v>
      </c>
      <c r="AE963" s="789">
        <f t="shared" si="3944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45">SUM(AL445)</f>
        <v>0</v>
      </c>
      <c r="AM963" s="789">
        <f t="shared" si="3945"/>
        <v>0</v>
      </c>
      <c r="AN963" s="789">
        <f t="shared" si="3945"/>
        <v>0</v>
      </c>
      <c r="AO963" s="789">
        <f t="shared" si="3945"/>
        <v>0</v>
      </c>
      <c r="AP963" s="789">
        <f t="shared" si="3945"/>
        <v>0</v>
      </c>
      <c r="AQ963" s="789">
        <f t="shared" si="3945"/>
        <v>0</v>
      </c>
      <c r="AR963" s="789">
        <f t="shared" si="3945"/>
        <v>0</v>
      </c>
      <c r="AS963" s="789">
        <f t="shared" si="3945"/>
        <v>0</v>
      </c>
      <c r="AT963" s="789">
        <f t="shared" si="3945"/>
        <v>0</v>
      </c>
      <c r="AU963" s="789">
        <f t="shared" si="3945"/>
        <v>0</v>
      </c>
      <c r="AV963" s="789">
        <f t="shared" si="3945"/>
        <v>0</v>
      </c>
      <c r="AW963" s="789">
        <f t="shared" si="3945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46">SUM(BD445)</f>
        <v>0</v>
      </c>
      <c r="BE963" s="789">
        <f t="shared" si="3946"/>
        <v>0</v>
      </c>
      <c r="BF963" s="789">
        <f t="shared" si="3946"/>
        <v>0</v>
      </c>
      <c r="BG963" s="789">
        <f t="shared" si="3946"/>
        <v>0</v>
      </c>
      <c r="BH963" s="789">
        <f t="shared" si="3946"/>
        <v>0</v>
      </c>
      <c r="BI963" s="789">
        <f t="shared" si="3946"/>
        <v>0</v>
      </c>
      <c r="BJ963" s="789">
        <f t="shared" si="3946"/>
        <v>0</v>
      </c>
      <c r="BK963" s="789">
        <f t="shared" si="3946"/>
        <v>0</v>
      </c>
      <c r="BL963" s="789">
        <f t="shared" si="3946"/>
        <v>0</v>
      </c>
      <c r="BM963" s="789">
        <f t="shared" si="3946"/>
        <v>0</v>
      </c>
      <c r="BN963" s="789">
        <f t="shared" si="3946"/>
        <v>0</v>
      </c>
      <c r="BO963" s="789">
        <f t="shared" si="3946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8">
        <f t="shared" si="3940"/>
        <v>0</v>
      </c>
      <c r="CE963" s="1329">
        <f t="shared" ref="CE963:CO963" si="394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47"/>
        <v>0</v>
      </c>
      <c r="CG963" s="1329">
        <f t="shared" si="3947"/>
        <v>0</v>
      </c>
      <c r="CH963" s="1329">
        <f t="shared" si="3947"/>
        <v>0</v>
      </c>
      <c r="CI963" s="1330">
        <f t="shared" si="3947"/>
        <v>0</v>
      </c>
      <c r="CJ963" s="1330">
        <f t="shared" si="3947"/>
        <v>0</v>
      </c>
      <c r="CK963" s="1329">
        <f t="shared" si="3947"/>
        <v>0</v>
      </c>
      <c r="CL963" s="1329">
        <f t="shared" si="3947"/>
        <v>0</v>
      </c>
      <c r="CM963" s="1329">
        <f t="shared" si="3947"/>
        <v>0</v>
      </c>
      <c r="CN963" s="1329">
        <f t="shared" si="3947"/>
        <v>0</v>
      </c>
      <c r="CO963" s="1328">
        <f t="shared" si="3947"/>
        <v>0</v>
      </c>
      <c r="CP963" s="541" t="str">
        <f t="shared" si="3941"/>
        <v/>
      </c>
      <c r="CQ963" s="542" t="str">
        <f t="shared" si="3941"/>
        <v/>
      </c>
      <c r="CR963" s="543" t="str">
        <f t="shared" si="3941"/>
        <v/>
      </c>
      <c r="CS963" s="543">
        <f t="shared" si="3941"/>
        <v>0</v>
      </c>
      <c r="CT963" s="543">
        <f t="shared" si="3941"/>
        <v>0</v>
      </c>
      <c r="CU963" s="543">
        <f t="shared" si="3941"/>
        <v>0</v>
      </c>
      <c r="CV963" s="543">
        <f t="shared" si="3941"/>
        <v>0</v>
      </c>
      <c r="CW963" s="544">
        <f t="shared" si="3941"/>
        <v>0</v>
      </c>
      <c r="CX963" s="544">
        <f t="shared" si="3941"/>
        <v>0</v>
      </c>
      <c r="CY963" s="544">
        <f t="shared" si="3941"/>
        <v>0</v>
      </c>
      <c r="CZ963" s="543">
        <f t="shared" si="3942"/>
        <v>0</v>
      </c>
      <c r="DA963" s="543">
        <f t="shared" si="3942"/>
        <v>0</v>
      </c>
      <c r="DB963" s="543">
        <f t="shared" si="3942"/>
        <v>0</v>
      </c>
      <c r="DC963" s="543">
        <f t="shared" si="3942"/>
        <v>0</v>
      </c>
      <c r="DD963" s="543">
        <f t="shared" si="3942"/>
        <v>0</v>
      </c>
      <c r="DE963" s="542" t="str">
        <f t="shared" si="3942"/>
        <v/>
      </c>
      <c r="DF963" s="541" t="str">
        <f t="shared" si="3942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4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48">SUM(B708)</f>
        <v>2940</v>
      </c>
      <c r="C965" s="789">
        <f t="shared" si="3948"/>
        <v>1800</v>
      </c>
      <c r="D965" s="789">
        <f t="shared" si="3948"/>
        <v>3000</v>
      </c>
      <c r="E965" s="789">
        <f t="shared" si="3948"/>
        <v>1680</v>
      </c>
      <c r="F965" s="789">
        <f t="shared" si="3948"/>
        <v>0</v>
      </c>
      <c r="G965" s="789">
        <f t="shared" si="3948"/>
        <v>0</v>
      </c>
      <c r="H965" s="789">
        <f t="shared" si="3948"/>
        <v>0</v>
      </c>
      <c r="I965" s="789">
        <f t="shared" si="3948"/>
        <v>2100</v>
      </c>
      <c r="J965" s="789">
        <f t="shared" si="3948"/>
        <v>10200</v>
      </c>
      <c r="K965" s="789">
        <f t="shared" si="3948"/>
        <v>10900</v>
      </c>
      <c r="L965" s="789">
        <f t="shared" si="3948"/>
        <v>7200</v>
      </c>
      <c r="M965" s="789">
        <f t="shared" si="3948"/>
        <v>10900</v>
      </c>
      <c r="N965" s="789"/>
      <c r="O965" s="789"/>
      <c r="P965" s="789"/>
      <c r="Q965" s="789"/>
      <c r="R965" s="789"/>
      <c r="S965" s="788"/>
      <c r="T965" s="789">
        <f t="shared" ref="T965:AE965" si="3949">SUM(T708)</f>
        <v>0</v>
      </c>
      <c r="U965" s="789">
        <f t="shared" si="3949"/>
        <v>1350</v>
      </c>
      <c r="V965" s="789">
        <f t="shared" si="3949"/>
        <v>0</v>
      </c>
      <c r="W965" s="789">
        <f t="shared" si="3949"/>
        <v>0</v>
      </c>
      <c r="X965" s="789">
        <f t="shared" si="3949"/>
        <v>0</v>
      </c>
      <c r="Y965" s="789">
        <f t="shared" si="3949"/>
        <v>0</v>
      </c>
      <c r="Z965" s="789">
        <f t="shared" si="3949"/>
        <v>2800</v>
      </c>
      <c r="AA965" s="789">
        <f t="shared" si="3949"/>
        <v>1420</v>
      </c>
      <c r="AB965" s="789">
        <f t="shared" si="3949"/>
        <v>2000</v>
      </c>
      <c r="AC965" s="789">
        <f t="shared" si="3949"/>
        <v>600</v>
      </c>
      <c r="AD965" s="789">
        <f t="shared" si="3949"/>
        <v>0</v>
      </c>
      <c r="AE965" s="789">
        <f t="shared" si="3949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50">SUM(AL708)</f>
        <v>0</v>
      </c>
      <c r="AM965" s="789">
        <f t="shared" si="3950"/>
        <v>0</v>
      </c>
      <c r="AN965" s="789">
        <f t="shared" si="3950"/>
        <v>0</v>
      </c>
      <c r="AO965" s="789">
        <f t="shared" si="3950"/>
        <v>0</v>
      </c>
      <c r="AP965" s="789">
        <f t="shared" si="3950"/>
        <v>0</v>
      </c>
      <c r="AQ965" s="789">
        <f t="shared" si="3950"/>
        <v>0</v>
      </c>
      <c r="AR965" s="789">
        <f t="shared" si="3950"/>
        <v>0</v>
      </c>
      <c r="AS965" s="789">
        <f t="shared" si="3950"/>
        <v>0</v>
      </c>
      <c r="AT965" s="789">
        <f t="shared" si="3950"/>
        <v>0</v>
      </c>
      <c r="AU965" s="789">
        <f t="shared" si="3950"/>
        <v>0</v>
      </c>
      <c r="AV965" s="789">
        <f t="shared" si="3950"/>
        <v>0</v>
      </c>
      <c r="AW965" s="789">
        <f t="shared" si="3950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51">SUM(BD708)</f>
        <v>0</v>
      </c>
      <c r="BE965" s="789">
        <f t="shared" si="3951"/>
        <v>0</v>
      </c>
      <c r="BF965" s="789">
        <f t="shared" si="3951"/>
        <v>0</v>
      </c>
      <c r="BG965" s="789">
        <f t="shared" si="3951"/>
        <v>0</v>
      </c>
      <c r="BH965" s="789">
        <f t="shared" si="3951"/>
        <v>0</v>
      </c>
      <c r="BI965" s="789">
        <f t="shared" si="3951"/>
        <v>0</v>
      </c>
      <c r="BJ965" s="789">
        <f t="shared" si="3951"/>
        <v>0</v>
      </c>
      <c r="BK965" s="789">
        <f t="shared" si="3951"/>
        <v>0</v>
      </c>
      <c r="BL965" s="789">
        <f t="shared" si="3951"/>
        <v>0</v>
      </c>
      <c r="BM965" s="789">
        <f t="shared" si="3951"/>
        <v>0</v>
      </c>
      <c r="BN965" s="789">
        <f t="shared" si="3951"/>
        <v>0</v>
      </c>
      <c r="BO965" s="789">
        <f t="shared" si="3951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8">
        <f t="shared" ref="CD965:CO965" si="395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52"/>
        <v>0</v>
      </c>
      <c r="CF965" s="1329">
        <f t="shared" si="3952"/>
        <v>0</v>
      </c>
      <c r="CG965" s="1329">
        <f t="shared" si="3952"/>
        <v>0</v>
      </c>
      <c r="CH965" s="1329">
        <f t="shared" si="3952"/>
        <v>0</v>
      </c>
      <c r="CI965" s="1330">
        <f t="shared" si="3952"/>
        <v>0</v>
      </c>
      <c r="CJ965" s="1330">
        <f t="shared" si="3952"/>
        <v>0</v>
      </c>
      <c r="CK965" s="1329">
        <f t="shared" si="3952"/>
        <v>0</v>
      </c>
      <c r="CL965" s="1329">
        <f t="shared" si="3952"/>
        <v>0</v>
      </c>
      <c r="CM965" s="1329">
        <f t="shared" si="3952"/>
        <v>0</v>
      </c>
      <c r="CN965" s="1329">
        <f t="shared" si="3952"/>
        <v>0</v>
      </c>
      <c r="CO965" s="1328">
        <f t="shared" si="3952"/>
        <v>0</v>
      </c>
      <c r="CP965" s="541" t="str">
        <f t="shared" ref="CP965:CY967" si="3953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53"/>
        <v/>
      </c>
      <c r="CR965" s="543" t="str">
        <f t="shared" si="3953"/>
        <v/>
      </c>
      <c r="CS965" s="543">
        <f t="shared" si="3953"/>
        <v>0</v>
      </c>
      <c r="CT965" s="543">
        <f t="shared" si="3953"/>
        <v>0</v>
      </c>
      <c r="CU965" s="543">
        <f t="shared" si="3953"/>
        <v>0</v>
      </c>
      <c r="CV965" s="543">
        <f t="shared" si="3953"/>
        <v>0</v>
      </c>
      <c r="CW965" s="544">
        <f t="shared" si="3953"/>
        <v>0</v>
      </c>
      <c r="CX965" s="544">
        <f t="shared" si="3953"/>
        <v>0</v>
      </c>
      <c r="CY965" s="544">
        <f t="shared" si="3953"/>
        <v>0</v>
      </c>
      <c r="CZ965" s="543">
        <f t="shared" ref="CZ965:DF967" si="3954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54"/>
        <v>0</v>
      </c>
      <c r="DB965" s="543">
        <f t="shared" si="3954"/>
        <v>0</v>
      </c>
      <c r="DC965" s="543">
        <f t="shared" si="3954"/>
        <v>0</v>
      </c>
      <c r="DD965" s="543">
        <f t="shared" si="3954"/>
        <v>0</v>
      </c>
      <c r="DE965" s="542" t="str">
        <f t="shared" si="3954"/>
        <v/>
      </c>
      <c r="DF965" s="541" t="str">
        <f t="shared" si="3954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55">SUM(B714)</f>
        <v>6720</v>
      </c>
      <c r="C966" s="789">
        <f t="shared" si="3955"/>
        <v>6720</v>
      </c>
      <c r="D966" s="789">
        <f t="shared" si="3955"/>
        <v>3000</v>
      </c>
      <c r="E966" s="789">
        <f t="shared" si="3955"/>
        <v>6720</v>
      </c>
      <c r="F966" s="789">
        <f t="shared" si="3955"/>
        <v>0</v>
      </c>
      <c r="G966" s="789">
        <f t="shared" si="3955"/>
        <v>1800</v>
      </c>
      <c r="H966" s="789">
        <f t="shared" si="3955"/>
        <v>0</v>
      </c>
      <c r="I966" s="789">
        <f t="shared" si="3955"/>
        <v>0</v>
      </c>
      <c r="J966" s="789">
        <f t="shared" si="3955"/>
        <v>0</v>
      </c>
      <c r="K966" s="789">
        <f t="shared" si="3955"/>
        <v>0</v>
      </c>
      <c r="L966" s="789">
        <f t="shared" si="3955"/>
        <v>0</v>
      </c>
      <c r="M966" s="789">
        <f t="shared" si="3955"/>
        <v>0</v>
      </c>
      <c r="N966" s="789"/>
      <c r="O966" s="789"/>
      <c r="P966" s="789"/>
      <c r="Q966" s="789"/>
      <c r="R966" s="789"/>
      <c r="S966" s="788"/>
      <c r="T966" s="789">
        <f t="shared" ref="T966:AE966" si="3956">SUM(T714)</f>
        <v>0</v>
      </c>
      <c r="U966" s="789">
        <f t="shared" si="3956"/>
        <v>0</v>
      </c>
      <c r="V966" s="789">
        <f t="shared" si="3956"/>
        <v>0</v>
      </c>
      <c r="W966" s="789">
        <f t="shared" si="3956"/>
        <v>0</v>
      </c>
      <c r="X966" s="789">
        <f t="shared" si="3956"/>
        <v>0</v>
      </c>
      <c r="Y966" s="789">
        <f t="shared" si="3956"/>
        <v>6000</v>
      </c>
      <c r="Z966" s="789">
        <f t="shared" si="3956"/>
        <v>0</v>
      </c>
      <c r="AA966" s="789">
        <f t="shared" si="3956"/>
        <v>0</v>
      </c>
      <c r="AB966" s="789">
        <f t="shared" si="3956"/>
        <v>0</v>
      </c>
      <c r="AC966" s="789">
        <f t="shared" si="3956"/>
        <v>0</v>
      </c>
      <c r="AD966" s="789">
        <f t="shared" si="3956"/>
        <v>0</v>
      </c>
      <c r="AE966" s="789">
        <f t="shared" si="3956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57">SUM(AL714)</f>
        <v>0</v>
      </c>
      <c r="AM966" s="789">
        <f t="shared" si="3957"/>
        <v>0</v>
      </c>
      <c r="AN966" s="789">
        <f t="shared" si="3957"/>
        <v>0</v>
      </c>
      <c r="AO966" s="789">
        <f t="shared" si="3957"/>
        <v>0</v>
      </c>
      <c r="AP966" s="789">
        <f t="shared" si="3957"/>
        <v>0</v>
      </c>
      <c r="AQ966" s="789">
        <f t="shared" si="3957"/>
        <v>0</v>
      </c>
      <c r="AR966" s="789">
        <f t="shared" si="3957"/>
        <v>0</v>
      </c>
      <c r="AS966" s="789">
        <f t="shared" si="3957"/>
        <v>0</v>
      </c>
      <c r="AT966" s="789">
        <f t="shared" si="3957"/>
        <v>0</v>
      </c>
      <c r="AU966" s="789">
        <f t="shared" si="3957"/>
        <v>0</v>
      </c>
      <c r="AV966" s="789">
        <f t="shared" si="3957"/>
        <v>0</v>
      </c>
      <c r="AW966" s="789">
        <f t="shared" si="3957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58">SUM(BD714)</f>
        <v>0</v>
      </c>
      <c r="BE966" s="789">
        <f t="shared" si="3958"/>
        <v>0</v>
      </c>
      <c r="BF966" s="789">
        <f t="shared" si="3958"/>
        <v>0</v>
      </c>
      <c r="BG966" s="789">
        <f t="shared" si="3958"/>
        <v>0</v>
      </c>
      <c r="BH966" s="789">
        <f t="shared" si="3958"/>
        <v>0</v>
      </c>
      <c r="BI966" s="789">
        <f t="shared" si="3958"/>
        <v>0</v>
      </c>
      <c r="BJ966" s="789">
        <f t="shared" si="3958"/>
        <v>0</v>
      </c>
      <c r="BK966" s="789">
        <f t="shared" si="3958"/>
        <v>0</v>
      </c>
      <c r="BL966" s="789">
        <f t="shared" si="3958"/>
        <v>0</v>
      </c>
      <c r="BM966" s="789">
        <f t="shared" si="3958"/>
        <v>0</v>
      </c>
      <c r="BN966" s="789">
        <f t="shared" si="3958"/>
        <v>0</v>
      </c>
      <c r="BO966" s="789">
        <f t="shared" si="3958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5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59"/>
        <v>0</v>
      </c>
      <c r="CG966" s="1329">
        <f t="shared" si="3959"/>
        <v>0</v>
      </c>
      <c r="CH966" s="1329">
        <f t="shared" si="3959"/>
        <v>0</v>
      </c>
      <c r="CI966" s="1330">
        <f t="shared" si="3959"/>
        <v>0</v>
      </c>
      <c r="CJ966" s="1330">
        <f t="shared" si="3959"/>
        <v>0</v>
      </c>
      <c r="CK966" s="1329">
        <f t="shared" si="3959"/>
        <v>0</v>
      </c>
      <c r="CL966" s="1329">
        <f t="shared" si="3959"/>
        <v>0</v>
      </c>
      <c r="CM966" s="1329">
        <f t="shared" si="3959"/>
        <v>0</v>
      </c>
      <c r="CN966" s="1329">
        <f t="shared" si="3959"/>
        <v>0</v>
      </c>
      <c r="CO966" s="1328">
        <f t="shared" si="3959"/>
        <v>0</v>
      </c>
      <c r="CP966" s="541" t="str">
        <f t="shared" si="3953"/>
        <v/>
      </c>
      <c r="CQ966" s="542" t="str">
        <f t="shared" si="3953"/>
        <v/>
      </c>
      <c r="CR966" s="543" t="str">
        <f t="shared" si="3953"/>
        <v/>
      </c>
      <c r="CS966" s="543">
        <f t="shared" si="3953"/>
        <v>0</v>
      </c>
      <c r="CT966" s="543">
        <f t="shared" si="3953"/>
        <v>0</v>
      </c>
      <c r="CU966" s="543">
        <f t="shared" si="3953"/>
        <v>0</v>
      </c>
      <c r="CV966" s="543">
        <f t="shared" si="3953"/>
        <v>0</v>
      </c>
      <c r="CW966" s="544">
        <f t="shared" si="3953"/>
        <v>0</v>
      </c>
      <c r="CX966" s="544">
        <f t="shared" si="3953"/>
        <v>0</v>
      </c>
      <c r="CY966" s="544">
        <f t="shared" si="3953"/>
        <v>0</v>
      </c>
      <c r="CZ966" s="543">
        <f t="shared" si="3954"/>
        <v>0</v>
      </c>
      <c r="DA966" s="543">
        <f t="shared" si="3954"/>
        <v>0</v>
      </c>
      <c r="DB966" s="543">
        <f t="shared" si="3954"/>
        <v>0</v>
      </c>
      <c r="DC966" s="543">
        <f t="shared" si="3954"/>
        <v>0</v>
      </c>
      <c r="DD966" s="543">
        <f t="shared" si="3954"/>
        <v>0</v>
      </c>
      <c r="DE966" s="542" t="str">
        <f t="shared" si="3954"/>
        <v/>
      </c>
      <c r="DF966" s="541" t="str">
        <f t="shared" si="3954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60">SUM(B720)</f>
        <v>0</v>
      </c>
      <c r="C967" s="789">
        <f t="shared" si="3960"/>
        <v>0</v>
      </c>
      <c r="D967" s="789">
        <f t="shared" si="3960"/>
        <v>4400</v>
      </c>
      <c r="E967" s="789">
        <f t="shared" si="3960"/>
        <v>5000</v>
      </c>
      <c r="F967" s="789">
        <f t="shared" si="3960"/>
        <v>7200</v>
      </c>
      <c r="G967" s="789">
        <f t="shared" si="3960"/>
        <v>0</v>
      </c>
      <c r="H967" s="789">
        <f t="shared" si="3960"/>
        <v>4000</v>
      </c>
      <c r="I967" s="789">
        <f t="shared" si="3960"/>
        <v>2000</v>
      </c>
      <c r="J967" s="789">
        <f t="shared" si="3960"/>
        <v>0</v>
      </c>
      <c r="K967" s="789">
        <f t="shared" si="3960"/>
        <v>0</v>
      </c>
      <c r="L967" s="789">
        <f t="shared" si="3960"/>
        <v>0</v>
      </c>
      <c r="M967" s="789">
        <f t="shared" si="3960"/>
        <v>0</v>
      </c>
      <c r="N967" s="789"/>
      <c r="O967" s="789"/>
      <c r="P967" s="789"/>
      <c r="Q967" s="789"/>
      <c r="R967" s="789"/>
      <c r="S967" s="788"/>
      <c r="T967" s="789">
        <f t="shared" ref="T967:AE967" si="3961">SUM(T720)</f>
        <v>0</v>
      </c>
      <c r="U967" s="789">
        <f t="shared" si="3961"/>
        <v>0</v>
      </c>
      <c r="V967" s="789">
        <f t="shared" si="3961"/>
        <v>0</v>
      </c>
      <c r="W967" s="789">
        <f t="shared" si="3961"/>
        <v>0</v>
      </c>
      <c r="X967" s="789">
        <f t="shared" si="3961"/>
        <v>0</v>
      </c>
      <c r="Y967" s="789">
        <f t="shared" si="3961"/>
        <v>0</v>
      </c>
      <c r="Z967" s="789">
        <f t="shared" si="3961"/>
        <v>3000</v>
      </c>
      <c r="AA967" s="789">
        <f t="shared" si="3961"/>
        <v>0</v>
      </c>
      <c r="AB967" s="789">
        <f t="shared" si="3961"/>
        <v>0</v>
      </c>
      <c r="AC967" s="789">
        <f t="shared" si="3961"/>
        <v>0</v>
      </c>
      <c r="AD967" s="789">
        <f t="shared" si="3961"/>
        <v>5280</v>
      </c>
      <c r="AE967" s="789">
        <f t="shared" si="3961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62">SUM(AL720)</f>
        <v>0</v>
      </c>
      <c r="AM967" s="789">
        <f t="shared" si="3962"/>
        <v>0</v>
      </c>
      <c r="AN967" s="789">
        <f t="shared" si="3962"/>
        <v>0</v>
      </c>
      <c r="AO967" s="789">
        <f t="shared" si="3962"/>
        <v>0</v>
      </c>
      <c r="AP967" s="789">
        <f t="shared" si="3962"/>
        <v>0</v>
      </c>
      <c r="AQ967" s="789">
        <f t="shared" si="3962"/>
        <v>0</v>
      </c>
      <c r="AR967" s="789">
        <f t="shared" si="3962"/>
        <v>0</v>
      </c>
      <c r="AS967" s="789">
        <f t="shared" si="3962"/>
        <v>0</v>
      </c>
      <c r="AT967" s="789">
        <f t="shared" si="3962"/>
        <v>0</v>
      </c>
      <c r="AU967" s="789">
        <f t="shared" si="3962"/>
        <v>0</v>
      </c>
      <c r="AV967" s="789">
        <f t="shared" si="3962"/>
        <v>0</v>
      </c>
      <c r="AW967" s="789">
        <f t="shared" si="3962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63">SUM(BD720)</f>
        <v>0</v>
      </c>
      <c r="BE967" s="789">
        <f t="shared" si="3963"/>
        <v>0</v>
      </c>
      <c r="BF967" s="789">
        <f t="shared" si="3963"/>
        <v>0</v>
      </c>
      <c r="BG967" s="789">
        <f t="shared" si="3963"/>
        <v>0</v>
      </c>
      <c r="BH967" s="789">
        <f t="shared" si="3963"/>
        <v>0</v>
      </c>
      <c r="BI967" s="789">
        <f t="shared" si="3963"/>
        <v>0</v>
      </c>
      <c r="BJ967" s="789">
        <f t="shared" si="3963"/>
        <v>0</v>
      </c>
      <c r="BK967" s="789">
        <f t="shared" si="3963"/>
        <v>0</v>
      </c>
      <c r="BL967" s="789">
        <f t="shared" si="3963"/>
        <v>0</v>
      </c>
      <c r="BM967" s="789">
        <f t="shared" si="3963"/>
        <v>0</v>
      </c>
      <c r="BN967" s="789">
        <f t="shared" si="3963"/>
        <v>0</v>
      </c>
      <c r="BO967" s="789">
        <f t="shared" si="3963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59"/>
        <v>0</v>
      </c>
      <c r="CF967" s="1329">
        <f t="shared" si="3959"/>
        <v>0</v>
      </c>
      <c r="CG967" s="1329">
        <f t="shared" si="3959"/>
        <v>0</v>
      </c>
      <c r="CH967" s="1329">
        <f t="shared" si="3959"/>
        <v>0</v>
      </c>
      <c r="CI967" s="1330">
        <f t="shared" si="3959"/>
        <v>0</v>
      </c>
      <c r="CJ967" s="1330">
        <f t="shared" si="3959"/>
        <v>0</v>
      </c>
      <c r="CK967" s="1329">
        <f t="shared" si="3959"/>
        <v>0</v>
      </c>
      <c r="CL967" s="1329">
        <f t="shared" si="3959"/>
        <v>0</v>
      </c>
      <c r="CM967" s="1329">
        <f t="shared" si="3959"/>
        <v>0</v>
      </c>
      <c r="CN967" s="1329">
        <f t="shared" si="3959"/>
        <v>0</v>
      </c>
      <c r="CO967" s="1328">
        <f t="shared" si="3959"/>
        <v>0</v>
      </c>
      <c r="CP967" s="541" t="str">
        <f t="shared" si="3953"/>
        <v/>
      </c>
      <c r="CQ967" s="542" t="str">
        <f t="shared" si="3953"/>
        <v/>
      </c>
      <c r="CR967" s="543" t="str">
        <f t="shared" si="3953"/>
        <v/>
      </c>
      <c r="CS967" s="543">
        <f t="shared" si="3953"/>
        <v>0</v>
      </c>
      <c r="CT967" s="543">
        <f t="shared" si="3953"/>
        <v>0</v>
      </c>
      <c r="CU967" s="543">
        <f t="shared" si="3953"/>
        <v>0</v>
      </c>
      <c r="CV967" s="543">
        <f t="shared" si="3953"/>
        <v>0</v>
      </c>
      <c r="CW967" s="544">
        <f t="shared" si="3953"/>
        <v>0</v>
      </c>
      <c r="CX967" s="544">
        <f t="shared" si="3953"/>
        <v>0</v>
      </c>
      <c r="CY967" s="544">
        <f t="shared" si="3953"/>
        <v>0</v>
      </c>
      <c r="CZ967" s="543">
        <f t="shared" si="3954"/>
        <v>0</v>
      </c>
      <c r="DA967" s="543">
        <f t="shared" si="3954"/>
        <v>0</v>
      </c>
      <c r="DB967" s="543">
        <f t="shared" si="3954"/>
        <v>0</v>
      </c>
      <c r="DC967" s="543">
        <f t="shared" si="3954"/>
        <v>0</v>
      </c>
      <c r="DD967" s="543">
        <f t="shared" si="3954"/>
        <v>0</v>
      </c>
      <c r="DE967" s="542" t="str">
        <f t="shared" si="3954"/>
        <v/>
      </c>
      <c r="DF967" s="541" t="str">
        <f t="shared" si="3954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4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64">SUM(B724)</f>
        <v>0</v>
      </c>
      <c r="C969" s="789">
        <f t="shared" si="3964"/>
        <v>0</v>
      </c>
      <c r="D969" s="789">
        <f t="shared" si="3964"/>
        <v>0</v>
      </c>
      <c r="E969" s="789">
        <f t="shared" si="3964"/>
        <v>0</v>
      </c>
      <c r="F969" s="789">
        <f t="shared" si="3964"/>
        <v>0</v>
      </c>
      <c r="G969" s="789">
        <f t="shared" si="3964"/>
        <v>0</v>
      </c>
      <c r="H969" s="789">
        <f t="shared" si="3964"/>
        <v>0</v>
      </c>
      <c r="I969" s="789">
        <f t="shared" si="3964"/>
        <v>0</v>
      </c>
      <c r="J969" s="789">
        <f t="shared" si="3964"/>
        <v>0</v>
      </c>
      <c r="K969" s="789">
        <f t="shared" si="3964"/>
        <v>0</v>
      </c>
      <c r="L969" s="789">
        <f t="shared" si="3964"/>
        <v>0</v>
      </c>
      <c r="M969" s="789">
        <f t="shared" si="3964"/>
        <v>0</v>
      </c>
      <c r="N969" s="789"/>
      <c r="O969" s="789"/>
      <c r="P969" s="789"/>
      <c r="Q969" s="789"/>
      <c r="R969" s="789"/>
      <c r="S969" s="788"/>
      <c r="T969" s="789">
        <f t="shared" ref="T969:AE969" si="3965">SUM(T724)</f>
        <v>0</v>
      </c>
      <c r="U969" s="789">
        <f t="shared" si="3965"/>
        <v>0</v>
      </c>
      <c r="V969" s="789">
        <f t="shared" si="3965"/>
        <v>24000</v>
      </c>
      <c r="W969" s="789">
        <f t="shared" si="3965"/>
        <v>0</v>
      </c>
      <c r="X969" s="789">
        <f t="shared" si="3965"/>
        <v>0</v>
      </c>
      <c r="Y969" s="789">
        <f t="shared" si="3965"/>
        <v>0</v>
      </c>
      <c r="Z969" s="789">
        <f t="shared" si="3965"/>
        <v>0</v>
      </c>
      <c r="AA969" s="789">
        <f t="shared" si="3965"/>
        <v>0</v>
      </c>
      <c r="AB969" s="789">
        <f t="shared" si="3965"/>
        <v>0</v>
      </c>
      <c r="AC969" s="789">
        <f t="shared" si="3965"/>
        <v>0</v>
      </c>
      <c r="AD969" s="789">
        <f t="shared" si="3965"/>
        <v>0</v>
      </c>
      <c r="AE969" s="789">
        <f t="shared" si="3965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66">SUM(AL724)</f>
        <v>0</v>
      </c>
      <c r="AM969" s="789">
        <f t="shared" si="3966"/>
        <v>0</v>
      </c>
      <c r="AN969" s="789">
        <f t="shared" si="3966"/>
        <v>0</v>
      </c>
      <c r="AO969" s="789">
        <f t="shared" si="3966"/>
        <v>0</v>
      </c>
      <c r="AP969" s="789">
        <f t="shared" si="3966"/>
        <v>0</v>
      </c>
      <c r="AQ969" s="789">
        <f t="shared" si="3966"/>
        <v>0</v>
      </c>
      <c r="AR969" s="789">
        <f t="shared" si="3966"/>
        <v>0</v>
      </c>
      <c r="AS969" s="789">
        <f t="shared" si="3966"/>
        <v>0</v>
      </c>
      <c r="AT969" s="789">
        <f t="shared" si="3966"/>
        <v>0</v>
      </c>
      <c r="AU969" s="789">
        <f t="shared" si="3966"/>
        <v>0</v>
      </c>
      <c r="AV969" s="789">
        <f t="shared" si="3966"/>
        <v>0</v>
      </c>
      <c r="AW969" s="789">
        <f t="shared" si="3966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67">SUM(BD724)</f>
        <v>0</v>
      </c>
      <c r="BE969" s="789">
        <f t="shared" si="3967"/>
        <v>0</v>
      </c>
      <c r="BF969" s="789">
        <f t="shared" si="3967"/>
        <v>0</v>
      </c>
      <c r="BG969" s="789">
        <f t="shared" si="3967"/>
        <v>0</v>
      </c>
      <c r="BH969" s="789">
        <f t="shared" si="3967"/>
        <v>0</v>
      </c>
      <c r="BI969" s="789">
        <f t="shared" si="3967"/>
        <v>0</v>
      </c>
      <c r="BJ969" s="789">
        <f t="shared" si="3967"/>
        <v>0</v>
      </c>
      <c r="BK969" s="789">
        <f t="shared" si="3967"/>
        <v>0</v>
      </c>
      <c r="BL969" s="789">
        <f t="shared" si="3967"/>
        <v>0</v>
      </c>
      <c r="BM969" s="789">
        <f t="shared" si="3967"/>
        <v>0</v>
      </c>
      <c r="BN969" s="789">
        <f t="shared" si="3967"/>
        <v>0</v>
      </c>
      <c r="BO969" s="789">
        <f t="shared" si="3967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8">
        <f t="shared" ref="CD969:CO970" si="396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68"/>
        <v>0</v>
      </c>
      <c r="CF969" s="1329">
        <f t="shared" si="3968"/>
        <v>0</v>
      </c>
      <c r="CG969" s="1329">
        <f t="shared" si="3968"/>
        <v>0</v>
      </c>
      <c r="CH969" s="1329">
        <f t="shared" si="3968"/>
        <v>0</v>
      </c>
      <c r="CI969" s="1330">
        <f t="shared" si="3968"/>
        <v>0</v>
      </c>
      <c r="CJ969" s="1330">
        <f t="shared" si="3968"/>
        <v>0</v>
      </c>
      <c r="CK969" s="1329">
        <f t="shared" si="3968"/>
        <v>0</v>
      </c>
      <c r="CL969" s="1329">
        <f t="shared" si="3968"/>
        <v>0</v>
      </c>
      <c r="CM969" s="1329">
        <f t="shared" si="3968"/>
        <v>0</v>
      </c>
      <c r="CN969" s="1329">
        <f t="shared" si="3968"/>
        <v>0</v>
      </c>
      <c r="CO969" s="1328">
        <f t="shared" si="3968"/>
        <v>0</v>
      </c>
      <c r="CP969" s="541" t="str">
        <f t="shared" ref="CP969:CY970" si="3969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69"/>
        <v/>
      </c>
      <c r="CR969" s="543" t="str">
        <f t="shared" si="3969"/>
        <v/>
      </c>
      <c r="CS969" s="543">
        <f t="shared" si="3969"/>
        <v>0</v>
      </c>
      <c r="CT969" s="543">
        <f t="shared" si="3969"/>
        <v>0</v>
      </c>
      <c r="CU969" s="543">
        <f t="shared" si="3969"/>
        <v>0</v>
      </c>
      <c r="CV969" s="543">
        <f t="shared" si="3969"/>
        <v>0</v>
      </c>
      <c r="CW969" s="544">
        <f t="shared" si="3969"/>
        <v>0</v>
      </c>
      <c r="CX969" s="544">
        <f t="shared" si="3969"/>
        <v>0</v>
      </c>
      <c r="CY969" s="544">
        <f t="shared" si="3969"/>
        <v>0</v>
      </c>
      <c r="CZ969" s="543">
        <f t="shared" ref="CZ969:DF970" si="3970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70"/>
        <v>0</v>
      </c>
      <c r="DB969" s="543">
        <f t="shared" si="3970"/>
        <v>0</v>
      </c>
      <c r="DC969" s="543">
        <f t="shared" si="3970"/>
        <v>0</v>
      </c>
      <c r="DD969" s="543">
        <f t="shared" si="3970"/>
        <v>0</v>
      </c>
      <c r="DE969" s="542" t="str">
        <f t="shared" si="3970"/>
        <v/>
      </c>
      <c r="DF969" s="541" t="str">
        <f t="shared" si="3970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71">SUM(B737)</f>
        <v>0</v>
      </c>
      <c r="C970" s="789">
        <f t="shared" si="3971"/>
        <v>0</v>
      </c>
      <c r="D970" s="789">
        <f t="shared" si="3971"/>
        <v>0</v>
      </c>
      <c r="E970" s="789">
        <f t="shared" si="3971"/>
        <v>0</v>
      </c>
      <c r="F970" s="789">
        <f t="shared" si="3971"/>
        <v>0</v>
      </c>
      <c r="G970" s="789">
        <f t="shared" si="3971"/>
        <v>0</v>
      </c>
      <c r="H970" s="789">
        <f t="shared" si="3971"/>
        <v>0</v>
      </c>
      <c r="I970" s="789">
        <f t="shared" si="3971"/>
        <v>0</v>
      </c>
      <c r="J970" s="789">
        <f t="shared" si="3971"/>
        <v>0</v>
      </c>
      <c r="K970" s="789">
        <f t="shared" si="3971"/>
        <v>0</v>
      </c>
      <c r="L970" s="789">
        <f t="shared" si="3971"/>
        <v>0</v>
      </c>
      <c r="M970" s="789">
        <f t="shared" si="3971"/>
        <v>0</v>
      </c>
      <c r="N970" s="789"/>
      <c r="O970" s="789"/>
      <c r="P970" s="789"/>
      <c r="Q970" s="789"/>
      <c r="R970" s="789"/>
      <c r="S970" s="788"/>
      <c r="T970" s="789">
        <f t="shared" ref="T970:AE970" si="3972">SUM(T737)</f>
        <v>0</v>
      </c>
      <c r="U970" s="789">
        <f t="shared" si="3972"/>
        <v>0</v>
      </c>
      <c r="V970" s="789">
        <f t="shared" si="3972"/>
        <v>0</v>
      </c>
      <c r="W970" s="789">
        <f t="shared" si="3972"/>
        <v>0</v>
      </c>
      <c r="X970" s="789">
        <f t="shared" si="3972"/>
        <v>0</v>
      </c>
      <c r="Y970" s="789">
        <f t="shared" si="3972"/>
        <v>0</v>
      </c>
      <c r="Z970" s="789">
        <f t="shared" si="3972"/>
        <v>0</v>
      </c>
      <c r="AA970" s="789">
        <f t="shared" si="3972"/>
        <v>0</v>
      </c>
      <c r="AB970" s="789">
        <f t="shared" si="3972"/>
        <v>0</v>
      </c>
      <c r="AC970" s="789">
        <f t="shared" si="3972"/>
        <v>0</v>
      </c>
      <c r="AD970" s="789">
        <f t="shared" si="3972"/>
        <v>0</v>
      </c>
      <c r="AE970" s="789">
        <f t="shared" si="3972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73">SUM(AL737)</f>
        <v>138000</v>
      </c>
      <c r="AM970" s="789">
        <f t="shared" si="3973"/>
        <v>114000</v>
      </c>
      <c r="AN970" s="789">
        <f t="shared" si="3973"/>
        <v>114000</v>
      </c>
      <c r="AO970" s="789">
        <f t="shared" si="3973"/>
        <v>138000</v>
      </c>
      <c r="AP970" s="789">
        <f t="shared" si="3973"/>
        <v>102000</v>
      </c>
      <c r="AQ970" s="789">
        <f t="shared" si="3973"/>
        <v>102000</v>
      </c>
      <c r="AR970" s="789">
        <f t="shared" si="3973"/>
        <v>114000</v>
      </c>
      <c r="AS970" s="789">
        <f t="shared" si="3973"/>
        <v>114000</v>
      </c>
      <c r="AT970" s="789">
        <f t="shared" si="3973"/>
        <v>162000</v>
      </c>
      <c r="AU970" s="789">
        <f t="shared" si="3973"/>
        <v>150000</v>
      </c>
      <c r="AV970" s="789">
        <f t="shared" si="3973"/>
        <v>150000</v>
      </c>
      <c r="AW970" s="789">
        <f t="shared" si="3973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74">SUM(BD737)</f>
        <v>12000</v>
      </c>
      <c r="BE970" s="789">
        <f t="shared" si="3974"/>
        <v>0</v>
      </c>
      <c r="BF970" s="789">
        <f t="shared" si="3974"/>
        <v>144000</v>
      </c>
      <c r="BG970" s="789">
        <f t="shared" si="3974"/>
        <v>132000</v>
      </c>
      <c r="BH970" s="789">
        <f t="shared" si="3974"/>
        <v>108000</v>
      </c>
      <c r="BI970" s="789">
        <f t="shared" si="3974"/>
        <v>96000</v>
      </c>
      <c r="BJ970" s="789">
        <f t="shared" si="3974"/>
        <v>174000</v>
      </c>
      <c r="BK970" s="789">
        <f t="shared" si="3974"/>
        <v>0</v>
      </c>
      <c r="BL970" s="789">
        <f t="shared" si="3974"/>
        <v>108000</v>
      </c>
      <c r="BM970" s="789">
        <f t="shared" si="3974"/>
        <v>132000</v>
      </c>
      <c r="BN970" s="789">
        <f t="shared" si="3974"/>
        <v>132000</v>
      </c>
      <c r="BO970" s="789">
        <f t="shared" si="3974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8">
        <f t="shared" si="3968"/>
        <v>102000</v>
      </c>
      <c r="CE970" s="1329">
        <f t="shared" ref="CE970:CO970" si="397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102000</v>
      </c>
      <c r="CF970" s="1329">
        <f t="shared" si="3975"/>
        <v>114000</v>
      </c>
      <c r="CG970" s="1329">
        <f t="shared" si="3975"/>
        <v>114000</v>
      </c>
      <c r="CH970" s="1329">
        <f t="shared" si="3975"/>
        <v>114000</v>
      </c>
      <c r="CI970" s="1330">
        <f t="shared" si="3975"/>
        <v>114000</v>
      </c>
      <c r="CJ970" s="1330">
        <f t="shared" si="3975"/>
        <v>114000</v>
      </c>
      <c r="CK970" s="1329">
        <f t="shared" si="3975"/>
        <v>138000</v>
      </c>
      <c r="CL970" s="1329">
        <f t="shared" si="3975"/>
        <v>138000</v>
      </c>
      <c r="CM970" s="1329">
        <f t="shared" si="3975"/>
        <v>150000</v>
      </c>
      <c r="CN970" s="1329">
        <f t="shared" si="3975"/>
        <v>150000</v>
      </c>
      <c r="CO970" s="1328">
        <f t="shared" si="3975"/>
        <v>162000</v>
      </c>
      <c r="CP970" s="541" t="str">
        <f t="shared" si="3969"/>
        <v/>
      </c>
      <c r="CQ970" s="542" t="str">
        <f t="shared" si="3969"/>
        <v/>
      </c>
      <c r="CR970" s="543" t="str">
        <f t="shared" si="3969"/>
        <v/>
      </c>
      <c r="CS970" s="543">
        <f t="shared" si="3969"/>
        <v>0</v>
      </c>
      <c r="CT970" s="543">
        <f t="shared" si="3969"/>
        <v>0</v>
      </c>
      <c r="CU970" s="543">
        <f t="shared" si="3969"/>
        <v>12000</v>
      </c>
      <c r="CV970" s="543">
        <f t="shared" si="3969"/>
        <v>96000</v>
      </c>
      <c r="CW970" s="544">
        <f t="shared" si="3969"/>
        <v>108000</v>
      </c>
      <c r="CX970" s="544">
        <f t="shared" si="3969"/>
        <v>108000</v>
      </c>
      <c r="CY970" s="544">
        <f t="shared" si="3969"/>
        <v>132000</v>
      </c>
      <c r="CZ970" s="543">
        <f t="shared" si="3970"/>
        <v>132000</v>
      </c>
      <c r="DA970" s="543">
        <f t="shared" si="3970"/>
        <v>132000</v>
      </c>
      <c r="DB970" s="543">
        <f t="shared" si="3970"/>
        <v>144000</v>
      </c>
      <c r="DC970" s="543">
        <f t="shared" si="3970"/>
        <v>168000</v>
      </c>
      <c r="DD970" s="543">
        <f t="shared" si="3970"/>
        <v>174000</v>
      </c>
      <c r="DE970" s="542" t="str">
        <f t="shared" si="3970"/>
        <v/>
      </c>
      <c r="DF970" s="541" t="str">
        <f t="shared" si="3970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4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76">SUM(B732)</f>
        <v>0</v>
      </c>
      <c r="C972" s="789">
        <f t="shared" si="3976"/>
        <v>0</v>
      </c>
      <c r="D972" s="789">
        <f t="shared" si="3976"/>
        <v>0</v>
      </c>
      <c r="E972" s="789">
        <f t="shared" si="3976"/>
        <v>0</v>
      </c>
      <c r="F972" s="789">
        <f t="shared" si="3976"/>
        <v>0</v>
      </c>
      <c r="G972" s="789">
        <f t="shared" si="3976"/>
        <v>0</v>
      </c>
      <c r="H972" s="789">
        <f t="shared" si="3976"/>
        <v>0</v>
      </c>
      <c r="I972" s="789">
        <f t="shared" si="3976"/>
        <v>0</v>
      </c>
      <c r="J972" s="789">
        <f t="shared" si="3976"/>
        <v>0</v>
      </c>
      <c r="K972" s="789">
        <f t="shared" si="3976"/>
        <v>0</v>
      </c>
      <c r="L972" s="789">
        <f t="shared" si="3976"/>
        <v>0</v>
      </c>
      <c r="M972" s="789">
        <f t="shared" si="3976"/>
        <v>0</v>
      </c>
      <c r="N972" s="789"/>
      <c r="O972" s="789"/>
      <c r="P972" s="789"/>
      <c r="Q972" s="789"/>
      <c r="R972" s="789"/>
      <c r="S972" s="788"/>
      <c r="T972" s="789">
        <f t="shared" ref="T972:AE972" si="3977">SUM(T732)</f>
        <v>0</v>
      </c>
      <c r="U972" s="789">
        <f t="shared" si="3977"/>
        <v>0</v>
      </c>
      <c r="V972" s="789">
        <f t="shared" si="3977"/>
        <v>0</v>
      </c>
      <c r="W972" s="789">
        <f t="shared" si="3977"/>
        <v>0</v>
      </c>
      <c r="X972" s="789">
        <f t="shared" si="3977"/>
        <v>0</v>
      </c>
      <c r="Y972" s="789">
        <f t="shared" si="3977"/>
        <v>0</v>
      </c>
      <c r="Z972" s="789">
        <f t="shared" si="3977"/>
        <v>0</v>
      </c>
      <c r="AA972" s="789">
        <f t="shared" si="3977"/>
        <v>0</v>
      </c>
      <c r="AB972" s="789">
        <f t="shared" si="3977"/>
        <v>0</v>
      </c>
      <c r="AC972" s="789">
        <f t="shared" si="3977"/>
        <v>0</v>
      </c>
      <c r="AD972" s="789">
        <f t="shared" si="3977"/>
        <v>0</v>
      </c>
      <c r="AE972" s="789">
        <f t="shared" si="3977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78">SUM(AL732)</f>
        <v>0</v>
      </c>
      <c r="AM972" s="789">
        <f t="shared" si="3978"/>
        <v>0</v>
      </c>
      <c r="AN972" s="789">
        <f t="shared" si="3978"/>
        <v>0</v>
      </c>
      <c r="AO972" s="789">
        <f t="shared" si="3978"/>
        <v>0</v>
      </c>
      <c r="AP972" s="789">
        <f t="shared" si="3978"/>
        <v>0</v>
      </c>
      <c r="AQ972" s="789">
        <f t="shared" si="3978"/>
        <v>0</v>
      </c>
      <c r="AR972" s="789">
        <f t="shared" si="3978"/>
        <v>0</v>
      </c>
      <c r="AS972" s="789">
        <f t="shared" si="3978"/>
        <v>0</v>
      </c>
      <c r="AT972" s="789">
        <f t="shared" si="3978"/>
        <v>0</v>
      </c>
      <c r="AU972" s="789">
        <f t="shared" si="3978"/>
        <v>0</v>
      </c>
      <c r="AV972" s="789">
        <f t="shared" si="3978"/>
        <v>0</v>
      </c>
      <c r="AW972" s="789">
        <f t="shared" si="3978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79">SUM(BJ732)</f>
        <v>0</v>
      </c>
      <c r="BK972" s="789">
        <f t="shared" si="3979"/>
        <v>0</v>
      </c>
      <c r="BL972" s="789">
        <f t="shared" si="3979"/>
        <v>0</v>
      </c>
      <c r="BM972" s="789">
        <f t="shared" si="3979"/>
        <v>0</v>
      </c>
      <c r="BN972" s="789">
        <f t="shared" si="3979"/>
        <v>0</v>
      </c>
      <c r="BO972" s="789">
        <f t="shared" si="3979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8">
        <f t="shared" ref="CD972:CO973" si="398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80"/>
        <v>0</v>
      </c>
      <c r="CF972" s="1329">
        <f t="shared" si="3980"/>
        <v>0</v>
      </c>
      <c r="CG972" s="1329">
        <f t="shared" si="3980"/>
        <v>0</v>
      </c>
      <c r="CH972" s="1329">
        <f t="shared" si="3980"/>
        <v>0</v>
      </c>
      <c r="CI972" s="1330">
        <f t="shared" si="3980"/>
        <v>0</v>
      </c>
      <c r="CJ972" s="1330">
        <f t="shared" si="3980"/>
        <v>0</v>
      </c>
      <c r="CK972" s="1329">
        <f t="shared" si="3980"/>
        <v>0</v>
      </c>
      <c r="CL972" s="1329">
        <f t="shared" si="3980"/>
        <v>0</v>
      </c>
      <c r="CM972" s="1329">
        <f t="shared" si="3980"/>
        <v>0</v>
      </c>
      <c r="CN972" s="1329">
        <f t="shared" si="3980"/>
        <v>0</v>
      </c>
      <c r="CO972" s="1328">
        <f t="shared" si="3980"/>
        <v>0</v>
      </c>
      <c r="CP972" s="541" t="str">
        <f t="shared" ref="CP972:CY973" si="3981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81"/>
        <v/>
      </c>
      <c r="CR972" s="543" t="str">
        <f t="shared" si="3981"/>
        <v/>
      </c>
      <c r="CS972" s="543" t="str">
        <f t="shared" si="3981"/>
        <v/>
      </c>
      <c r="CT972" s="543">
        <f t="shared" si="3981"/>
        <v>0</v>
      </c>
      <c r="CU972" s="543">
        <f t="shared" si="3981"/>
        <v>0</v>
      </c>
      <c r="CV972" s="543">
        <f t="shared" si="3981"/>
        <v>0</v>
      </c>
      <c r="CW972" s="544">
        <f t="shared" si="3981"/>
        <v>0</v>
      </c>
      <c r="CX972" s="544">
        <f t="shared" si="3981"/>
        <v>0</v>
      </c>
      <c r="CY972" s="544">
        <f t="shared" si="3981"/>
        <v>0</v>
      </c>
      <c r="CZ972" s="543">
        <f t="shared" ref="CZ972:DF973" si="3982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82"/>
        <v>0</v>
      </c>
      <c r="DB972" s="543">
        <f t="shared" si="3982"/>
        <v>0</v>
      </c>
      <c r="DC972" s="543">
        <f t="shared" si="3982"/>
        <v>0</v>
      </c>
      <c r="DD972" s="543" t="str">
        <f t="shared" si="3982"/>
        <v/>
      </c>
      <c r="DE972" s="542" t="str">
        <f t="shared" si="3982"/>
        <v/>
      </c>
      <c r="DF972" s="541" t="str">
        <f t="shared" si="3982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83">SUM(B755)</f>
        <v>0</v>
      </c>
      <c r="C973" s="789">
        <f t="shared" si="3983"/>
        <v>6000</v>
      </c>
      <c r="D973" s="789">
        <f t="shared" si="3983"/>
        <v>5500</v>
      </c>
      <c r="E973" s="789">
        <f t="shared" si="3983"/>
        <v>0</v>
      </c>
      <c r="F973" s="789">
        <f t="shared" si="3983"/>
        <v>1440</v>
      </c>
      <c r="G973" s="789">
        <f t="shared" si="3983"/>
        <v>5400</v>
      </c>
      <c r="H973" s="789">
        <f t="shared" si="3983"/>
        <v>3700</v>
      </c>
      <c r="I973" s="789">
        <f t="shared" si="3983"/>
        <v>750</v>
      </c>
      <c r="J973" s="789">
        <f t="shared" si="3983"/>
        <v>3240</v>
      </c>
      <c r="K973" s="789">
        <f t="shared" si="3983"/>
        <v>12600</v>
      </c>
      <c r="L973" s="789">
        <f t="shared" si="3983"/>
        <v>4800</v>
      </c>
      <c r="M973" s="789">
        <f t="shared" si="3983"/>
        <v>5400</v>
      </c>
      <c r="N973" s="789"/>
      <c r="O973" s="789"/>
      <c r="P973" s="789"/>
      <c r="Q973" s="789"/>
      <c r="R973" s="789"/>
      <c r="S973" s="788"/>
      <c r="T973" s="789">
        <f t="shared" ref="T973:AE973" si="3984">SUM(T755)</f>
        <v>0</v>
      </c>
      <c r="U973" s="789">
        <f t="shared" si="3984"/>
        <v>0</v>
      </c>
      <c r="V973" s="789">
        <f t="shared" si="3984"/>
        <v>0</v>
      </c>
      <c r="W973" s="789">
        <f t="shared" si="3984"/>
        <v>0</v>
      </c>
      <c r="X973" s="789">
        <f t="shared" si="3984"/>
        <v>10920</v>
      </c>
      <c r="Y973" s="789">
        <f t="shared" si="3984"/>
        <v>0</v>
      </c>
      <c r="Z973" s="789">
        <f t="shared" si="3984"/>
        <v>2400</v>
      </c>
      <c r="AA973" s="789">
        <f t="shared" si="3984"/>
        <v>960</v>
      </c>
      <c r="AB973" s="789">
        <f t="shared" si="3984"/>
        <v>0</v>
      </c>
      <c r="AC973" s="789">
        <f t="shared" si="3984"/>
        <v>4920</v>
      </c>
      <c r="AD973" s="789">
        <f t="shared" si="3984"/>
        <v>2040</v>
      </c>
      <c r="AE973" s="789">
        <f t="shared" si="3984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85">SUM(AL755)</f>
        <v>0</v>
      </c>
      <c r="AM973" s="789">
        <f t="shared" si="3985"/>
        <v>4200</v>
      </c>
      <c r="AN973" s="789">
        <f t="shared" si="3985"/>
        <v>0</v>
      </c>
      <c r="AO973" s="789">
        <f t="shared" si="3985"/>
        <v>54000</v>
      </c>
      <c r="AP973" s="789">
        <f t="shared" si="3985"/>
        <v>0</v>
      </c>
      <c r="AQ973" s="789">
        <f t="shared" si="3985"/>
        <v>0</v>
      </c>
      <c r="AR973" s="789">
        <f t="shared" si="3985"/>
        <v>0</v>
      </c>
      <c r="AS973" s="789">
        <f t="shared" si="3985"/>
        <v>0</v>
      </c>
      <c r="AT973" s="789">
        <f t="shared" si="3985"/>
        <v>0</v>
      </c>
      <c r="AU973" s="789">
        <f t="shared" si="3985"/>
        <v>0</v>
      </c>
      <c r="AV973" s="789">
        <f t="shared" si="3985"/>
        <v>0</v>
      </c>
      <c r="AW973" s="789">
        <f t="shared" si="3985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86">SUM(BJ755)</f>
        <v>0</v>
      </c>
      <c r="BK973" s="789">
        <f t="shared" si="3986"/>
        <v>0</v>
      </c>
      <c r="BL973" s="789">
        <f t="shared" si="3986"/>
        <v>0</v>
      </c>
      <c r="BM973" s="789">
        <f t="shared" si="3986"/>
        <v>0</v>
      </c>
      <c r="BN973" s="789">
        <f t="shared" si="3986"/>
        <v>0</v>
      </c>
      <c r="BO973" s="789">
        <f t="shared" si="3986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8">
        <f t="shared" si="3980"/>
        <v>0</v>
      </c>
      <c r="CE973" s="1329">
        <f t="shared" ref="CE973:CO973" si="398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87"/>
        <v>0</v>
      </c>
      <c r="CG973" s="1329">
        <f t="shared" si="3987"/>
        <v>0</v>
      </c>
      <c r="CH973" s="1329">
        <f t="shared" si="3987"/>
        <v>0</v>
      </c>
      <c r="CI973" s="1330">
        <f t="shared" si="3987"/>
        <v>0</v>
      </c>
      <c r="CJ973" s="1330">
        <f t="shared" si="3987"/>
        <v>0</v>
      </c>
      <c r="CK973" s="1329">
        <f t="shared" si="3987"/>
        <v>0</v>
      </c>
      <c r="CL973" s="1329">
        <f t="shared" si="3987"/>
        <v>0</v>
      </c>
      <c r="CM973" s="1329">
        <f t="shared" si="3987"/>
        <v>0</v>
      </c>
      <c r="CN973" s="1329">
        <f t="shared" si="3987"/>
        <v>4200</v>
      </c>
      <c r="CO973" s="1328">
        <f t="shared" si="3987"/>
        <v>54000</v>
      </c>
      <c r="CP973" s="541" t="str">
        <f t="shared" si="3981"/>
        <v/>
      </c>
      <c r="CQ973" s="542" t="str">
        <f t="shared" si="3981"/>
        <v/>
      </c>
      <c r="CR973" s="543" t="str">
        <f t="shared" si="3981"/>
        <v/>
      </c>
      <c r="CS973" s="543" t="str">
        <f t="shared" si="3981"/>
        <v/>
      </c>
      <c r="CT973" s="543">
        <f t="shared" si="3981"/>
        <v>0</v>
      </c>
      <c r="CU973" s="543">
        <f t="shared" si="3981"/>
        <v>0</v>
      </c>
      <c r="CV973" s="543">
        <f t="shared" si="3981"/>
        <v>0</v>
      </c>
      <c r="CW973" s="544">
        <f t="shared" si="3981"/>
        <v>0</v>
      </c>
      <c r="CX973" s="544">
        <f t="shared" si="3981"/>
        <v>0</v>
      </c>
      <c r="CY973" s="544">
        <f t="shared" si="3981"/>
        <v>0</v>
      </c>
      <c r="CZ973" s="543">
        <f t="shared" si="3982"/>
        <v>0</v>
      </c>
      <c r="DA973" s="543">
        <f t="shared" si="3982"/>
        <v>0</v>
      </c>
      <c r="DB973" s="543">
        <f t="shared" si="3982"/>
        <v>0</v>
      </c>
      <c r="DC973" s="543">
        <f t="shared" si="3982"/>
        <v>0</v>
      </c>
      <c r="DD973" s="543" t="str">
        <f t="shared" si="3982"/>
        <v/>
      </c>
      <c r="DE973" s="542" t="str">
        <f t="shared" si="3982"/>
        <v/>
      </c>
      <c r="DF973" s="541" t="str">
        <f t="shared" si="3982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4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88">SUM(B760)</f>
        <v>0</v>
      </c>
      <c r="C975" s="789">
        <f t="shared" si="3988"/>
        <v>0</v>
      </c>
      <c r="D975" s="789">
        <f t="shared" si="3988"/>
        <v>0</v>
      </c>
      <c r="E975" s="789">
        <f t="shared" si="3988"/>
        <v>0</v>
      </c>
      <c r="F975" s="789">
        <f t="shared" si="3988"/>
        <v>0</v>
      </c>
      <c r="G975" s="789">
        <f t="shared" si="3988"/>
        <v>0</v>
      </c>
      <c r="H975" s="789">
        <f t="shared" si="3988"/>
        <v>0</v>
      </c>
      <c r="I975" s="789">
        <f t="shared" si="3988"/>
        <v>0</v>
      </c>
      <c r="J975" s="789">
        <f t="shared" si="3988"/>
        <v>0</v>
      </c>
      <c r="K975" s="789">
        <f t="shared" si="3988"/>
        <v>0</v>
      </c>
      <c r="L975" s="789">
        <f t="shared" si="3988"/>
        <v>0</v>
      </c>
      <c r="M975" s="789">
        <f t="shared" si="3988"/>
        <v>0</v>
      </c>
      <c r="N975" s="789"/>
      <c r="O975" s="789"/>
      <c r="P975" s="789"/>
      <c r="Q975" s="789"/>
      <c r="R975" s="789"/>
      <c r="S975" s="788"/>
      <c r="T975" s="789">
        <f t="shared" ref="T975:AE975" si="3989">SUM(T760)</f>
        <v>0</v>
      </c>
      <c r="U975" s="789">
        <f t="shared" si="3989"/>
        <v>0</v>
      </c>
      <c r="V975" s="789">
        <f t="shared" si="3989"/>
        <v>0</v>
      </c>
      <c r="W975" s="789">
        <f t="shared" si="3989"/>
        <v>0</v>
      </c>
      <c r="X975" s="789">
        <f t="shared" si="3989"/>
        <v>0</v>
      </c>
      <c r="Y975" s="789">
        <f t="shared" si="3989"/>
        <v>0</v>
      </c>
      <c r="Z975" s="789">
        <f t="shared" si="3989"/>
        <v>0</v>
      </c>
      <c r="AA975" s="789">
        <f t="shared" si="3989"/>
        <v>0</v>
      </c>
      <c r="AB975" s="789">
        <f t="shared" si="3989"/>
        <v>0</v>
      </c>
      <c r="AC975" s="789">
        <f t="shared" si="3989"/>
        <v>1200</v>
      </c>
      <c r="AD975" s="789">
        <f t="shared" si="3989"/>
        <v>0</v>
      </c>
      <c r="AE975" s="789">
        <f t="shared" si="3989"/>
        <v>0</v>
      </c>
      <c r="AF975" s="789"/>
      <c r="AG975" s="789"/>
      <c r="AH975" s="789"/>
      <c r="AI975" s="789"/>
      <c r="AJ975" s="789"/>
      <c r="AK975" s="788"/>
      <c r="AL975" s="789">
        <f t="shared" ref="AL975:AW975" si="3990">SUM(AL760)</f>
        <v>0</v>
      </c>
      <c r="AM975" s="789">
        <f t="shared" si="3990"/>
        <v>0</v>
      </c>
      <c r="AN975" s="789">
        <f t="shared" si="3990"/>
        <v>0</v>
      </c>
      <c r="AO975" s="789">
        <f t="shared" si="3990"/>
        <v>0</v>
      </c>
      <c r="AP975" s="789">
        <f t="shared" si="3990"/>
        <v>0</v>
      </c>
      <c r="AQ975" s="789">
        <f t="shared" si="3990"/>
        <v>0</v>
      </c>
      <c r="AR975" s="789">
        <f t="shared" si="3990"/>
        <v>0</v>
      </c>
      <c r="AS975" s="789">
        <f t="shared" si="3990"/>
        <v>0</v>
      </c>
      <c r="AT975" s="789">
        <f t="shared" si="3990"/>
        <v>0</v>
      </c>
      <c r="AU975" s="789">
        <f t="shared" si="3990"/>
        <v>0</v>
      </c>
      <c r="AV975" s="789">
        <f t="shared" si="3990"/>
        <v>0</v>
      </c>
      <c r="AW975" s="789">
        <f t="shared" si="3990"/>
        <v>0</v>
      </c>
      <c r="AX975" s="789"/>
      <c r="AY975" s="789"/>
      <c r="AZ975" s="789"/>
      <c r="BA975" s="789"/>
      <c r="BB975" s="789"/>
      <c r="BC975" s="788"/>
      <c r="BD975" s="789">
        <f t="shared" ref="BD975:BO975" si="3991">SUM(BD760)</f>
        <v>16800</v>
      </c>
      <c r="BE975" s="789">
        <f t="shared" si="3991"/>
        <v>22600</v>
      </c>
      <c r="BF975" s="789">
        <f t="shared" si="3991"/>
        <v>10800</v>
      </c>
      <c r="BG975" s="789">
        <f t="shared" si="3991"/>
        <v>7200</v>
      </c>
      <c r="BH975" s="789">
        <f t="shared" si="3991"/>
        <v>6000</v>
      </c>
      <c r="BI975" s="789">
        <f t="shared" si="3991"/>
        <v>12000</v>
      </c>
      <c r="BJ975" s="789">
        <f t="shared" si="3991"/>
        <v>7200</v>
      </c>
      <c r="BK975" s="789">
        <f t="shared" si="3991"/>
        <v>30060</v>
      </c>
      <c r="BL975" s="789">
        <f t="shared" si="3991"/>
        <v>8400</v>
      </c>
      <c r="BM975" s="789">
        <f t="shared" si="3991"/>
        <v>7200</v>
      </c>
      <c r="BN975" s="789">
        <f t="shared" si="3991"/>
        <v>0</v>
      </c>
      <c r="BO975" s="789">
        <f t="shared" si="3991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9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92"/>
        <v>0</v>
      </c>
      <c r="CG975" s="1329">
        <f t="shared" si="3992"/>
        <v>0</v>
      </c>
      <c r="CH975" s="1329">
        <f t="shared" si="3992"/>
        <v>0</v>
      </c>
      <c r="CI975" s="1330">
        <f t="shared" si="3992"/>
        <v>0</v>
      </c>
      <c r="CJ975" s="1330">
        <f t="shared" si="3992"/>
        <v>0</v>
      </c>
      <c r="CK975" s="1329">
        <f t="shared" si="3992"/>
        <v>0</v>
      </c>
      <c r="CL975" s="1329">
        <f t="shared" si="3992"/>
        <v>0</v>
      </c>
      <c r="CM975" s="1329">
        <f t="shared" si="3992"/>
        <v>0</v>
      </c>
      <c r="CN975" s="1329">
        <f t="shared" si="3992"/>
        <v>0</v>
      </c>
      <c r="CO975" s="1328">
        <f t="shared" si="3992"/>
        <v>0</v>
      </c>
      <c r="CP975" s="541" t="str">
        <f t="shared" ref="CP975:DF975" si="3993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3993"/>
        <v/>
      </c>
      <c r="CR975" s="543" t="str">
        <f t="shared" si="3993"/>
        <v/>
      </c>
      <c r="CS975" s="543">
        <f t="shared" si="3993"/>
        <v>0</v>
      </c>
      <c r="CT975" s="543">
        <f t="shared" si="3993"/>
        <v>6000</v>
      </c>
      <c r="CU975" s="543">
        <f t="shared" si="3993"/>
        <v>7200</v>
      </c>
      <c r="CV975" s="543">
        <f t="shared" si="3993"/>
        <v>7200</v>
      </c>
      <c r="CW975" s="544">
        <f t="shared" si="3993"/>
        <v>7200</v>
      </c>
      <c r="CX975" s="544">
        <f t="shared" si="3993"/>
        <v>8400</v>
      </c>
      <c r="CY975" s="544">
        <f t="shared" si="3993"/>
        <v>10800</v>
      </c>
      <c r="CZ975" s="543">
        <f t="shared" si="3993"/>
        <v>12000</v>
      </c>
      <c r="DA975" s="543">
        <f t="shared" si="3993"/>
        <v>15600</v>
      </c>
      <c r="DB975" s="543">
        <f t="shared" si="3993"/>
        <v>16800</v>
      </c>
      <c r="DC975" s="543">
        <f t="shared" si="3993"/>
        <v>22600</v>
      </c>
      <c r="DD975" s="543">
        <f t="shared" si="3993"/>
        <v>30060</v>
      </c>
      <c r="DE975" s="542" t="str">
        <f t="shared" si="3993"/>
        <v/>
      </c>
      <c r="DF975" s="541" t="str">
        <f t="shared" si="3993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4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328</v>
      </c>
      <c r="B977" s="789">
        <f t="shared" ref="B977:M977" si="3994">SUM(B743)</f>
        <v>9480</v>
      </c>
      <c r="C977" s="789">
        <f t="shared" si="3994"/>
        <v>10440</v>
      </c>
      <c r="D977" s="789">
        <f t="shared" si="3994"/>
        <v>10440</v>
      </c>
      <c r="E977" s="789">
        <f t="shared" si="3994"/>
        <v>6960</v>
      </c>
      <c r="F977" s="789">
        <f t="shared" si="3994"/>
        <v>18360</v>
      </c>
      <c r="G977" s="789">
        <f t="shared" si="3994"/>
        <v>13920</v>
      </c>
      <c r="H977" s="789">
        <f t="shared" si="3994"/>
        <v>10440</v>
      </c>
      <c r="I977" s="789">
        <f t="shared" si="3994"/>
        <v>10440</v>
      </c>
      <c r="J977" s="789">
        <f t="shared" si="3994"/>
        <v>10440</v>
      </c>
      <c r="K977" s="789">
        <f t="shared" si="3994"/>
        <v>10440</v>
      </c>
      <c r="L977" s="789">
        <f t="shared" si="3994"/>
        <v>10440</v>
      </c>
      <c r="M977" s="789">
        <f t="shared" si="3994"/>
        <v>6960</v>
      </c>
      <c r="N977" s="789"/>
      <c r="O977" s="789"/>
      <c r="P977" s="789"/>
      <c r="Q977" s="789"/>
      <c r="R977" s="789"/>
      <c r="S977" s="788"/>
      <c r="T977" s="789">
        <f t="shared" ref="T977:AE977" si="3995">SUM(T743)</f>
        <v>18360</v>
      </c>
      <c r="U977" s="789">
        <f t="shared" si="3995"/>
        <v>18360</v>
      </c>
      <c r="V977" s="789">
        <f t="shared" si="3995"/>
        <v>25320</v>
      </c>
      <c r="W977" s="789">
        <f t="shared" si="3995"/>
        <v>18360</v>
      </c>
      <c r="X977" s="789">
        <f t="shared" si="3995"/>
        <v>3480</v>
      </c>
      <c r="Y977" s="789">
        <f t="shared" si="3995"/>
        <v>30720</v>
      </c>
      <c r="Z977" s="789">
        <f t="shared" si="3995"/>
        <v>18360</v>
      </c>
      <c r="AA977" s="789">
        <f t="shared" si="3995"/>
        <v>25320</v>
      </c>
      <c r="AB977" s="789">
        <f t="shared" si="3995"/>
        <v>18360</v>
      </c>
      <c r="AC977" s="789">
        <f t="shared" si="3995"/>
        <v>18360</v>
      </c>
      <c r="AD977" s="789">
        <f t="shared" si="3995"/>
        <v>18360</v>
      </c>
      <c r="AE977" s="789">
        <f t="shared" si="3995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3996">SUM(AL743)</f>
        <v>14880</v>
      </c>
      <c r="AM977" s="789">
        <f t="shared" si="3996"/>
        <v>14880</v>
      </c>
      <c r="AN977" s="789">
        <f t="shared" si="3996"/>
        <v>0</v>
      </c>
      <c r="AO977" s="789">
        <f t="shared" si="3996"/>
        <v>14880</v>
      </c>
      <c r="AP977" s="789">
        <f t="shared" si="3996"/>
        <v>14880</v>
      </c>
      <c r="AQ977" s="789">
        <f t="shared" si="3996"/>
        <v>0</v>
      </c>
      <c r="AR977" s="789">
        <f t="shared" si="3996"/>
        <v>18360</v>
      </c>
      <c r="AS977" s="789">
        <f t="shared" si="3996"/>
        <v>14880</v>
      </c>
      <c r="AT977" s="789">
        <f t="shared" si="3996"/>
        <v>0</v>
      </c>
      <c r="AU977" s="789">
        <f t="shared" si="3996"/>
        <v>0</v>
      </c>
      <c r="AV977" s="789">
        <f t="shared" si="3996"/>
        <v>14880</v>
      </c>
      <c r="AW977" s="789">
        <f t="shared" si="3996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3997">SUM(BD743)</f>
        <v>25320</v>
      </c>
      <c r="BE977" s="789">
        <f t="shared" si="3997"/>
        <v>18360</v>
      </c>
      <c r="BF977" s="789">
        <f t="shared" si="3997"/>
        <v>6960</v>
      </c>
      <c r="BG977" s="789">
        <f t="shared" si="3997"/>
        <v>3480</v>
      </c>
      <c r="BH977" s="789">
        <f t="shared" si="3997"/>
        <v>21840</v>
      </c>
      <c r="BI977" s="789">
        <f t="shared" si="3997"/>
        <v>6960</v>
      </c>
      <c r="BJ977" s="789">
        <f t="shared" si="3997"/>
        <v>3480</v>
      </c>
      <c r="BK977" s="789">
        <f t="shared" si="3997"/>
        <v>18360</v>
      </c>
      <c r="BL977" s="789">
        <f t="shared" si="3997"/>
        <v>18360</v>
      </c>
      <c r="BM977" s="789">
        <f t="shared" si="3997"/>
        <v>3480</v>
      </c>
      <c r="BN977" s="789">
        <f t="shared" si="3997"/>
        <v>6960</v>
      </c>
      <c r="BO977" s="789">
        <f t="shared" si="3997"/>
        <v>14880</v>
      </c>
      <c r="BP977" s="789"/>
      <c r="BQ977" s="789"/>
      <c r="BR977" s="789"/>
      <c r="BS977" s="789"/>
      <c r="BT977" s="789"/>
      <c r="BU977" s="788"/>
      <c r="BV977" s="789">
        <f>SUM(BV743)</f>
        <v>13920</v>
      </c>
      <c r="BW977" s="789">
        <f>SUM(BW743)</f>
        <v>32280</v>
      </c>
      <c r="BX977" s="789">
        <f>SUM(BX743)</f>
        <v>0</v>
      </c>
      <c r="BY977" s="789">
        <f>SUM(BY743)</f>
        <v>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9">
        <f t="shared" ref="CE977:CO977" si="399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9">
        <f t="shared" si="3998"/>
        <v>0</v>
      </c>
      <c r="CG977" s="1329">
        <f t="shared" si="3998"/>
        <v>0</v>
      </c>
      <c r="CH977" s="1329">
        <f t="shared" si="3998"/>
        <v>14880</v>
      </c>
      <c r="CI977" s="1330">
        <f t="shared" si="3998"/>
        <v>14880</v>
      </c>
      <c r="CJ977" s="1330">
        <f t="shared" si="3998"/>
        <v>14880</v>
      </c>
      <c r="CK977" s="1329">
        <f t="shared" si="3998"/>
        <v>14880</v>
      </c>
      <c r="CL977" s="1329">
        <f t="shared" si="3998"/>
        <v>14880</v>
      </c>
      <c r="CM977" s="1329">
        <f t="shared" si="3998"/>
        <v>14880</v>
      </c>
      <c r="CN977" s="1329">
        <f t="shared" si="3998"/>
        <v>14880</v>
      </c>
      <c r="CO977" s="1328">
        <f t="shared" si="3998"/>
        <v>18360</v>
      </c>
      <c r="CP977" s="541" t="str">
        <f t="shared" ref="CP977:DF977" si="3999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3999"/>
        <v/>
      </c>
      <c r="CR977" s="543" t="str">
        <f t="shared" si="3999"/>
        <v/>
      </c>
      <c r="CS977" s="543">
        <f t="shared" si="3999"/>
        <v>3480</v>
      </c>
      <c r="CT977" s="543">
        <f t="shared" si="3999"/>
        <v>3480</v>
      </c>
      <c r="CU977" s="543">
        <f t="shared" si="3999"/>
        <v>3480</v>
      </c>
      <c r="CV977" s="543">
        <f t="shared" si="3999"/>
        <v>6960</v>
      </c>
      <c r="CW977" s="544">
        <f t="shared" si="3999"/>
        <v>6960</v>
      </c>
      <c r="CX977" s="544">
        <f t="shared" si="3999"/>
        <v>6960</v>
      </c>
      <c r="CY977" s="544">
        <f t="shared" si="3999"/>
        <v>14880</v>
      </c>
      <c r="CZ977" s="543">
        <f t="shared" si="3999"/>
        <v>18360</v>
      </c>
      <c r="DA977" s="543">
        <f t="shared" si="3999"/>
        <v>18360</v>
      </c>
      <c r="DB977" s="543">
        <f t="shared" si="3999"/>
        <v>18360</v>
      </c>
      <c r="DC977" s="543">
        <f t="shared" si="3999"/>
        <v>21840</v>
      </c>
      <c r="DD977" s="543">
        <f t="shared" si="3999"/>
        <v>25320</v>
      </c>
      <c r="DE977" s="542" t="str">
        <f t="shared" si="3999"/>
        <v/>
      </c>
      <c r="DF977" s="541" t="str">
        <f t="shared" si="3999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4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412</v>
      </c>
      <c r="B979" s="789">
        <f t="shared" ref="B979:M979" si="4000">SUM(B749)</f>
        <v>0</v>
      </c>
      <c r="C979" s="789">
        <f t="shared" si="4000"/>
        <v>0</v>
      </c>
      <c r="D979" s="789">
        <f t="shared" si="4000"/>
        <v>720</v>
      </c>
      <c r="E979" s="789">
        <f t="shared" si="4000"/>
        <v>0</v>
      </c>
      <c r="F979" s="789">
        <f t="shared" si="4000"/>
        <v>0</v>
      </c>
      <c r="G979" s="789">
        <f t="shared" si="4000"/>
        <v>6720</v>
      </c>
      <c r="H979" s="789">
        <f t="shared" si="4000"/>
        <v>0</v>
      </c>
      <c r="I979" s="789">
        <f t="shared" si="4000"/>
        <v>6720</v>
      </c>
      <c r="J979" s="789">
        <f t="shared" si="4000"/>
        <v>0</v>
      </c>
      <c r="K979" s="789">
        <f t="shared" si="4000"/>
        <v>0</v>
      </c>
      <c r="L979" s="789">
        <f t="shared" si="4000"/>
        <v>7200</v>
      </c>
      <c r="M979" s="789">
        <f t="shared" si="4000"/>
        <v>7200</v>
      </c>
      <c r="N979" s="789"/>
      <c r="O979" s="789"/>
      <c r="P979" s="789"/>
      <c r="Q979" s="789"/>
      <c r="R979" s="789"/>
      <c r="S979" s="788"/>
      <c r="T979" s="789">
        <f t="shared" ref="T979:AE979" si="4001">SUM(T749)</f>
        <v>12000</v>
      </c>
      <c r="U979" s="789">
        <f t="shared" si="4001"/>
        <v>0</v>
      </c>
      <c r="V979" s="789">
        <f t="shared" si="4001"/>
        <v>0</v>
      </c>
      <c r="W979" s="789">
        <f t="shared" si="4001"/>
        <v>0</v>
      </c>
      <c r="X979" s="789">
        <f t="shared" si="4001"/>
        <v>13440</v>
      </c>
      <c r="Y979" s="789">
        <f t="shared" si="4001"/>
        <v>0</v>
      </c>
      <c r="Z979" s="789">
        <f t="shared" si="4001"/>
        <v>0</v>
      </c>
      <c r="AA979" s="789">
        <f t="shared" si="4001"/>
        <v>7200</v>
      </c>
      <c r="AB979" s="789">
        <f t="shared" si="4001"/>
        <v>0</v>
      </c>
      <c r="AC979" s="789">
        <f t="shared" si="4001"/>
        <v>0</v>
      </c>
      <c r="AD979" s="789">
        <f t="shared" si="4001"/>
        <v>0</v>
      </c>
      <c r="AE979" s="789">
        <f t="shared" si="4001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02">SUM(AL749)</f>
        <v>0</v>
      </c>
      <c r="AM979" s="789">
        <f t="shared" si="4002"/>
        <v>0</v>
      </c>
      <c r="AN979" s="789">
        <f t="shared" si="4002"/>
        <v>0</v>
      </c>
      <c r="AO979" s="789">
        <f t="shared" si="4002"/>
        <v>0</v>
      </c>
      <c r="AP979" s="789">
        <f t="shared" si="4002"/>
        <v>0</v>
      </c>
      <c r="AQ979" s="789">
        <f t="shared" si="4002"/>
        <v>0</v>
      </c>
      <c r="AR979" s="789">
        <f t="shared" si="4002"/>
        <v>0</v>
      </c>
      <c r="AS979" s="789">
        <f t="shared" si="4002"/>
        <v>0</v>
      </c>
      <c r="AT979" s="789">
        <f t="shared" si="4002"/>
        <v>0</v>
      </c>
      <c r="AU979" s="789">
        <f t="shared" si="4002"/>
        <v>0</v>
      </c>
      <c r="AV979" s="789">
        <f t="shared" si="4002"/>
        <v>0</v>
      </c>
      <c r="AW979" s="789">
        <f t="shared" si="4002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03">SUM(BD749)</f>
        <v>0</v>
      </c>
      <c r="BE979" s="789">
        <f t="shared" si="4003"/>
        <v>0</v>
      </c>
      <c r="BF979" s="789">
        <f t="shared" si="4003"/>
        <v>0</v>
      </c>
      <c r="BG979" s="789">
        <f t="shared" si="4003"/>
        <v>0</v>
      </c>
      <c r="BH979" s="789">
        <f t="shared" si="4003"/>
        <v>0</v>
      </c>
      <c r="BI979" s="789">
        <f t="shared" si="4003"/>
        <v>0</v>
      </c>
      <c r="BJ979" s="789">
        <f t="shared" si="4003"/>
        <v>0</v>
      </c>
      <c r="BK979" s="789">
        <f t="shared" si="4003"/>
        <v>0</v>
      </c>
      <c r="BL979" s="789">
        <f t="shared" si="4003"/>
        <v>0</v>
      </c>
      <c r="BM979" s="789">
        <f t="shared" si="4003"/>
        <v>0</v>
      </c>
      <c r="BN979" s="789">
        <f t="shared" si="4003"/>
        <v>9600</v>
      </c>
      <c r="BO979" s="789">
        <f t="shared" si="4003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400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4004"/>
        <v>0</v>
      </c>
      <c r="CG979" s="1329">
        <f t="shared" si="4004"/>
        <v>0</v>
      </c>
      <c r="CH979" s="1329">
        <f t="shared" si="4004"/>
        <v>0</v>
      </c>
      <c r="CI979" s="1330">
        <f t="shared" si="4004"/>
        <v>0</v>
      </c>
      <c r="CJ979" s="1330">
        <f t="shared" si="4004"/>
        <v>0</v>
      </c>
      <c r="CK979" s="1329">
        <f t="shared" si="4004"/>
        <v>0</v>
      </c>
      <c r="CL979" s="1329">
        <f t="shared" si="4004"/>
        <v>0</v>
      </c>
      <c r="CM979" s="1329">
        <f t="shared" si="4004"/>
        <v>0</v>
      </c>
      <c r="CN979" s="1329">
        <f t="shared" si="4004"/>
        <v>0</v>
      </c>
      <c r="CO979" s="1328">
        <f t="shared" si="4004"/>
        <v>0</v>
      </c>
      <c r="CP979" s="541" t="str">
        <f t="shared" ref="CP979:DF979" si="4005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05"/>
        <v/>
      </c>
      <c r="CR979" s="543" t="str">
        <f t="shared" si="4005"/>
        <v/>
      </c>
      <c r="CS979" s="543">
        <f t="shared" si="4005"/>
        <v>0</v>
      </c>
      <c r="CT979" s="543">
        <f t="shared" si="4005"/>
        <v>0</v>
      </c>
      <c r="CU979" s="543">
        <f t="shared" si="4005"/>
        <v>0</v>
      </c>
      <c r="CV979" s="543">
        <f t="shared" si="4005"/>
        <v>0</v>
      </c>
      <c r="CW979" s="544">
        <f t="shared" si="4005"/>
        <v>0</v>
      </c>
      <c r="CX979" s="544">
        <f t="shared" si="4005"/>
        <v>0</v>
      </c>
      <c r="CY979" s="544">
        <f t="shared" si="4005"/>
        <v>0</v>
      </c>
      <c r="CZ979" s="543">
        <f t="shared" si="4005"/>
        <v>0</v>
      </c>
      <c r="DA979" s="543">
        <f t="shared" si="4005"/>
        <v>0</v>
      </c>
      <c r="DB979" s="543">
        <f t="shared" si="4005"/>
        <v>0</v>
      </c>
      <c r="DC979" s="543">
        <f t="shared" si="4005"/>
        <v>0</v>
      </c>
      <c r="DD979" s="543">
        <f t="shared" si="4005"/>
        <v>9600</v>
      </c>
      <c r="DE979" s="542" t="str">
        <f t="shared" si="4005"/>
        <v/>
      </c>
      <c r="DF979" s="541" t="str">
        <f t="shared" si="4005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4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06">SUM(B765)</f>
        <v>0</v>
      </c>
      <c r="C981" s="789">
        <f t="shared" si="4006"/>
        <v>0</v>
      </c>
      <c r="D981" s="789">
        <f t="shared" si="4006"/>
        <v>0</v>
      </c>
      <c r="E981" s="789">
        <f t="shared" si="4006"/>
        <v>0</v>
      </c>
      <c r="F981" s="789">
        <f t="shared" si="4006"/>
        <v>0</v>
      </c>
      <c r="G981" s="789">
        <f t="shared" si="4006"/>
        <v>0</v>
      </c>
      <c r="H981" s="789">
        <f t="shared" si="4006"/>
        <v>0</v>
      </c>
      <c r="I981" s="789">
        <f t="shared" si="4006"/>
        <v>0</v>
      </c>
      <c r="J981" s="789">
        <f t="shared" si="4006"/>
        <v>0</v>
      </c>
      <c r="K981" s="789">
        <f t="shared" si="4006"/>
        <v>0</v>
      </c>
      <c r="L981" s="789">
        <f t="shared" si="4006"/>
        <v>0</v>
      </c>
      <c r="M981" s="789">
        <f t="shared" si="4006"/>
        <v>0</v>
      </c>
      <c r="N981" s="789"/>
      <c r="O981" s="789"/>
      <c r="P981" s="789"/>
      <c r="Q981" s="789"/>
      <c r="R981" s="789"/>
      <c r="S981" s="788"/>
      <c r="T981" s="789">
        <f t="shared" ref="T981:AE981" si="4007">SUM(T765)</f>
        <v>0</v>
      </c>
      <c r="U981" s="789">
        <f t="shared" si="4007"/>
        <v>0</v>
      </c>
      <c r="V981" s="789">
        <f t="shared" si="4007"/>
        <v>0</v>
      </c>
      <c r="W981" s="789">
        <f t="shared" si="4007"/>
        <v>0</v>
      </c>
      <c r="X981" s="789">
        <f t="shared" si="4007"/>
        <v>0</v>
      </c>
      <c r="Y981" s="789">
        <f t="shared" si="4007"/>
        <v>0</v>
      </c>
      <c r="Z981" s="789">
        <f t="shared" si="4007"/>
        <v>0</v>
      </c>
      <c r="AA981" s="789">
        <f t="shared" si="4007"/>
        <v>0</v>
      </c>
      <c r="AB981" s="789">
        <f t="shared" si="4007"/>
        <v>0</v>
      </c>
      <c r="AC981" s="789">
        <f t="shared" si="4007"/>
        <v>0</v>
      </c>
      <c r="AD981" s="789">
        <f t="shared" si="4007"/>
        <v>0</v>
      </c>
      <c r="AE981" s="789">
        <f t="shared" si="4007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08">SUM(AL765)</f>
        <v>0</v>
      </c>
      <c r="AM981" s="789">
        <f t="shared" si="4008"/>
        <v>0</v>
      </c>
      <c r="AN981" s="789">
        <f t="shared" si="4008"/>
        <v>0</v>
      </c>
      <c r="AO981" s="789">
        <f t="shared" si="4008"/>
        <v>0</v>
      </c>
      <c r="AP981" s="789">
        <f t="shared" si="4008"/>
        <v>0</v>
      </c>
      <c r="AQ981" s="789">
        <f t="shared" si="4008"/>
        <v>0</v>
      </c>
      <c r="AR981" s="789">
        <f t="shared" si="4008"/>
        <v>0</v>
      </c>
      <c r="AS981" s="789">
        <f t="shared" si="4008"/>
        <v>0</v>
      </c>
      <c r="AT981" s="789">
        <f t="shared" si="4008"/>
        <v>0</v>
      </c>
      <c r="AU981" s="789">
        <f t="shared" si="4008"/>
        <v>0</v>
      </c>
      <c r="AV981" s="789">
        <f t="shared" si="4008"/>
        <v>0</v>
      </c>
      <c r="AW981" s="789">
        <f t="shared" si="4008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09">SUM(BD765)</f>
        <v>0</v>
      </c>
      <c r="BE981" s="789">
        <f t="shared" si="4009"/>
        <v>0</v>
      </c>
      <c r="BF981" s="789">
        <f t="shared" si="4009"/>
        <v>0</v>
      </c>
      <c r="BG981" s="789">
        <f t="shared" si="4009"/>
        <v>0</v>
      </c>
      <c r="BH981" s="789">
        <f t="shared" si="4009"/>
        <v>0</v>
      </c>
      <c r="BI981" s="789">
        <f t="shared" si="4009"/>
        <v>0</v>
      </c>
      <c r="BJ981" s="789">
        <f t="shared" si="4009"/>
        <v>0</v>
      </c>
      <c r="BK981" s="789">
        <f t="shared" si="4009"/>
        <v>0</v>
      </c>
      <c r="BL981" s="789">
        <f t="shared" si="4009"/>
        <v>0</v>
      </c>
      <c r="BM981" s="789">
        <f t="shared" si="4009"/>
        <v>0</v>
      </c>
      <c r="BN981" s="789">
        <f t="shared" si="4009"/>
        <v>0</v>
      </c>
      <c r="BO981" s="789">
        <f t="shared" si="4009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8">
        <f t="shared" ref="CD981:CO981" si="401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4010"/>
        <v>0</v>
      </c>
      <c r="CF981" s="1329">
        <f t="shared" si="4010"/>
        <v>0</v>
      </c>
      <c r="CG981" s="1329">
        <f t="shared" si="4010"/>
        <v>0</v>
      </c>
      <c r="CH981" s="1329">
        <f t="shared" si="4010"/>
        <v>0</v>
      </c>
      <c r="CI981" s="1330">
        <f t="shared" si="4010"/>
        <v>0</v>
      </c>
      <c r="CJ981" s="1330">
        <f t="shared" si="4010"/>
        <v>0</v>
      </c>
      <c r="CK981" s="1329">
        <f t="shared" si="4010"/>
        <v>0</v>
      </c>
      <c r="CL981" s="1329">
        <f t="shared" si="4010"/>
        <v>0</v>
      </c>
      <c r="CM981" s="1329">
        <f t="shared" si="4010"/>
        <v>0</v>
      </c>
      <c r="CN981" s="1329">
        <f t="shared" si="4010"/>
        <v>0</v>
      </c>
      <c r="CO981" s="1328">
        <f t="shared" si="4010"/>
        <v>0</v>
      </c>
      <c r="CP981" s="541" t="str">
        <f t="shared" ref="CP981:CY983" si="4011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11"/>
        <v/>
      </c>
      <c r="CR981" s="543" t="str">
        <f t="shared" si="4011"/>
        <v/>
      </c>
      <c r="CS981" s="543">
        <f t="shared" si="4011"/>
        <v>0</v>
      </c>
      <c r="CT981" s="543">
        <f t="shared" si="4011"/>
        <v>0</v>
      </c>
      <c r="CU981" s="543">
        <f t="shared" si="4011"/>
        <v>0</v>
      </c>
      <c r="CV981" s="543">
        <f t="shared" si="4011"/>
        <v>0</v>
      </c>
      <c r="CW981" s="544">
        <f t="shared" si="4011"/>
        <v>0</v>
      </c>
      <c r="CX981" s="544">
        <f t="shared" si="4011"/>
        <v>0</v>
      </c>
      <c r="CY981" s="544">
        <f t="shared" si="4011"/>
        <v>0</v>
      </c>
      <c r="CZ981" s="543">
        <f t="shared" ref="CZ981:DF983" si="4012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12"/>
        <v>0</v>
      </c>
      <c r="DB981" s="543">
        <f t="shared" si="4012"/>
        <v>0</v>
      </c>
      <c r="DC981" s="543">
        <f t="shared" si="4012"/>
        <v>0</v>
      </c>
      <c r="DD981" s="543">
        <f t="shared" si="4012"/>
        <v>0</v>
      </c>
      <c r="DE981" s="542" t="str">
        <f t="shared" si="4012"/>
        <v/>
      </c>
      <c r="DF981" s="541" t="str">
        <f t="shared" si="4012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13">SUM(B770)</f>
        <v>0</v>
      </c>
      <c r="C982" s="789">
        <f t="shared" si="4013"/>
        <v>0</v>
      </c>
      <c r="D982" s="789">
        <f t="shared" si="4013"/>
        <v>0</v>
      </c>
      <c r="E982" s="789">
        <f t="shared" si="4013"/>
        <v>0</v>
      </c>
      <c r="F982" s="789">
        <f t="shared" si="4013"/>
        <v>0</v>
      </c>
      <c r="G982" s="789">
        <f t="shared" si="4013"/>
        <v>0</v>
      </c>
      <c r="H982" s="789">
        <f t="shared" si="4013"/>
        <v>0</v>
      </c>
      <c r="I982" s="789">
        <f t="shared" si="4013"/>
        <v>0</v>
      </c>
      <c r="J982" s="789">
        <f t="shared" si="4013"/>
        <v>0</v>
      </c>
      <c r="K982" s="789">
        <f t="shared" si="4013"/>
        <v>0</v>
      </c>
      <c r="L982" s="789">
        <f t="shared" si="4013"/>
        <v>0</v>
      </c>
      <c r="M982" s="789">
        <f t="shared" si="4013"/>
        <v>0</v>
      </c>
      <c r="N982" s="789"/>
      <c r="O982" s="789"/>
      <c r="P982" s="789"/>
      <c r="Q982" s="789"/>
      <c r="R982" s="789"/>
      <c r="S982" s="788"/>
      <c r="T982" s="789">
        <f t="shared" ref="T982:AE982" si="4014">SUM(T770)</f>
        <v>0</v>
      </c>
      <c r="U982" s="789">
        <f t="shared" si="4014"/>
        <v>0</v>
      </c>
      <c r="V982" s="789">
        <f t="shared" si="4014"/>
        <v>0</v>
      </c>
      <c r="W982" s="789">
        <f t="shared" si="4014"/>
        <v>0</v>
      </c>
      <c r="X982" s="789">
        <f t="shared" si="4014"/>
        <v>0</v>
      </c>
      <c r="Y982" s="789">
        <f t="shared" si="4014"/>
        <v>0</v>
      </c>
      <c r="Z982" s="789">
        <f t="shared" si="4014"/>
        <v>0</v>
      </c>
      <c r="AA982" s="789">
        <f t="shared" si="4014"/>
        <v>0</v>
      </c>
      <c r="AB982" s="789">
        <f t="shared" si="4014"/>
        <v>0</v>
      </c>
      <c r="AC982" s="789">
        <f t="shared" si="4014"/>
        <v>0</v>
      </c>
      <c r="AD982" s="789">
        <f t="shared" si="4014"/>
        <v>0</v>
      </c>
      <c r="AE982" s="789">
        <f t="shared" si="4014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15">SUM(AL770)</f>
        <v>0</v>
      </c>
      <c r="AM982" s="789">
        <f t="shared" si="4015"/>
        <v>0</v>
      </c>
      <c r="AN982" s="789">
        <f t="shared" si="4015"/>
        <v>0</v>
      </c>
      <c r="AO982" s="789">
        <f t="shared" si="4015"/>
        <v>0</v>
      </c>
      <c r="AP982" s="789">
        <f t="shared" si="4015"/>
        <v>0</v>
      </c>
      <c r="AQ982" s="789">
        <f t="shared" si="4015"/>
        <v>0</v>
      </c>
      <c r="AR982" s="789">
        <f t="shared" si="4015"/>
        <v>0</v>
      </c>
      <c r="AS982" s="789">
        <f t="shared" si="4015"/>
        <v>0</v>
      </c>
      <c r="AT982" s="789">
        <f t="shared" si="4015"/>
        <v>0</v>
      </c>
      <c r="AU982" s="789">
        <f t="shared" si="4015"/>
        <v>0</v>
      </c>
      <c r="AV982" s="789">
        <f t="shared" si="4015"/>
        <v>0</v>
      </c>
      <c r="AW982" s="789">
        <f t="shared" si="4015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16">SUM(BD770)</f>
        <v>0</v>
      </c>
      <c r="BE982" s="789">
        <f t="shared" si="4016"/>
        <v>50000</v>
      </c>
      <c r="BF982" s="789">
        <f t="shared" si="4016"/>
        <v>0</v>
      </c>
      <c r="BG982" s="789">
        <f t="shared" si="4016"/>
        <v>0</v>
      </c>
      <c r="BH982" s="789">
        <f t="shared" si="4016"/>
        <v>0</v>
      </c>
      <c r="BI982" s="789">
        <f t="shared" si="4016"/>
        <v>0</v>
      </c>
      <c r="BJ982" s="789">
        <f t="shared" si="4016"/>
        <v>0</v>
      </c>
      <c r="BK982" s="789">
        <f t="shared" si="4016"/>
        <v>30000</v>
      </c>
      <c r="BL982" s="789">
        <f t="shared" si="4016"/>
        <v>0</v>
      </c>
      <c r="BM982" s="789">
        <f t="shared" si="4016"/>
        <v>0</v>
      </c>
      <c r="BN982" s="789">
        <f t="shared" si="4016"/>
        <v>0</v>
      </c>
      <c r="BO982" s="789">
        <f t="shared" si="4016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1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17"/>
        <v>0</v>
      </c>
      <c r="CG982" s="1329">
        <f t="shared" si="4017"/>
        <v>0</v>
      </c>
      <c r="CH982" s="1329">
        <f t="shared" si="4017"/>
        <v>0</v>
      </c>
      <c r="CI982" s="1330">
        <f t="shared" si="4017"/>
        <v>0</v>
      </c>
      <c r="CJ982" s="1330">
        <f t="shared" si="4017"/>
        <v>0</v>
      </c>
      <c r="CK982" s="1329">
        <f t="shared" si="4017"/>
        <v>0</v>
      </c>
      <c r="CL982" s="1329">
        <f t="shared" si="4017"/>
        <v>0</v>
      </c>
      <c r="CM982" s="1329">
        <f t="shared" si="4017"/>
        <v>0</v>
      </c>
      <c r="CN982" s="1329">
        <f t="shared" si="4017"/>
        <v>0</v>
      </c>
      <c r="CO982" s="1328">
        <f t="shared" si="4017"/>
        <v>0</v>
      </c>
      <c r="CP982" s="541" t="str">
        <f t="shared" si="4011"/>
        <v/>
      </c>
      <c r="CQ982" s="542" t="str">
        <f t="shared" si="4011"/>
        <v/>
      </c>
      <c r="CR982" s="543" t="str">
        <f t="shared" si="4011"/>
        <v/>
      </c>
      <c r="CS982" s="543">
        <f t="shared" si="4011"/>
        <v>0</v>
      </c>
      <c r="CT982" s="543">
        <f t="shared" si="4011"/>
        <v>0</v>
      </c>
      <c r="CU982" s="543">
        <f t="shared" si="4011"/>
        <v>0</v>
      </c>
      <c r="CV982" s="543">
        <f t="shared" si="4011"/>
        <v>0</v>
      </c>
      <c r="CW982" s="544">
        <f t="shared" si="4011"/>
        <v>0</v>
      </c>
      <c r="CX982" s="544">
        <f t="shared" si="4011"/>
        <v>0</v>
      </c>
      <c r="CY982" s="544">
        <f t="shared" si="4011"/>
        <v>0</v>
      </c>
      <c r="CZ982" s="543">
        <f t="shared" si="4012"/>
        <v>0</v>
      </c>
      <c r="DA982" s="543">
        <f t="shared" si="4012"/>
        <v>0</v>
      </c>
      <c r="DB982" s="543">
        <f t="shared" si="4012"/>
        <v>0</v>
      </c>
      <c r="DC982" s="543">
        <f t="shared" si="4012"/>
        <v>30000</v>
      </c>
      <c r="DD982" s="543">
        <f t="shared" si="4012"/>
        <v>50000</v>
      </c>
      <c r="DE982" s="542" t="str">
        <f t="shared" si="4012"/>
        <v/>
      </c>
      <c r="DF982" s="541" t="str">
        <f t="shared" si="4012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18">SUM(B727)</f>
        <v>0</v>
      </c>
      <c r="C983" s="789">
        <f t="shared" si="4018"/>
        <v>0</v>
      </c>
      <c r="D983" s="789">
        <f t="shared" si="4018"/>
        <v>0</v>
      </c>
      <c r="E983" s="789">
        <f t="shared" si="4018"/>
        <v>0</v>
      </c>
      <c r="F983" s="789">
        <f t="shared" si="4018"/>
        <v>0</v>
      </c>
      <c r="G983" s="789">
        <f t="shared" si="4018"/>
        <v>0</v>
      </c>
      <c r="H983" s="789">
        <f t="shared" si="4018"/>
        <v>0</v>
      </c>
      <c r="I983" s="789">
        <f t="shared" si="4018"/>
        <v>0</v>
      </c>
      <c r="J983" s="789">
        <f t="shared" si="4018"/>
        <v>0</v>
      </c>
      <c r="K983" s="789">
        <f t="shared" si="4018"/>
        <v>0</v>
      </c>
      <c r="L983" s="789">
        <f t="shared" si="4018"/>
        <v>0</v>
      </c>
      <c r="M983" s="789">
        <f t="shared" si="4018"/>
        <v>0</v>
      </c>
      <c r="N983" s="789"/>
      <c r="O983" s="789"/>
      <c r="P983" s="789"/>
      <c r="Q983" s="789"/>
      <c r="R983" s="789"/>
      <c r="S983" s="788"/>
      <c r="T983" s="789">
        <f t="shared" ref="T983:AE983" si="4019">SUM(T727)</f>
        <v>0</v>
      </c>
      <c r="U983" s="789">
        <f t="shared" si="4019"/>
        <v>0</v>
      </c>
      <c r="V983" s="789">
        <f t="shared" si="4019"/>
        <v>6000</v>
      </c>
      <c r="W983" s="789">
        <f t="shared" si="4019"/>
        <v>0</v>
      </c>
      <c r="X983" s="789">
        <f t="shared" si="4019"/>
        <v>0</v>
      </c>
      <c r="Y983" s="789">
        <f t="shared" si="4019"/>
        <v>0</v>
      </c>
      <c r="Z983" s="789">
        <f t="shared" si="4019"/>
        <v>0</v>
      </c>
      <c r="AA983" s="789">
        <f t="shared" si="4019"/>
        <v>0</v>
      </c>
      <c r="AB983" s="789">
        <f t="shared" si="4019"/>
        <v>0</v>
      </c>
      <c r="AC983" s="789">
        <f t="shared" si="4019"/>
        <v>0</v>
      </c>
      <c r="AD983" s="789">
        <f t="shared" si="4019"/>
        <v>0</v>
      </c>
      <c r="AE983" s="789">
        <f t="shared" si="4019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20">SUM(AL727)</f>
        <v>0</v>
      </c>
      <c r="AM983" s="789">
        <f t="shared" si="4020"/>
        <v>0</v>
      </c>
      <c r="AN983" s="789">
        <f t="shared" si="4020"/>
        <v>0</v>
      </c>
      <c r="AO983" s="789">
        <f t="shared" si="4020"/>
        <v>0</v>
      </c>
      <c r="AP983" s="789">
        <f t="shared" si="4020"/>
        <v>0</v>
      </c>
      <c r="AQ983" s="789">
        <f t="shared" si="4020"/>
        <v>0</v>
      </c>
      <c r="AR983" s="789">
        <f t="shared" si="4020"/>
        <v>0</v>
      </c>
      <c r="AS983" s="789">
        <f t="shared" si="4020"/>
        <v>0</v>
      </c>
      <c r="AT983" s="789">
        <f t="shared" si="4020"/>
        <v>0</v>
      </c>
      <c r="AU983" s="789">
        <f t="shared" si="4020"/>
        <v>0</v>
      </c>
      <c r="AV983" s="789">
        <f t="shared" si="4020"/>
        <v>0</v>
      </c>
      <c r="AW983" s="789">
        <f t="shared" si="4020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21">SUM(BD727)</f>
        <v>0</v>
      </c>
      <c r="BE983" s="789">
        <f t="shared" si="4021"/>
        <v>0</v>
      </c>
      <c r="BF983" s="789">
        <f t="shared" si="4021"/>
        <v>0</v>
      </c>
      <c r="BG983" s="789">
        <f t="shared" si="4021"/>
        <v>0</v>
      </c>
      <c r="BH983" s="789">
        <f t="shared" si="4021"/>
        <v>0</v>
      </c>
      <c r="BI983" s="789">
        <f t="shared" si="4021"/>
        <v>0</v>
      </c>
      <c r="BJ983" s="789">
        <f t="shared" si="4021"/>
        <v>0</v>
      </c>
      <c r="BK983" s="789">
        <f t="shared" si="4021"/>
        <v>0</v>
      </c>
      <c r="BL983" s="789">
        <f t="shared" si="4021"/>
        <v>0</v>
      </c>
      <c r="BM983" s="789">
        <f t="shared" si="4021"/>
        <v>0</v>
      </c>
      <c r="BN983" s="789">
        <f t="shared" si="4021"/>
        <v>0</v>
      </c>
      <c r="BO983" s="789">
        <f t="shared" si="4021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17"/>
        <v>0</v>
      </c>
      <c r="CF983" s="1329">
        <f t="shared" si="4017"/>
        <v>0</v>
      </c>
      <c r="CG983" s="1329">
        <f t="shared" si="4017"/>
        <v>0</v>
      </c>
      <c r="CH983" s="1329">
        <f t="shared" si="4017"/>
        <v>0</v>
      </c>
      <c r="CI983" s="1330">
        <f t="shared" si="4017"/>
        <v>0</v>
      </c>
      <c r="CJ983" s="1330">
        <f t="shared" si="4017"/>
        <v>0</v>
      </c>
      <c r="CK983" s="1329">
        <f t="shared" si="4017"/>
        <v>0</v>
      </c>
      <c r="CL983" s="1329">
        <f t="shared" si="4017"/>
        <v>0</v>
      </c>
      <c r="CM983" s="1329">
        <f t="shared" si="4017"/>
        <v>0</v>
      </c>
      <c r="CN983" s="1329">
        <f t="shared" si="4017"/>
        <v>0</v>
      </c>
      <c r="CO983" s="1328">
        <f t="shared" si="4017"/>
        <v>0</v>
      </c>
      <c r="CP983" s="541" t="str">
        <f t="shared" si="4011"/>
        <v/>
      </c>
      <c r="CQ983" s="542" t="str">
        <f t="shared" si="4011"/>
        <v/>
      </c>
      <c r="CR983" s="543" t="str">
        <f t="shared" si="4011"/>
        <v/>
      </c>
      <c r="CS983" s="543">
        <f t="shared" si="4011"/>
        <v>0</v>
      </c>
      <c r="CT983" s="543">
        <f t="shared" si="4011"/>
        <v>0</v>
      </c>
      <c r="CU983" s="543">
        <f t="shared" si="4011"/>
        <v>0</v>
      </c>
      <c r="CV983" s="543">
        <f t="shared" si="4011"/>
        <v>0</v>
      </c>
      <c r="CW983" s="544">
        <f t="shared" si="4011"/>
        <v>0</v>
      </c>
      <c r="CX983" s="544">
        <f t="shared" si="4011"/>
        <v>0</v>
      </c>
      <c r="CY983" s="544">
        <f t="shared" si="4011"/>
        <v>0</v>
      </c>
      <c r="CZ983" s="543">
        <f t="shared" si="4012"/>
        <v>0</v>
      </c>
      <c r="DA983" s="543">
        <f t="shared" si="4012"/>
        <v>0</v>
      </c>
      <c r="DB983" s="543">
        <f t="shared" si="4012"/>
        <v>0</v>
      </c>
      <c r="DC983" s="543">
        <f t="shared" si="4012"/>
        <v>0</v>
      </c>
      <c r="DD983" s="543">
        <f t="shared" si="4012"/>
        <v>0</v>
      </c>
      <c r="DE983" s="542" t="str">
        <f t="shared" si="4012"/>
        <v/>
      </c>
      <c r="DF983" s="541" t="str">
        <f t="shared" si="4012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4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22">SUM(B904:B984)</f>
        <v>19890</v>
      </c>
      <c r="C985" s="789">
        <f t="shared" si="4022"/>
        <v>25210</v>
      </c>
      <c r="D985" s="789">
        <f t="shared" si="4022"/>
        <v>27060</v>
      </c>
      <c r="E985" s="789">
        <f t="shared" si="4022"/>
        <v>20810</v>
      </c>
      <c r="F985" s="789">
        <f t="shared" si="4022"/>
        <v>27000</v>
      </c>
      <c r="G985" s="789">
        <f t="shared" si="4022"/>
        <v>28080</v>
      </c>
      <c r="H985" s="789">
        <f t="shared" si="4022"/>
        <v>18140</v>
      </c>
      <c r="I985" s="789">
        <f t="shared" si="4022"/>
        <v>22250</v>
      </c>
      <c r="J985" s="789">
        <f t="shared" si="4022"/>
        <v>24040</v>
      </c>
      <c r="K985" s="789">
        <f t="shared" si="4022"/>
        <v>34840</v>
      </c>
      <c r="L985" s="789">
        <f t="shared" si="4022"/>
        <v>29800</v>
      </c>
      <c r="M985" s="789">
        <f t="shared" si="4022"/>
        <v>31560</v>
      </c>
      <c r="N985" s="789"/>
      <c r="O985" s="789"/>
      <c r="P985" s="789"/>
      <c r="Q985" s="789"/>
      <c r="R985" s="789"/>
      <c r="S985" s="788"/>
      <c r="T985" s="789">
        <f t="shared" ref="T985:AE985" si="4023">SUM(T904:T984)</f>
        <v>38960</v>
      </c>
      <c r="U985" s="789">
        <f t="shared" si="4023"/>
        <v>30759.8</v>
      </c>
      <c r="V985" s="789">
        <f t="shared" si="4023"/>
        <v>62320</v>
      </c>
      <c r="W985" s="789">
        <f t="shared" si="4023"/>
        <v>39465</v>
      </c>
      <c r="X985" s="789">
        <f t="shared" si="4023"/>
        <v>48715</v>
      </c>
      <c r="Y985" s="789">
        <f t="shared" si="4023"/>
        <v>40100</v>
      </c>
      <c r="Z985" s="789">
        <f t="shared" si="4023"/>
        <v>34040</v>
      </c>
      <c r="AA985" s="789">
        <f t="shared" si="4023"/>
        <v>34970</v>
      </c>
      <c r="AB985" s="789">
        <f t="shared" si="4023"/>
        <v>21130</v>
      </c>
      <c r="AC985" s="789">
        <f t="shared" si="4023"/>
        <v>26330</v>
      </c>
      <c r="AD985" s="789">
        <f t="shared" si="4023"/>
        <v>26430</v>
      </c>
      <c r="AE985" s="789">
        <f t="shared" si="4023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24">SUM(AL904:AL984)</f>
        <v>178340</v>
      </c>
      <c r="AM985" s="789">
        <f t="shared" si="4024"/>
        <v>180724.6</v>
      </c>
      <c r="AN985" s="789">
        <f t="shared" si="4024"/>
        <v>133712.15</v>
      </c>
      <c r="AO985" s="789">
        <f t="shared" si="4024"/>
        <v>228466.8</v>
      </c>
      <c r="AP985" s="789">
        <f t="shared" si="4024"/>
        <v>158119.6</v>
      </c>
      <c r="AQ985" s="789">
        <f t="shared" si="4024"/>
        <v>113200</v>
      </c>
      <c r="AR985" s="789">
        <f t="shared" si="4024"/>
        <v>141720</v>
      </c>
      <c r="AS985" s="789">
        <f t="shared" si="4024"/>
        <v>151499.85</v>
      </c>
      <c r="AT985" s="789">
        <f t="shared" si="4024"/>
        <v>203035</v>
      </c>
      <c r="AU985" s="789">
        <f t="shared" si="4024"/>
        <v>165544.92499999999</v>
      </c>
      <c r="AV985" s="789">
        <f t="shared" si="4024"/>
        <v>180049.45</v>
      </c>
      <c r="AW985" s="789">
        <f t="shared" si="4024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25">SUM(BD904:BD984)</f>
        <v>146625.75</v>
      </c>
      <c r="BE985" s="789">
        <f t="shared" si="4025"/>
        <v>179752.85</v>
      </c>
      <c r="BF985" s="789">
        <f t="shared" si="4025"/>
        <v>256750</v>
      </c>
      <c r="BG985" s="789">
        <f t="shared" si="4025"/>
        <v>215062.32500000001</v>
      </c>
      <c r="BH985" s="789">
        <f t="shared" si="4025"/>
        <v>181540</v>
      </c>
      <c r="BI985" s="789">
        <f t="shared" si="4025"/>
        <v>148110</v>
      </c>
      <c r="BJ985" s="789">
        <f t="shared" si="4025"/>
        <v>195430</v>
      </c>
      <c r="BK985" s="789">
        <f t="shared" si="4025"/>
        <v>170822</v>
      </c>
      <c r="BL985" s="789">
        <f t="shared" si="4025"/>
        <v>214311.41</v>
      </c>
      <c r="BM985" s="789">
        <f t="shared" si="4025"/>
        <v>247661.41</v>
      </c>
      <c r="BN985" s="789">
        <f t="shared" si="4025"/>
        <v>245260</v>
      </c>
      <c r="BO985" s="789">
        <f t="shared" si="4025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29330</v>
      </c>
      <c r="BW985" s="789">
        <f>SUM(BW904:BW984)</f>
        <v>47820</v>
      </c>
      <c r="BX985" s="789">
        <f>SUM(BX904:BX984)</f>
        <v>131437</v>
      </c>
      <c r="BY985" s="789">
        <f>SUM(BY904:BY984)</f>
        <v>223486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113200</v>
      </c>
      <c r="CE985" s="1329">
        <f t="shared" ref="CE985:CO985" si="402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133712.15</v>
      </c>
      <c r="CF985" s="1329">
        <f t="shared" si="4026"/>
        <v>141720</v>
      </c>
      <c r="CG985" s="1329">
        <f t="shared" si="4026"/>
        <v>151499.85</v>
      </c>
      <c r="CH985" s="1329">
        <f t="shared" si="4026"/>
        <v>158119.6</v>
      </c>
      <c r="CI985" s="1330">
        <f t="shared" si="4026"/>
        <v>162675</v>
      </c>
      <c r="CJ985" s="1330">
        <f t="shared" si="4026"/>
        <v>165544.92499999999</v>
      </c>
      <c r="CK985" s="1329">
        <f t="shared" si="4026"/>
        <v>178340</v>
      </c>
      <c r="CL985" s="1329">
        <f t="shared" si="4026"/>
        <v>180049.45</v>
      </c>
      <c r="CM985" s="1329">
        <f t="shared" si="4026"/>
        <v>180724.6</v>
      </c>
      <c r="CN985" s="1329">
        <f t="shared" si="4026"/>
        <v>203035</v>
      </c>
      <c r="CO985" s="1328">
        <f t="shared" si="4026"/>
        <v>228466.8</v>
      </c>
      <c r="CP985" s="541" t="str">
        <f t="shared" ref="CP985:DF985" si="4027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27"/>
        <v/>
      </c>
      <c r="CR985" s="543" t="str">
        <f t="shared" si="4027"/>
        <v/>
      </c>
      <c r="CS985" s="543">
        <f t="shared" si="4027"/>
        <v>146625.75</v>
      </c>
      <c r="CT985" s="543">
        <f t="shared" si="4027"/>
        <v>148110</v>
      </c>
      <c r="CU985" s="543">
        <f t="shared" si="4027"/>
        <v>170822</v>
      </c>
      <c r="CV985" s="543">
        <f t="shared" si="4027"/>
        <v>179752.85</v>
      </c>
      <c r="CW985" s="544">
        <f t="shared" si="4027"/>
        <v>181540</v>
      </c>
      <c r="CX985" s="544">
        <f t="shared" si="4027"/>
        <v>195430</v>
      </c>
      <c r="CY985" s="544">
        <f t="shared" si="4027"/>
        <v>214311.41</v>
      </c>
      <c r="CZ985" s="543">
        <f t="shared" si="4027"/>
        <v>215062.32500000001</v>
      </c>
      <c r="DA985" s="543">
        <f t="shared" si="4027"/>
        <v>245260</v>
      </c>
      <c r="DB985" s="543">
        <f t="shared" si="4027"/>
        <v>247661.41</v>
      </c>
      <c r="DC985" s="543">
        <f t="shared" si="4027"/>
        <v>256750</v>
      </c>
      <c r="DD985" s="543">
        <f t="shared" si="4027"/>
        <v>270955</v>
      </c>
      <c r="DE985" s="542" t="str">
        <f t="shared" si="4027"/>
        <v/>
      </c>
      <c r="DF985" s="541" t="str">
        <f t="shared" si="4027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4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4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28">SUM(C457,C466,C475,C484,C493,C502,C635)</f>
        <v>3620</v>
      </c>
      <c r="D988" s="789">
        <f t="shared" si="4028"/>
        <v>3420</v>
      </c>
      <c r="E988" s="789">
        <f t="shared" si="4028"/>
        <v>4200</v>
      </c>
      <c r="F988" s="789">
        <f t="shared" si="4028"/>
        <v>5914</v>
      </c>
      <c r="G988" s="789">
        <f t="shared" si="4028"/>
        <v>5270</v>
      </c>
      <c r="H988" s="789">
        <f t="shared" si="4028"/>
        <v>5016</v>
      </c>
      <c r="I988" s="789">
        <f t="shared" si="4028"/>
        <v>4084</v>
      </c>
      <c r="J988" s="789">
        <f t="shared" si="4028"/>
        <v>3480</v>
      </c>
      <c r="K988" s="789">
        <f t="shared" si="4028"/>
        <v>6072</v>
      </c>
      <c r="L988" s="789">
        <f t="shared" si="4028"/>
        <v>4886</v>
      </c>
      <c r="M988" s="789">
        <f t="shared" si="4028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29">SUM(U457,U466,U475,U484,U493,U502,U635)</f>
        <v>3908.4</v>
      </c>
      <c r="V988" s="789">
        <f t="shared" si="4029"/>
        <v>5546</v>
      </c>
      <c r="W988" s="789">
        <f t="shared" si="4029"/>
        <v>5180</v>
      </c>
      <c r="X988" s="789">
        <f t="shared" si="4029"/>
        <v>4380</v>
      </c>
      <c r="Y988" s="789">
        <f t="shared" si="4029"/>
        <v>7860</v>
      </c>
      <c r="Z988" s="789">
        <f t="shared" si="4029"/>
        <v>6720</v>
      </c>
      <c r="AA988" s="789">
        <f t="shared" si="4029"/>
        <v>3900</v>
      </c>
      <c r="AB988" s="789">
        <f t="shared" si="4029"/>
        <v>6188</v>
      </c>
      <c r="AC988" s="789">
        <f t="shared" si="4029"/>
        <v>5184</v>
      </c>
      <c r="AD988" s="789">
        <f t="shared" si="4029"/>
        <v>5784</v>
      </c>
      <c r="AE988" s="789">
        <f t="shared" si="4029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30">SUM(AM457,AM466,AM475,AM484,AM493,AM502,AM635)</f>
        <v>9018</v>
      </c>
      <c r="AN988" s="789">
        <f t="shared" si="4030"/>
        <v>6198</v>
      </c>
      <c r="AO988" s="789">
        <f t="shared" si="4030"/>
        <v>7040</v>
      </c>
      <c r="AP988" s="789">
        <f t="shared" si="4030"/>
        <v>6730</v>
      </c>
      <c r="AQ988" s="789">
        <f t="shared" si="4030"/>
        <v>6488</v>
      </c>
      <c r="AR988" s="789">
        <f t="shared" si="4030"/>
        <v>6660</v>
      </c>
      <c r="AS988" s="789">
        <f t="shared" si="4030"/>
        <v>6310</v>
      </c>
      <c r="AT988" s="789">
        <f t="shared" si="4030"/>
        <v>5700</v>
      </c>
      <c r="AU988" s="789">
        <f t="shared" si="4030"/>
        <v>5050</v>
      </c>
      <c r="AV988" s="789">
        <f t="shared" si="4030"/>
        <v>6510</v>
      </c>
      <c r="AW988" s="789">
        <f t="shared" si="4030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31">SUM(BE457,BE466,BE475,BE484,BE493,BE502,BE635)</f>
        <v>8406</v>
      </c>
      <c r="BF988" s="789">
        <f t="shared" si="4031"/>
        <v>7614</v>
      </c>
      <c r="BG988" s="789">
        <f t="shared" si="4031"/>
        <v>9765</v>
      </c>
      <c r="BH988" s="789">
        <f t="shared" si="4031"/>
        <v>7736</v>
      </c>
      <c r="BI988" s="789">
        <f t="shared" si="4031"/>
        <v>6470</v>
      </c>
      <c r="BJ988" s="789">
        <f t="shared" si="4031"/>
        <v>6060</v>
      </c>
      <c r="BK988" s="789">
        <f t="shared" si="4031"/>
        <v>9240</v>
      </c>
      <c r="BL988" s="789">
        <f t="shared" si="4031"/>
        <v>8784</v>
      </c>
      <c r="BM988" s="789">
        <f t="shared" si="4031"/>
        <v>10098</v>
      </c>
      <c r="BN988" s="789">
        <f t="shared" si="4031"/>
        <v>8715</v>
      </c>
      <c r="BO988" s="789">
        <f t="shared" si="4031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32">SUM(BW457,BW466,BW475,BW484,BW493,BW502,BW635)</f>
        <v>6408</v>
      </c>
      <c r="BX988" s="789">
        <f t="shared" si="4032"/>
        <v>6532</v>
      </c>
      <c r="BY988" s="789">
        <f t="shared" si="4032"/>
        <v>9576</v>
      </c>
      <c r="BZ988" s="590">
        <f t="shared" ref="BZ988:BZ1002" si="4033">IF(DG988&lt;3,"",(SUM(B988:R988)-MIN(B988:R988)-MAX(B988:R988))/(DG988-2))</f>
        <v>4451.3999999999996</v>
      </c>
      <c r="CA988" s="590">
        <f t="shared" ref="CA988:CA1002" si="4034">IF(DH988&lt;3,"",(SUM(T988:AJ988)-MIN(T988:AJ988)-MAX(T988:AJ988))/(DH988-2))</f>
        <v>5213.6000000000004</v>
      </c>
      <c r="CB988" s="590">
        <f t="shared" ref="CB988:CB1002" si="4035">IF(DI988&lt;3,"",(SUM(AL988:BB988)-MIN(AL988:BB988)-MAX(AL988:BB988))/(DI988-2))</f>
        <v>6444.9</v>
      </c>
      <c r="CC988" s="590">
        <f t="shared" ref="CC988:CC1002" si="4036">IF(DJ988&lt;3,"",(SUM(BD988:BT988)-MIN(BD988:BT988)-MAX(BD988:BT988))/(DJ988-2))</f>
        <v>8650.7999999999993</v>
      </c>
      <c r="CD988" s="1328">
        <f t="shared" ref="CD988:CO1002" si="403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9">
        <f t="shared" si="4037"/>
        <v>5700</v>
      </c>
      <c r="CF988" s="1329">
        <f t="shared" si="4037"/>
        <v>6075</v>
      </c>
      <c r="CG988" s="1329">
        <f t="shared" si="4037"/>
        <v>6198</v>
      </c>
      <c r="CH988" s="1329">
        <f t="shared" si="4037"/>
        <v>6310</v>
      </c>
      <c r="CI988" s="1330">
        <f t="shared" si="4037"/>
        <v>6488</v>
      </c>
      <c r="CJ988" s="1330">
        <f t="shared" si="4037"/>
        <v>6510</v>
      </c>
      <c r="CK988" s="1329">
        <f t="shared" si="4037"/>
        <v>6660</v>
      </c>
      <c r="CL988" s="1329">
        <f t="shared" si="4037"/>
        <v>6730</v>
      </c>
      <c r="CM988" s="1329">
        <f t="shared" si="4037"/>
        <v>6738</v>
      </c>
      <c r="CN988" s="1329">
        <f t="shared" si="4037"/>
        <v>7040</v>
      </c>
      <c r="CO988" s="1328">
        <f t="shared" si="4037"/>
        <v>9018</v>
      </c>
      <c r="CP988" s="1398" t="str">
        <f t="shared" ref="CP988:DE1002" si="4038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38"/>
        <v/>
      </c>
      <c r="CR988" s="1350" t="str">
        <f t="shared" si="4038"/>
        <v/>
      </c>
      <c r="CS988" s="1350">
        <f t="shared" si="4038"/>
        <v>6060</v>
      </c>
      <c r="CT988" s="1350">
        <f t="shared" si="4038"/>
        <v>6470</v>
      </c>
      <c r="CU988" s="1350">
        <f t="shared" si="4038"/>
        <v>7614</v>
      </c>
      <c r="CV988" s="1350">
        <f t="shared" si="4038"/>
        <v>7736</v>
      </c>
      <c r="CW988" s="1351">
        <f t="shared" si="4038"/>
        <v>8406</v>
      </c>
      <c r="CX988" s="1351">
        <f t="shared" si="4038"/>
        <v>8715</v>
      </c>
      <c r="CY988" s="1351">
        <f t="shared" si="4038"/>
        <v>8784</v>
      </c>
      <c r="CZ988" s="1350">
        <f t="shared" si="4038"/>
        <v>9240</v>
      </c>
      <c r="DA988" s="1350">
        <f t="shared" si="4038"/>
        <v>9680</v>
      </c>
      <c r="DB988" s="1350">
        <f t="shared" si="4038"/>
        <v>9765</v>
      </c>
      <c r="DC988" s="1350">
        <f t="shared" si="4038"/>
        <v>10098</v>
      </c>
      <c r="DD988" s="1350">
        <f t="shared" si="4038"/>
        <v>10328</v>
      </c>
      <c r="DE988" s="1349" t="str">
        <f t="shared" si="4038"/>
        <v/>
      </c>
      <c r="DF988" s="1398" t="str">
        <f t="shared" ref="DF988:DF1002" si="4039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40">COUNT(B988:R988)</f>
        <v>12</v>
      </c>
      <c r="DH988" s="98">
        <f t="shared" ref="DH988:DH1002" si="4041">COUNT(T988:AJ988)</f>
        <v>12</v>
      </c>
      <c r="DI988" s="98">
        <f t="shared" ref="DI988:DI1002" si="4042">COUNT(AL988:BB988)</f>
        <v>12</v>
      </c>
      <c r="DJ988" s="98">
        <f t="shared" ref="DJ988:DJ1002" si="4043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711</v>
      </c>
      <c r="B989" s="789">
        <f>SUM(B508,B514,B520,B526,B532,B538,B544,B550,B556,B562,B568,B574,B580,B586,B592,B605,B611,B623,B772:B773)</f>
        <v>3828.096</v>
      </c>
      <c r="C989" s="789">
        <f t="shared" ref="C989:M989" si="4044">SUM(C508,C514,C520,C526,C532,C538,C544,C550,C556,C562,C568,C574,C580,C586,C592,C605,C611,C623,C772:C773)</f>
        <v>3025.08</v>
      </c>
      <c r="D989" s="789">
        <f t="shared" si="4044"/>
        <v>2444</v>
      </c>
      <c r="E989" s="789">
        <f t="shared" si="4044"/>
        <v>3462</v>
      </c>
      <c r="F989" s="789">
        <f t="shared" si="4044"/>
        <v>2011.08</v>
      </c>
      <c r="G989" s="789">
        <f t="shared" si="4044"/>
        <v>2820</v>
      </c>
      <c r="H989" s="789">
        <f t="shared" si="4044"/>
        <v>3267</v>
      </c>
      <c r="I989" s="789">
        <f t="shared" si="4044"/>
        <v>3355.08</v>
      </c>
      <c r="J989" s="789">
        <f t="shared" si="4044"/>
        <v>2764</v>
      </c>
      <c r="K989" s="789">
        <f t="shared" si="4044"/>
        <v>2883.3599999999997</v>
      </c>
      <c r="L989" s="789">
        <f t="shared" si="4044"/>
        <v>3827.6880000000001</v>
      </c>
      <c r="M989" s="789">
        <f t="shared" si="4044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45">SUM(U508,U514,U520,U526,U532,U538,U544,U550,U556,U562,U568,U574,U580,U586,U592,U605,U611,U623,U772:U773)</f>
        <v>2290</v>
      </c>
      <c r="V989" s="789">
        <f t="shared" si="4045"/>
        <v>6365.9040000000005</v>
      </c>
      <c r="W989" s="789">
        <f t="shared" si="4045"/>
        <v>2476</v>
      </c>
      <c r="X989" s="789">
        <f t="shared" si="4045"/>
        <v>2699.808</v>
      </c>
      <c r="Y989" s="789">
        <f t="shared" si="4045"/>
        <v>3009.616</v>
      </c>
      <c r="Z989" s="789">
        <f t="shared" si="4045"/>
        <v>2145</v>
      </c>
      <c r="AA989" s="789">
        <f t="shared" si="4045"/>
        <v>2829.88</v>
      </c>
      <c r="AB989" s="789">
        <f t="shared" si="4045"/>
        <v>1884</v>
      </c>
      <c r="AC989" s="789">
        <f t="shared" si="4045"/>
        <v>2195.52</v>
      </c>
      <c r="AD989" s="789">
        <f t="shared" si="4045"/>
        <v>1800</v>
      </c>
      <c r="AE989" s="789">
        <f t="shared" si="4045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46">SUM(AM508,AM514,AM520,AM526,AM532,AM538,AM544,AM550,AM556,AM562,AM568,AM574,AM580,AM586,AM592,AM605,AM611,AM623,AM772:AM773)</f>
        <v>7664.7240000000002</v>
      </c>
      <c r="AN989" s="789">
        <f t="shared" si="4046"/>
        <v>5760.8140000000003</v>
      </c>
      <c r="AO989" s="789">
        <f t="shared" si="4046"/>
        <v>5375.8720000000003</v>
      </c>
      <c r="AP989" s="789">
        <f t="shared" si="4046"/>
        <v>6041.9040000000005</v>
      </c>
      <c r="AQ989" s="789">
        <f t="shared" si="4046"/>
        <v>6054.7240000000002</v>
      </c>
      <c r="AR989" s="789">
        <f t="shared" si="4046"/>
        <v>9188.6640000000007</v>
      </c>
      <c r="AS989" s="789">
        <f t="shared" si="4046"/>
        <v>7257.9040000000005</v>
      </c>
      <c r="AT989" s="789">
        <f t="shared" si="4046"/>
        <v>5682.9040000000005</v>
      </c>
      <c r="AU989" s="789">
        <f t="shared" si="4046"/>
        <v>6053.4040000000005</v>
      </c>
      <c r="AV989" s="789">
        <f t="shared" si="4046"/>
        <v>5658.9040000000005</v>
      </c>
      <c r="AW989" s="789">
        <f t="shared" si="4046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47">SUM(BE508,BE514,BE520,BE526,BE532,BE538,BE544,BE550,BE556,BE562,BE568,BE574,BE580,BE586,BE592,BE605,BE611,BE623,BE772:BE773)</f>
        <v>8687.9040000000005</v>
      </c>
      <c r="BF989" s="789">
        <f t="shared" si="4047"/>
        <v>9972</v>
      </c>
      <c r="BG989" s="789">
        <f t="shared" si="4047"/>
        <v>7258.24</v>
      </c>
      <c r="BH989" s="789">
        <f t="shared" si="4047"/>
        <v>10565.144</v>
      </c>
      <c r="BI989" s="789">
        <f t="shared" si="4047"/>
        <v>4269.8999999999996</v>
      </c>
      <c r="BJ989" s="789">
        <f t="shared" si="4047"/>
        <v>7570.3519999999999</v>
      </c>
      <c r="BK989" s="789">
        <f t="shared" si="4047"/>
        <v>9726.5580000000009</v>
      </c>
      <c r="BL989" s="789">
        <f t="shared" si="4047"/>
        <v>9709.82</v>
      </c>
      <c r="BM989" s="789">
        <f t="shared" si="4047"/>
        <v>9480</v>
      </c>
      <c r="BN989" s="789">
        <f t="shared" si="4047"/>
        <v>10811.152</v>
      </c>
      <c r="BO989" s="789">
        <f t="shared" si="4047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48">SUM(BW508,BW514,BW520,BW526,BW532,BW538,BW544,BW550,BW556,BW562,BW568,BW574,BW580,BW586,BW592,BW605,BW611,BW623,BW772:BW773)</f>
        <v>4629</v>
      </c>
      <c r="BX989" s="789">
        <f t="shared" si="4048"/>
        <v>8446</v>
      </c>
      <c r="BY989" s="789">
        <f t="shared" si="4048"/>
        <v>10042</v>
      </c>
      <c r="BZ989" s="590">
        <f t="shared" si="4033"/>
        <v>3102.3288000000002</v>
      </c>
      <c r="CA989" s="590">
        <f t="shared" si="4034"/>
        <v>2286.5320000000002</v>
      </c>
      <c r="CB989" s="590">
        <f t="shared" si="4035"/>
        <v>6294.9089999999978</v>
      </c>
      <c r="CC989" s="590">
        <f t="shared" si="4036"/>
        <v>9254.4882000000016</v>
      </c>
      <c r="CD989" s="1328">
        <f t="shared" si="4037"/>
        <v>5375.8720000000003</v>
      </c>
      <c r="CE989" s="1329">
        <f t="shared" si="4037"/>
        <v>5658.9040000000005</v>
      </c>
      <c r="CF989" s="1329">
        <f t="shared" si="4037"/>
        <v>5682.9040000000005</v>
      </c>
      <c r="CG989" s="1329">
        <f t="shared" si="4037"/>
        <v>5760.8140000000003</v>
      </c>
      <c r="CH989" s="1329">
        <f t="shared" si="4037"/>
        <v>5804.9040000000005</v>
      </c>
      <c r="CI989" s="1330">
        <f t="shared" si="4037"/>
        <v>6041.9040000000005</v>
      </c>
      <c r="CJ989" s="1330">
        <f t="shared" si="4037"/>
        <v>6053.4040000000005</v>
      </c>
      <c r="CK989" s="1329">
        <f t="shared" si="4037"/>
        <v>6054.7240000000002</v>
      </c>
      <c r="CL989" s="1329">
        <f t="shared" si="4037"/>
        <v>6968.9040000000005</v>
      </c>
      <c r="CM989" s="1329">
        <f t="shared" si="4037"/>
        <v>7257.9040000000005</v>
      </c>
      <c r="CN989" s="1329">
        <f t="shared" si="4037"/>
        <v>7664.7240000000002</v>
      </c>
      <c r="CO989" s="1328">
        <f t="shared" si="4037"/>
        <v>9188.6640000000007</v>
      </c>
      <c r="CP989" s="1398" t="str">
        <f t="shared" si="4038"/>
        <v/>
      </c>
      <c r="CQ989" s="1349" t="str">
        <f t="shared" si="4038"/>
        <v/>
      </c>
      <c r="CR989" s="1350" t="str">
        <f t="shared" si="4038"/>
        <v/>
      </c>
      <c r="CS989" s="1350">
        <f t="shared" si="4038"/>
        <v>4269.8999999999996</v>
      </c>
      <c r="CT989" s="1350">
        <f t="shared" si="4038"/>
        <v>7258.24</v>
      </c>
      <c r="CU989" s="1350">
        <f t="shared" si="4038"/>
        <v>7570.3519999999999</v>
      </c>
      <c r="CV989" s="1350">
        <f t="shared" si="4038"/>
        <v>8687.9040000000005</v>
      </c>
      <c r="CW989" s="1351">
        <f t="shared" si="4038"/>
        <v>8763.7120000000014</v>
      </c>
      <c r="CX989" s="1351">
        <f t="shared" si="4038"/>
        <v>9480</v>
      </c>
      <c r="CY989" s="1351">
        <f t="shared" si="4038"/>
        <v>9709.82</v>
      </c>
      <c r="CZ989" s="1350">
        <f t="shared" si="4038"/>
        <v>9726.5580000000009</v>
      </c>
      <c r="DA989" s="1350">
        <f t="shared" si="4038"/>
        <v>9972</v>
      </c>
      <c r="DB989" s="1350">
        <f t="shared" si="4038"/>
        <v>10565.144</v>
      </c>
      <c r="DC989" s="1350">
        <f t="shared" si="4038"/>
        <v>10811.152</v>
      </c>
      <c r="DD989" s="1350">
        <f t="shared" si="4038"/>
        <v>14136.76</v>
      </c>
      <c r="DE989" s="1349" t="str">
        <f t="shared" si="4038"/>
        <v/>
      </c>
      <c r="DF989" s="1398" t="str">
        <f t="shared" si="4039"/>
        <v/>
      </c>
      <c r="DG989" s="646">
        <f t="shared" si="4040"/>
        <v>12</v>
      </c>
      <c r="DH989" s="98">
        <f t="shared" si="4041"/>
        <v>12</v>
      </c>
      <c r="DI989" s="98">
        <f t="shared" si="4042"/>
        <v>12</v>
      </c>
      <c r="DJ989" s="98">
        <f t="shared" si="4043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712</v>
      </c>
      <c r="B990" s="789">
        <f>SUM(B599,B617,B629)</f>
        <v>840</v>
      </c>
      <c r="C990" s="789">
        <f t="shared" ref="C990:M990" si="4049">SUM(C599,C617,C629)</f>
        <v>0</v>
      </c>
      <c r="D990" s="789">
        <f t="shared" si="4049"/>
        <v>0</v>
      </c>
      <c r="E990" s="789">
        <f t="shared" si="4049"/>
        <v>0</v>
      </c>
      <c r="F990" s="789">
        <f t="shared" si="4049"/>
        <v>0</v>
      </c>
      <c r="G990" s="789">
        <f t="shared" si="4049"/>
        <v>660</v>
      </c>
      <c r="H990" s="789">
        <f t="shared" si="4049"/>
        <v>1020</v>
      </c>
      <c r="I990" s="789">
        <f t="shared" si="4049"/>
        <v>1020</v>
      </c>
      <c r="J990" s="789">
        <f t="shared" si="4049"/>
        <v>960</v>
      </c>
      <c r="K990" s="789">
        <f t="shared" si="4049"/>
        <v>1200</v>
      </c>
      <c r="L990" s="789">
        <f t="shared" si="4049"/>
        <v>1200</v>
      </c>
      <c r="M990" s="789">
        <f t="shared" si="4049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50">SUM(U599,U617,U629)</f>
        <v>624</v>
      </c>
      <c r="V990" s="789">
        <f t="shared" si="4050"/>
        <v>0</v>
      </c>
      <c r="W990" s="789">
        <f t="shared" si="4050"/>
        <v>960</v>
      </c>
      <c r="X990" s="789">
        <f t="shared" si="4050"/>
        <v>900</v>
      </c>
      <c r="Y990" s="789">
        <f t="shared" si="4050"/>
        <v>900</v>
      </c>
      <c r="Z990" s="789">
        <f t="shared" si="4050"/>
        <v>1020</v>
      </c>
      <c r="AA990" s="789">
        <f t="shared" si="4050"/>
        <v>960</v>
      </c>
      <c r="AB990" s="789">
        <f t="shared" si="4050"/>
        <v>1020</v>
      </c>
      <c r="AC990" s="789">
        <f t="shared" si="4050"/>
        <v>0</v>
      </c>
      <c r="AD990" s="789">
        <f t="shared" si="4050"/>
        <v>0</v>
      </c>
      <c r="AE990" s="789">
        <f t="shared" si="4050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51">SUM(AM599,AM617,AM629)</f>
        <v>850</v>
      </c>
      <c r="AN990" s="789">
        <f t="shared" si="4051"/>
        <v>600</v>
      </c>
      <c r="AO990" s="789">
        <f t="shared" si="4051"/>
        <v>960</v>
      </c>
      <c r="AP990" s="789">
        <f t="shared" si="4051"/>
        <v>720</v>
      </c>
      <c r="AQ990" s="789">
        <f t="shared" si="4051"/>
        <v>1000</v>
      </c>
      <c r="AR990" s="789">
        <f t="shared" si="4051"/>
        <v>735</v>
      </c>
      <c r="AS990" s="789">
        <f t="shared" si="4051"/>
        <v>795</v>
      </c>
      <c r="AT990" s="789">
        <f t="shared" si="4051"/>
        <v>550</v>
      </c>
      <c r="AU990" s="789">
        <f t="shared" si="4051"/>
        <v>1020</v>
      </c>
      <c r="AV990" s="789">
        <f t="shared" si="4051"/>
        <v>1080</v>
      </c>
      <c r="AW990" s="789">
        <f t="shared" si="4051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52">SUM(BE599,BE617,BE629)</f>
        <v>1168</v>
      </c>
      <c r="BF990" s="789">
        <f t="shared" si="4052"/>
        <v>1540</v>
      </c>
      <c r="BG990" s="789">
        <f t="shared" si="4052"/>
        <v>1590</v>
      </c>
      <c r="BH990" s="789">
        <f t="shared" si="4052"/>
        <v>1710</v>
      </c>
      <c r="BI990" s="789">
        <f t="shared" si="4052"/>
        <v>699.6</v>
      </c>
      <c r="BJ990" s="789">
        <f t="shared" si="4052"/>
        <v>1230</v>
      </c>
      <c r="BK990" s="789">
        <f t="shared" si="4052"/>
        <v>1685</v>
      </c>
      <c r="BL990" s="789">
        <f t="shared" si="4052"/>
        <v>3150</v>
      </c>
      <c r="BM990" s="789">
        <f t="shared" si="4052"/>
        <v>1540</v>
      </c>
      <c r="BN990" s="789">
        <f t="shared" si="4052"/>
        <v>2640</v>
      </c>
      <c r="BO990" s="789">
        <f t="shared" si="4052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53">SUM(BW599,BW617,BW629)</f>
        <v>935</v>
      </c>
      <c r="BX990" s="789">
        <f t="shared" si="4053"/>
        <v>874</v>
      </c>
      <c r="BY990" s="789">
        <f t="shared" si="4053"/>
        <v>1624</v>
      </c>
      <c r="BZ990" s="590">
        <f t="shared" si="4033"/>
        <v>612</v>
      </c>
      <c r="CA990" s="590">
        <f t="shared" si="4034"/>
        <v>536.4</v>
      </c>
      <c r="CB990" s="590">
        <f t="shared" si="4035"/>
        <v>865.4799999999999</v>
      </c>
      <c r="CC990" s="590">
        <f t="shared" si="4036"/>
        <v>1719.2040000000002</v>
      </c>
      <c r="CD990" s="1328">
        <f t="shared" si="4037"/>
        <v>550</v>
      </c>
      <c r="CE990" s="1329">
        <f t="shared" si="4037"/>
        <v>600</v>
      </c>
      <c r="CF990" s="1329">
        <f t="shared" si="4037"/>
        <v>720</v>
      </c>
      <c r="CG990" s="1329">
        <f t="shared" si="4037"/>
        <v>735</v>
      </c>
      <c r="CH990" s="1329">
        <f t="shared" si="4037"/>
        <v>795</v>
      </c>
      <c r="CI990" s="1330">
        <f t="shared" si="4037"/>
        <v>850</v>
      </c>
      <c r="CJ990" s="1330">
        <f t="shared" si="4037"/>
        <v>960</v>
      </c>
      <c r="CK990" s="1329">
        <f t="shared" si="4037"/>
        <v>974.8</v>
      </c>
      <c r="CL990" s="1329">
        <f t="shared" si="4037"/>
        <v>1000</v>
      </c>
      <c r="CM990" s="1329">
        <f t="shared" si="4037"/>
        <v>1000</v>
      </c>
      <c r="CN990" s="1329">
        <f t="shared" si="4037"/>
        <v>1020</v>
      </c>
      <c r="CO990" s="1328">
        <f t="shared" si="4037"/>
        <v>1080</v>
      </c>
      <c r="CP990" s="1398" t="str">
        <f t="shared" si="4038"/>
        <v/>
      </c>
      <c r="CQ990" s="1349" t="str">
        <f t="shared" si="4038"/>
        <v/>
      </c>
      <c r="CR990" s="1350" t="str">
        <f t="shared" si="4038"/>
        <v/>
      </c>
      <c r="CS990" s="1350">
        <f t="shared" si="4038"/>
        <v>699.6</v>
      </c>
      <c r="CT990" s="1350">
        <f t="shared" si="4038"/>
        <v>1168</v>
      </c>
      <c r="CU990" s="1350">
        <f t="shared" si="4038"/>
        <v>1180</v>
      </c>
      <c r="CV990" s="1350">
        <f t="shared" si="4038"/>
        <v>1230</v>
      </c>
      <c r="CW990" s="1351">
        <f t="shared" si="4038"/>
        <v>1540</v>
      </c>
      <c r="CX990" s="1351">
        <f t="shared" si="4038"/>
        <v>1540</v>
      </c>
      <c r="CY990" s="1351">
        <f t="shared" si="4038"/>
        <v>1590</v>
      </c>
      <c r="CZ990" s="1350">
        <f t="shared" si="4038"/>
        <v>1685</v>
      </c>
      <c r="DA990" s="1350">
        <f t="shared" si="4038"/>
        <v>1710</v>
      </c>
      <c r="DB990" s="1350">
        <f t="shared" si="4038"/>
        <v>2640</v>
      </c>
      <c r="DC990" s="1350">
        <f t="shared" si="4038"/>
        <v>2909.04</v>
      </c>
      <c r="DD990" s="1350">
        <f t="shared" si="4038"/>
        <v>3150</v>
      </c>
      <c r="DE990" s="1349" t="str">
        <f t="shared" si="4038"/>
        <v/>
      </c>
      <c r="DF990" s="1398" t="str">
        <f t="shared" si="4039"/>
        <v/>
      </c>
      <c r="DG990" s="646">
        <f t="shared" si="4040"/>
        <v>12</v>
      </c>
      <c r="DH990" s="98">
        <f t="shared" si="4041"/>
        <v>12</v>
      </c>
      <c r="DI990" s="98">
        <f t="shared" si="4042"/>
        <v>12</v>
      </c>
      <c r="DJ990" s="98">
        <f t="shared" si="4043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713</v>
      </c>
      <c r="B991" s="789">
        <f t="shared" ref="B991:M991" si="4054">SUM(B642)</f>
        <v>54</v>
      </c>
      <c r="C991" s="789">
        <f t="shared" si="4054"/>
        <v>144</v>
      </c>
      <c r="D991" s="789">
        <f t="shared" si="4054"/>
        <v>120</v>
      </c>
      <c r="E991" s="789">
        <f t="shared" si="4054"/>
        <v>840</v>
      </c>
      <c r="F991" s="789">
        <f t="shared" si="4054"/>
        <v>0</v>
      </c>
      <c r="G991" s="789">
        <f t="shared" si="4054"/>
        <v>480</v>
      </c>
      <c r="H991" s="789">
        <f t="shared" si="4054"/>
        <v>330</v>
      </c>
      <c r="I991" s="789">
        <f t="shared" si="4054"/>
        <v>0</v>
      </c>
      <c r="J991" s="789">
        <f t="shared" si="4054"/>
        <v>0</v>
      </c>
      <c r="K991" s="789">
        <f t="shared" si="4054"/>
        <v>420</v>
      </c>
      <c r="L991" s="789">
        <f t="shared" si="4054"/>
        <v>300</v>
      </c>
      <c r="M991" s="789">
        <f t="shared" si="4054"/>
        <v>0</v>
      </c>
      <c r="N991" s="789"/>
      <c r="O991" s="789"/>
      <c r="P991" s="789"/>
      <c r="Q991" s="789"/>
      <c r="R991" s="789"/>
      <c r="S991" s="788"/>
      <c r="T991" s="789">
        <f t="shared" ref="T991:AE991" si="4055">SUM(T642)</f>
        <v>810</v>
      </c>
      <c r="U991" s="789">
        <f t="shared" si="4055"/>
        <v>540</v>
      </c>
      <c r="V991" s="789">
        <f t="shared" si="4055"/>
        <v>1080</v>
      </c>
      <c r="W991" s="789">
        <f t="shared" si="4055"/>
        <v>360</v>
      </c>
      <c r="X991" s="789">
        <f t="shared" si="4055"/>
        <v>300</v>
      </c>
      <c r="Y991" s="789">
        <f t="shared" si="4055"/>
        <v>640</v>
      </c>
      <c r="Z991" s="789">
        <f t="shared" si="4055"/>
        <v>400</v>
      </c>
      <c r="AA991" s="789">
        <f t="shared" si="4055"/>
        <v>720</v>
      </c>
      <c r="AB991" s="789">
        <f t="shared" si="4055"/>
        <v>840</v>
      </c>
      <c r="AC991" s="789">
        <f t="shared" si="4055"/>
        <v>880</v>
      </c>
      <c r="AD991" s="789">
        <f t="shared" si="4055"/>
        <v>1080</v>
      </c>
      <c r="AE991" s="789">
        <f t="shared" si="4055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56">SUM(AL642)</f>
        <v>1755</v>
      </c>
      <c r="AM991" s="789">
        <f t="shared" si="4056"/>
        <v>1080</v>
      </c>
      <c r="AN991" s="789">
        <f t="shared" si="4056"/>
        <v>1059.5999999999999</v>
      </c>
      <c r="AO991" s="789">
        <f t="shared" si="4056"/>
        <v>1420</v>
      </c>
      <c r="AP991" s="789">
        <f t="shared" si="4056"/>
        <v>1259.7</v>
      </c>
      <c r="AQ991" s="789">
        <f t="shared" si="4056"/>
        <v>1080</v>
      </c>
      <c r="AR991" s="789">
        <f t="shared" si="4056"/>
        <v>1066</v>
      </c>
      <c r="AS991" s="789">
        <f t="shared" si="4056"/>
        <v>1030</v>
      </c>
      <c r="AT991" s="789">
        <f t="shared" si="4056"/>
        <v>1200</v>
      </c>
      <c r="AU991" s="789">
        <f t="shared" si="4056"/>
        <v>1070</v>
      </c>
      <c r="AV991" s="789">
        <f t="shared" si="4056"/>
        <v>1140</v>
      </c>
      <c r="AW991" s="789">
        <f t="shared" si="4056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57">SUM(BD642)</f>
        <v>0</v>
      </c>
      <c r="BE991" s="789">
        <f t="shared" si="4057"/>
        <v>0</v>
      </c>
      <c r="BF991" s="789">
        <f t="shared" si="4057"/>
        <v>1640</v>
      </c>
      <c r="BG991" s="789">
        <f t="shared" si="4057"/>
        <v>1304</v>
      </c>
      <c r="BH991" s="789">
        <f t="shared" si="4057"/>
        <v>1020</v>
      </c>
      <c r="BI991" s="789">
        <f t="shared" si="4057"/>
        <v>1200</v>
      </c>
      <c r="BJ991" s="789">
        <f t="shared" si="4057"/>
        <v>600</v>
      </c>
      <c r="BK991" s="789">
        <f t="shared" si="4057"/>
        <v>1578</v>
      </c>
      <c r="BL991" s="789">
        <f t="shared" si="4057"/>
        <v>0</v>
      </c>
      <c r="BM991" s="789">
        <f t="shared" si="4057"/>
        <v>1050</v>
      </c>
      <c r="BN991" s="789">
        <f t="shared" si="4057"/>
        <v>1260</v>
      </c>
      <c r="BO991" s="789">
        <f t="shared" si="4057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58">SUM(BV642)</f>
        <v>984</v>
      </c>
      <c r="BW991" s="789">
        <f t="shared" si="4058"/>
        <v>720</v>
      </c>
      <c r="BX991" s="789">
        <f t="shared" si="4058"/>
        <v>852</v>
      </c>
      <c r="BY991" s="789">
        <f t="shared" si="4058"/>
        <v>1554</v>
      </c>
      <c r="BZ991" s="590">
        <f t="shared" si="4033"/>
        <v>184.8</v>
      </c>
      <c r="CA991" s="590">
        <f t="shared" si="4034"/>
        <v>681</v>
      </c>
      <c r="CB991" s="590">
        <f t="shared" si="4035"/>
        <v>1140.53</v>
      </c>
      <c r="CC991" s="590">
        <f t="shared" si="4036"/>
        <v>965.2</v>
      </c>
      <c r="CD991" s="1328">
        <f t="shared" si="4037"/>
        <v>960</v>
      </c>
      <c r="CE991" s="1329">
        <f t="shared" si="4037"/>
        <v>1030</v>
      </c>
      <c r="CF991" s="1329">
        <f t="shared" si="4037"/>
        <v>1059.5999999999999</v>
      </c>
      <c r="CG991" s="1329">
        <f t="shared" si="4037"/>
        <v>1066</v>
      </c>
      <c r="CH991" s="1329">
        <f t="shared" si="4037"/>
        <v>1070</v>
      </c>
      <c r="CI991" s="1330">
        <f t="shared" si="4037"/>
        <v>1080</v>
      </c>
      <c r="CJ991" s="1330">
        <f t="shared" si="4037"/>
        <v>1080</v>
      </c>
      <c r="CK991" s="1329">
        <f t="shared" si="4037"/>
        <v>1140</v>
      </c>
      <c r="CL991" s="1329">
        <f t="shared" si="4037"/>
        <v>1200</v>
      </c>
      <c r="CM991" s="1329">
        <f t="shared" si="4037"/>
        <v>1259.7</v>
      </c>
      <c r="CN991" s="1329">
        <f t="shared" si="4037"/>
        <v>1420</v>
      </c>
      <c r="CO991" s="1328">
        <f t="shared" si="4037"/>
        <v>1755</v>
      </c>
      <c r="CP991" s="1398" t="str">
        <f t="shared" si="4038"/>
        <v/>
      </c>
      <c r="CQ991" s="1349" t="str">
        <f t="shared" si="4038"/>
        <v/>
      </c>
      <c r="CR991" s="1350" t="str">
        <f t="shared" si="4038"/>
        <v/>
      </c>
      <c r="CS991" s="1350">
        <f t="shared" si="4038"/>
        <v>0</v>
      </c>
      <c r="CT991" s="1350">
        <f t="shared" si="4038"/>
        <v>0</v>
      </c>
      <c r="CU991" s="1350">
        <f t="shared" si="4038"/>
        <v>0</v>
      </c>
      <c r="CV991" s="1350">
        <f t="shared" si="4038"/>
        <v>600</v>
      </c>
      <c r="CW991" s="1351">
        <f t="shared" si="4038"/>
        <v>1020</v>
      </c>
      <c r="CX991" s="1351">
        <f t="shared" si="4038"/>
        <v>1050</v>
      </c>
      <c r="CY991" s="1351">
        <f t="shared" si="4038"/>
        <v>1200</v>
      </c>
      <c r="CZ991" s="1350">
        <f t="shared" si="4038"/>
        <v>1260</v>
      </c>
      <c r="DA991" s="1350">
        <f t="shared" si="4038"/>
        <v>1304</v>
      </c>
      <c r="DB991" s="1350">
        <f t="shared" si="4038"/>
        <v>1578</v>
      </c>
      <c r="DC991" s="1350">
        <f t="shared" si="4038"/>
        <v>1640</v>
      </c>
      <c r="DD991" s="1350">
        <f t="shared" si="4038"/>
        <v>2460</v>
      </c>
      <c r="DE991" s="1349" t="str">
        <f t="shared" si="4038"/>
        <v/>
      </c>
      <c r="DF991" s="1398" t="str">
        <f t="shared" si="4039"/>
        <v/>
      </c>
      <c r="DG991" s="646">
        <f t="shared" si="4040"/>
        <v>12</v>
      </c>
      <c r="DH991" s="98">
        <f t="shared" si="4041"/>
        <v>12</v>
      </c>
      <c r="DI991" s="98">
        <f t="shared" si="4042"/>
        <v>12</v>
      </c>
      <c r="DJ991" s="98">
        <f t="shared" si="4043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59">SUM(C774,C775,C776,C782:C783,C806)</f>
        <v>2000</v>
      </c>
      <c r="D992" s="789">
        <f t="shared" si="4059"/>
        <v>1700</v>
      </c>
      <c r="E992" s="789">
        <f t="shared" si="4059"/>
        <v>2240</v>
      </c>
      <c r="F992" s="789">
        <f t="shared" si="4059"/>
        <v>2450</v>
      </c>
      <c r="G992" s="789">
        <f t="shared" si="4059"/>
        <v>2030</v>
      </c>
      <c r="H992" s="789">
        <f t="shared" si="4059"/>
        <v>2234</v>
      </c>
      <c r="I992" s="789">
        <f t="shared" si="4059"/>
        <v>1970</v>
      </c>
      <c r="J992" s="789">
        <f t="shared" si="4059"/>
        <v>1990</v>
      </c>
      <c r="K992" s="789">
        <f t="shared" si="4059"/>
        <v>2750</v>
      </c>
      <c r="L992" s="789">
        <f t="shared" si="4059"/>
        <v>2300</v>
      </c>
      <c r="M992" s="789">
        <f t="shared" si="4059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60">SUM(U774,U775,U776,U782:U783,U806)</f>
        <v>2650</v>
      </c>
      <c r="V992" s="789">
        <f t="shared" si="4060"/>
        <v>750</v>
      </c>
      <c r="W992" s="789">
        <f t="shared" si="4060"/>
        <v>3960</v>
      </c>
      <c r="X992" s="789">
        <f t="shared" si="4060"/>
        <v>3650</v>
      </c>
      <c r="Y992" s="789">
        <f t="shared" si="4060"/>
        <v>2730</v>
      </c>
      <c r="Z992" s="789">
        <f t="shared" si="4060"/>
        <v>2812</v>
      </c>
      <c r="AA992" s="789">
        <f t="shared" si="4060"/>
        <v>3480</v>
      </c>
      <c r="AB992" s="789">
        <f t="shared" si="4060"/>
        <v>2652</v>
      </c>
      <c r="AC992" s="789">
        <f t="shared" si="4060"/>
        <v>2640</v>
      </c>
      <c r="AD992" s="789">
        <f t="shared" si="4060"/>
        <v>2688</v>
      </c>
      <c r="AE992" s="789">
        <f t="shared" si="4060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61">SUM(AM774,AM775,AM776,AM782:AM783,AM806)</f>
        <v>3770</v>
      </c>
      <c r="AN992" s="789">
        <f t="shared" si="4061"/>
        <v>3776</v>
      </c>
      <c r="AO992" s="789">
        <f t="shared" si="4061"/>
        <v>6100</v>
      </c>
      <c r="AP992" s="789">
        <f t="shared" si="4061"/>
        <v>1230</v>
      </c>
      <c r="AQ992" s="789">
        <f t="shared" si="4061"/>
        <v>3530</v>
      </c>
      <c r="AR992" s="789">
        <f t="shared" si="4061"/>
        <v>3020</v>
      </c>
      <c r="AS992" s="789">
        <f t="shared" si="4061"/>
        <v>3060</v>
      </c>
      <c r="AT992" s="789">
        <f t="shared" si="4061"/>
        <v>2760</v>
      </c>
      <c r="AU992" s="789">
        <f t="shared" si="4061"/>
        <v>3690</v>
      </c>
      <c r="AV992" s="789">
        <f t="shared" si="4061"/>
        <v>1160</v>
      </c>
      <c r="AW992" s="789">
        <f t="shared" si="4061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62">SUM(BE774,BE775,BE776,BE782:BE783,BE806)</f>
        <v>6120</v>
      </c>
      <c r="BF992" s="789">
        <f t="shared" si="4062"/>
        <v>5640</v>
      </c>
      <c r="BG992" s="789">
        <f t="shared" si="4062"/>
        <v>3180</v>
      </c>
      <c r="BH992" s="789">
        <f t="shared" si="4062"/>
        <v>8720</v>
      </c>
      <c r="BI992" s="789">
        <f t="shared" si="4062"/>
        <v>4620</v>
      </c>
      <c r="BJ992" s="789">
        <f t="shared" si="4062"/>
        <v>3100</v>
      </c>
      <c r="BK992" s="789">
        <f t="shared" si="4062"/>
        <v>7572</v>
      </c>
      <c r="BL992" s="789">
        <f t="shared" si="4062"/>
        <v>7720</v>
      </c>
      <c r="BM992" s="789">
        <f t="shared" si="4062"/>
        <v>6680</v>
      </c>
      <c r="BN992" s="789">
        <f t="shared" si="4062"/>
        <v>6200</v>
      </c>
      <c r="BO992" s="789">
        <f t="shared" si="4062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63">SUM(BW774,BW775,BW776,BW782:BW783,BW806)</f>
        <v>3120</v>
      </c>
      <c r="BX992" s="789">
        <f t="shared" si="4063"/>
        <v>3240</v>
      </c>
      <c r="BY992" s="789">
        <f t="shared" si="4063"/>
        <v>6380</v>
      </c>
      <c r="BZ992" s="590">
        <f t="shared" si="4033"/>
        <v>2106.4</v>
      </c>
      <c r="CA992" s="590">
        <f t="shared" si="4034"/>
        <v>2641</v>
      </c>
      <c r="CB992" s="590">
        <f t="shared" si="4035"/>
        <v>2987.6</v>
      </c>
      <c r="CC992" s="590">
        <f t="shared" si="4036"/>
        <v>6130.2</v>
      </c>
      <c r="CD992" s="1328">
        <f t="shared" si="4037"/>
        <v>1160</v>
      </c>
      <c r="CE992" s="1329">
        <f t="shared" si="4037"/>
        <v>1230</v>
      </c>
      <c r="CF992" s="1329">
        <f t="shared" si="4037"/>
        <v>1560</v>
      </c>
      <c r="CG992" s="1329">
        <f t="shared" si="4037"/>
        <v>2760</v>
      </c>
      <c r="CH992" s="1329">
        <f t="shared" si="4037"/>
        <v>3020</v>
      </c>
      <c r="CI992" s="1330">
        <f t="shared" si="4037"/>
        <v>3060</v>
      </c>
      <c r="CJ992" s="1330">
        <f t="shared" si="4037"/>
        <v>3480</v>
      </c>
      <c r="CK992" s="1329">
        <f t="shared" si="4037"/>
        <v>3530</v>
      </c>
      <c r="CL992" s="1329">
        <f t="shared" si="4037"/>
        <v>3690</v>
      </c>
      <c r="CM992" s="1329">
        <f t="shared" si="4037"/>
        <v>3770</v>
      </c>
      <c r="CN992" s="1329">
        <f t="shared" si="4037"/>
        <v>3776</v>
      </c>
      <c r="CO992" s="1328">
        <f t="shared" si="4037"/>
        <v>6100</v>
      </c>
      <c r="CP992" s="1398" t="str">
        <f t="shared" si="4038"/>
        <v/>
      </c>
      <c r="CQ992" s="1349" t="str">
        <f t="shared" si="4038"/>
        <v/>
      </c>
      <c r="CR992" s="1350" t="str">
        <f t="shared" si="4038"/>
        <v/>
      </c>
      <c r="CS992" s="1350">
        <f t="shared" si="4038"/>
        <v>3100</v>
      </c>
      <c r="CT992" s="1350">
        <f t="shared" si="4038"/>
        <v>3180</v>
      </c>
      <c r="CU992" s="1350">
        <f t="shared" si="4038"/>
        <v>4620</v>
      </c>
      <c r="CV992" s="1350">
        <f t="shared" si="4038"/>
        <v>5640</v>
      </c>
      <c r="CW992" s="1351">
        <f t="shared" si="4038"/>
        <v>5810</v>
      </c>
      <c r="CX992" s="1351">
        <f t="shared" si="4038"/>
        <v>6120</v>
      </c>
      <c r="CY992" s="1351">
        <f t="shared" si="4038"/>
        <v>6200</v>
      </c>
      <c r="CZ992" s="1350">
        <f t="shared" si="4038"/>
        <v>6680</v>
      </c>
      <c r="DA992" s="1350">
        <f t="shared" si="4038"/>
        <v>7572</v>
      </c>
      <c r="DB992" s="1350">
        <f t="shared" si="4038"/>
        <v>7720</v>
      </c>
      <c r="DC992" s="1350">
        <f t="shared" si="4038"/>
        <v>7760</v>
      </c>
      <c r="DD992" s="1350">
        <f t="shared" si="4038"/>
        <v>8720</v>
      </c>
      <c r="DE992" s="1349" t="str">
        <f t="shared" si="4038"/>
        <v/>
      </c>
      <c r="DF992" s="1398" t="str">
        <f t="shared" si="4039"/>
        <v/>
      </c>
      <c r="DG992" s="646">
        <f t="shared" si="4040"/>
        <v>12</v>
      </c>
      <c r="DH992" s="98">
        <f t="shared" si="4041"/>
        <v>12</v>
      </c>
      <c r="DI992" s="98">
        <f t="shared" si="4042"/>
        <v>12</v>
      </c>
      <c r="DJ992" s="98">
        <f t="shared" si="4043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64">SUM(B781,B790)</f>
        <v>0</v>
      </c>
      <c r="C993" s="789">
        <f t="shared" si="4064"/>
        <v>0</v>
      </c>
      <c r="D993" s="789">
        <f t="shared" si="4064"/>
        <v>0</v>
      </c>
      <c r="E993" s="789">
        <f t="shared" si="4064"/>
        <v>0</v>
      </c>
      <c r="F993" s="789">
        <f t="shared" si="4064"/>
        <v>0</v>
      </c>
      <c r="G993" s="789">
        <f t="shared" si="4064"/>
        <v>0</v>
      </c>
      <c r="H993" s="789">
        <f t="shared" si="4064"/>
        <v>0</v>
      </c>
      <c r="I993" s="789">
        <f t="shared" si="4064"/>
        <v>0</v>
      </c>
      <c r="J993" s="789">
        <f t="shared" si="4064"/>
        <v>0</v>
      </c>
      <c r="K993" s="789">
        <f t="shared" si="4064"/>
        <v>0</v>
      </c>
      <c r="L993" s="789">
        <f t="shared" si="4064"/>
        <v>0</v>
      </c>
      <c r="M993" s="789">
        <f t="shared" si="4064"/>
        <v>0</v>
      </c>
      <c r="N993" s="789"/>
      <c r="O993" s="789"/>
      <c r="P993" s="789"/>
      <c r="Q993" s="789"/>
      <c r="R993" s="789"/>
      <c r="S993" s="788"/>
      <c r="T993" s="789">
        <f t="shared" ref="T993:AE993" si="4065">SUM(T781,T790)</f>
        <v>0</v>
      </c>
      <c r="U993" s="789">
        <f t="shared" si="4065"/>
        <v>0</v>
      </c>
      <c r="V993" s="789">
        <f t="shared" si="4065"/>
        <v>6600</v>
      </c>
      <c r="W993" s="789">
        <f t="shared" si="4065"/>
        <v>2400</v>
      </c>
      <c r="X993" s="789">
        <f t="shared" si="4065"/>
        <v>0</v>
      </c>
      <c r="Y993" s="789">
        <f t="shared" si="4065"/>
        <v>600</v>
      </c>
      <c r="Z993" s="789">
        <f t="shared" si="4065"/>
        <v>0</v>
      </c>
      <c r="AA993" s="789">
        <f t="shared" si="4065"/>
        <v>0</v>
      </c>
      <c r="AB993" s="789">
        <f t="shared" si="4065"/>
        <v>0</v>
      </c>
      <c r="AC993" s="789">
        <f t="shared" si="4065"/>
        <v>0</v>
      </c>
      <c r="AD993" s="789">
        <f t="shared" si="4065"/>
        <v>0</v>
      </c>
      <c r="AE993" s="789">
        <f t="shared" si="4065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66">SUM(AL781,AL790)</f>
        <v>0</v>
      </c>
      <c r="AM993" s="789">
        <f t="shared" si="4066"/>
        <v>0</v>
      </c>
      <c r="AN993" s="789">
        <f t="shared" si="4066"/>
        <v>0</v>
      </c>
      <c r="AO993" s="789">
        <f t="shared" si="4066"/>
        <v>0</v>
      </c>
      <c r="AP993" s="789">
        <f t="shared" si="4066"/>
        <v>0</v>
      </c>
      <c r="AQ993" s="789">
        <f t="shared" si="4066"/>
        <v>0</v>
      </c>
      <c r="AR993" s="789">
        <f t="shared" si="4066"/>
        <v>0</v>
      </c>
      <c r="AS993" s="789">
        <f t="shared" si="4066"/>
        <v>0</v>
      </c>
      <c r="AT993" s="789">
        <f t="shared" si="4066"/>
        <v>0</v>
      </c>
      <c r="AU993" s="789">
        <f t="shared" si="4066"/>
        <v>0</v>
      </c>
      <c r="AV993" s="789">
        <f t="shared" si="4066"/>
        <v>0</v>
      </c>
      <c r="AW993" s="789">
        <f t="shared" si="4066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67">SUM(BD781,BD790)</f>
        <v>0</v>
      </c>
      <c r="BE993" s="789">
        <f t="shared" si="4067"/>
        <v>0</v>
      </c>
      <c r="BF993" s="789">
        <f t="shared" si="4067"/>
        <v>0</v>
      </c>
      <c r="BG993" s="789">
        <f t="shared" si="4067"/>
        <v>0</v>
      </c>
      <c r="BH993" s="789">
        <f t="shared" si="4067"/>
        <v>0</v>
      </c>
      <c r="BI993" s="789">
        <f t="shared" si="4067"/>
        <v>0</v>
      </c>
      <c r="BJ993" s="789">
        <f t="shared" si="4067"/>
        <v>0</v>
      </c>
      <c r="BK993" s="789">
        <f t="shared" si="4067"/>
        <v>0</v>
      </c>
      <c r="BL993" s="789">
        <f t="shared" si="4067"/>
        <v>0</v>
      </c>
      <c r="BM993" s="789">
        <f t="shared" si="4067"/>
        <v>0</v>
      </c>
      <c r="BN993" s="789">
        <f t="shared" si="4067"/>
        <v>0</v>
      </c>
      <c r="BO993" s="789">
        <f t="shared" si="4067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68">SUM(BV781,BV790)</f>
        <v>0</v>
      </c>
      <c r="BW993" s="789">
        <f t="shared" si="4068"/>
        <v>1200</v>
      </c>
      <c r="BX993" s="789">
        <f t="shared" si="4068"/>
        <v>0</v>
      </c>
      <c r="BY993" s="789">
        <f t="shared" si="4068"/>
        <v>0</v>
      </c>
      <c r="BZ993" s="590">
        <f t="shared" si="4033"/>
        <v>0</v>
      </c>
      <c r="CA993" s="590">
        <f t="shared" si="4034"/>
        <v>300</v>
      </c>
      <c r="CB993" s="590">
        <f t="shared" si="4035"/>
        <v>0</v>
      </c>
      <c r="CC993" s="590">
        <f t="shared" si="4036"/>
        <v>0</v>
      </c>
      <c r="CD993" s="1328">
        <f t="shared" si="4037"/>
        <v>0</v>
      </c>
      <c r="CE993" s="1329">
        <f t="shared" si="4037"/>
        <v>0</v>
      </c>
      <c r="CF993" s="1329">
        <f t="shared" si="4037"/>
        <v>0</v>
      </c>
      <c r="CG993" s="1329">
        <f t="shared" si="4037"/>
        <v>0</v>
      </c>
      <c r="CH993" s="1329">
        <f t="shared" si="4037"/>
        <v>0</v>
      </c>
      <c r="CI993" s="1330">
        <f t="shared" si="4037"/>
        <v>0</v>
      </c>
      <c r="CJ993" s="1330">
        <f t="shared" si="4037"/>
        <v>0</v>
      </c>
      <c r="CK993" s="1329">
        <f t="shared" si="4037"/>
        <v>0</v>
      </c>
      <c r="CL993" s="1329">
        <f t="shared" si="4037"/>
        <v>0</v>
      </c>
      <c r="CM993" s="1329">
        <f t="shared" si="4037"/>
        <v>0</v>
      </c>
      <c r="CN993" s="1329">
        <f t="shared" si="4037"/>
        <v>0</v>
      </c>
      <c r="CO993" s="1328">
        <f t="shared" si="4037"/>
        <v>0</v>
      </c>
      <c r="CP993" s="1398" t="str">
        <f t="shared" si="4038"/>
        <v/>
      </c>
      <c r="CQ993" s="1349" t="str">
        <f t="shared" si="4038"/>
        <v/>
      </c>
      <c r="CR993" s="1350" t="str">
        <f t="shared" si="4038"/>
        <v/>
      </c>
      <c r="CS993" s="1350">
        <f t="shared" si="4038"/>
        <v>0</v>
      </c>
      <c r="CT993" s="1350">
        <f t="shared" si="4038"/>
        <v>0</v>
      </c>
      <c r="CU993" s="1350">
        <f t="shared" si="4038"/>
        <v>0</v>
      </c>
      <c r="CV993" s="1350">
        <f t="shared" si="4038"/>
        <v>0</v>
      </c>
      <c r="CW993" s="1351">
        <f t="shared" si="4038"/>
        <v>0</v>
      </c>
      <c r="CX993" s="1351">
        <f t="shared" si="4038"/>
        <v>0</v>
      </c>
      <c r="CY993" s="1351">
        <f t="shared" si="4038"/>
        <v>0</v>
      </c>
      <c r="CZ993" s="1350">
        <f t="shared" si="4038"/>
        <v>0</v>
      </c>
      <c r="DA993" s="1350">
        <f t="shared" si="4038"/>
        <v>0</v>
      </c>
      <c r="DB993" s="1350">
        <f t="shared" si="4038"/>
        <v>0</v>
      </c>
      <c r="DC993" s="1350">
        <f t="shared" si="4038"/>
        <v>0</v>
      </c>
      <c r="DD993" s="1350">
        <f t="shared" si="4038"/>
        <v>0</v>
      </c>
      <c r="DE993" s="1349" t="str">
        <f t="shared" si="4038"/>
        <v/>
      </c>
      <c r="DF993" s="1398" t="str">
        <f t="shared" si="4039"/>
        <v/>
      </c>
      <c r="DG993" s="646">
        <f t="shared" si="4040"/>
        <v>12</v>
      </c>
      <c r="DH993" s="98">
        <f t="shared" si="4041"/>
        <v>12</v>
      </c>
      <c r="DI993" s="98">
        <f t="shared" si="4042"/>
        <v>12</v>
      </c>
      <c r="DJ993" s="98">
        <f t="shared" si="4043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69">SUM(B784:B785,B791:B798)</f>
        <v>290</v>
      </c>
      <c r="C994" s="789">
        <f t="shared" si="4069"/>
        <v>300</v>
      </c>
      <c r="D994" s="789">
        <f t="shared" si="4069"/>
        <v>260</v>
      </c>
      <c r="E994" s="789">
        <f t="shared" si="4069"/>
        <v>300</v>
      </c>
      <c r="F994" s="789">
        <f t="shared" si="4069"/>
        <v>750</v>
      </c>
      <c r="G994" s="789">
        <f t="shared" si="4069"/>
        <v>400</v>
      </c>
      <c r="H994" s="789">
        <f t="shared" si="4069"/>
        <v>320</v>
      </c>
      <c r="I994" s="789">
        <f t="shared" si="4069"/>
        <v>280</v>
      </c>
      <c r="J994" s="789">
        <f t="shared" si="4069"/>
        <v>260</v>
      </c>
      <c r="K994" s="789">
        <f t="shared" si="4069"/>
        <v>340</v>
      </c>
      <c r="L994" s="789">
        <f t="shared" si="4069"/>
        <v>350</v>
      </c>
      <c r="M994" s="789">
        <f t="shared" si="4069"/>
        <v>520</v>
      </c>
      <c r="N994" s="789"/>
      <c r="O994" s="789"/>
      <c r="P994" s="789"/>
      <c r="Q994" s="789"/>
      <c r="R994" s="789"/>
      <c r="S994" s="788"/>
      <c r="T994" s="789">
        <f t="shared" ref="T994:AE994" si="4070">SUM(T784:T785,T791:T798)</f>
        <v>1120</v>
      </c>
      <c r="U994" s="789">
        <f t="shared" si="4070"/>
        <v>1220</v>
      </c>
      <c r="V994" s="789">
        <f t="shared" si="4070"/>
        <v>3085</v>
      </c>
      <c r="W994" s="789">
        <f t="shared" si="4070"/>
        <v>720</v>
      </c>
      <c r="X994" s="789">
        <f t="shared" si="4070"/>
        <v>770</v>
      </c>
      <c r="Y994" s="789">
        <f t="shared" si="4070"/>
        <v>650</v>
      </c>
      <c r="Z994" s="789">
        <f t="shared" si="4070"/>
        <v>840</v>
      </c>
      <c r="AA994" s="789">
        <f t="shared" si="4070"/>
        <v>550</v>
      </c>
      <c r="AB994" s="789">
        <f t="shared" si="4070"/>
        <v>660</v>
      </c>
      <c r="AC994" s="789">
        <f t="shared" si="4070"/>
        <v>610</v>
      </c>
      <c r="AD994" s="789">
        <f t="shared" si="4070"/>
        <v>690</v>
      </c>
      <c r="AE994" s="789">
        <f t="shared" si="4070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71">SUM(AL784:AL785,AL791:AL798)</f>
        <v>8300</v>
      </c>
      <c r="AM994" s="789">
        <f t="shared" si="4071"/>
        <v>9700</v>
      </c>
      <c r="AN994" s="789">
        <f t="shared" si="4071"/>
        <v>11150</v>
      </c>
      <c r="AO994" s="789">
        <f t="shared" si="4071"/>
        <v>15900</v>
      </c>
      <c r="AP994" s="789">
        <f t="shared" si="4071"/>
        <v>9300</v>
      </c>
      <c r="AQ994" s="789">
        <f t="shared" si="4071"/>
        <v>4050</v>
      </c>
      <c r="AR994" s="789">
        <f t="shared" si="4071"/>
        <v>6400</v>
      </c>
      <c r="AS994" s="789">
        <f t="shared" si="4071"/>
        <v>9350</v>
      </c>
      <c r="AT994" s="789">
        <f t="shared" si="4071"/>
        <v>6600</v>
      </c>
      <c r="AU994" s="789">
        <f t="shared" si="4071"/>
        <v>1850</v>
      </c>
      <c r="AV994" s="789">
        <f t="shared" si="4071"/>
        <v>6200</v>
      </c>
      <c r="AW994" s="789">
        <f t="shared" si="4071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72">SUM(BD784:BD785,BD791:BD798)</f>
        <v>49900</v>
      </c>
      <c r="BE994" s="789">
        <f t="shared" si="4072"/>
        <v>28020</v>
      </c>
      <c r="BF994" s="789">
        <f t="shared" si="4072"/>
        <v>38500</v>
      </c>
      <c r="BG994" s="789">
        <f t="shared" si="4072"/>
        <v>19500</v>
      </c>
      <c r="BH994" s="789">
        <f t="shared" si="4072"/>
        <v>32000</v>
      </c>
      <c r="BI994" s="789">
        <f t="shared" si="4072"/>
        <v>6400</v>
      </c>
      <c r="BJ994" s="789">
        <f t="shared" si="4072"/>
        <v>4800</v>
      </c>
      <c r="BK994" s="789">
        <f t="shared" si="4072"/>
        <v>24000</v>
      </c>
      <c r="BL994" s="789">
        <f t="shared" si="4072"/>
        <v>13900</v>
      </c>
      <c r="BM994" s="789">
        <f t="shared" si="4072"/>
        <v>32500</v>
      </c>
      <c r="BN994" s="789">
        <f t="shared" si="4072"/>
        <v>11100</v>
      </c>
      <c r="BO994" s="789">
        <f t="shared" si="4072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73">SUM(BV784:BV785,BV791:BV798)</f>
        <v>310</v>
      </c>
      <c r="BW994" s="789">
        <f t="shared" si="4073"/>
        <v>1000</v>
      </c>
      <c r="BX994" s="789">
        <f t="shared" si="4073"/>
        <v>10150</v>
      </c>
      <c r="BY994" s="789">
        <f t="shared" si="4073"/>
        <v>33000</v>
      </c>
      <c r="BZ994" s="590">
        <f t="shared" si="4033"/>
        <v>336</v>
      </c>
      <c r="CA994" s="590">
        <f t="shared" si="4034"/>
        <v>803</v>
      </c>
      <c r="CB994" s="590">
        <f t="shared" si="4035"/>
        <v>7765</v>
      </c>
      <c r="CC994" s="590">
        <f t="shared" si="4036"/>
        <v>22632</v>
      </c>
      <c r="CD994" s="1328">
        <f t="shared" si="4037"/>
        <v>1850</v>
      </c>
      <c r="CE994" s="1329">
        <f t="shared" si="4037"/>
        <v>4050</v>
      </c>
      <c r="CF994" s="1329">
        <f t="shared" si="4037"/>
        <v>6200</v>
      </c>
      <c r="CG994" s="1329">
        <f t="shared" si="4037"/>
        <v>6400</v>
      </c>
      <c r="CH994" s="1329">
        <f t="shared" si="4037"/>
        <v>6600</v>
      </c>
      <c r="CI994" s="1330">
        <f t="shared" si="4037"/>
        <v>6600</v>
      </c>
      <c r="CJ994" s="1330">
        <f t="shared" si="4037"/>
        <v>8300</v>
      </c>
      <c r="CK994" s="1329">
        <f t="shared" si="4037"/>
        <v>9300</v>
      </c>
      <c r="CL994" s="1329">
        <f t="shared" si="4037"/>
        <v>9350</v>
      </c>
      <c r="CM994" s="1329">
        <f t="shared" si="4037"/>
        <v>9700</v>
      </c>
      <c r="CN994" s="1329">
        <f t="shared" si="4037"/>
        <v>11150</v>
      </c>
      <c r="CO994" s="1328">
        <f t="shared" si="4037"/>
        <v>15900</v>
      </c>
      <c r="CP994" s="1398" t="str">
        <f t="shared" si="4038"/>
        <v/>
      </c>
      <c r="CQ994" s="1349" t="str">
        <f t="shared" si="4038"/>
        <v/>
      </c>
      <c r="CR994" s="1350" t="str">
        <f t="shared" si="4038"/>
        <v/>
      </c>
      <c r="CS994" s="1350">
        <f t="shared" si="4038"/>
        <v>4800</v>
      </c>
      <c r="CT994" s="1350">
        <f t="shared" si="4038"/>
        <v>6400</v>
      </c>
      <c r="CU994" s="1350">
        <f t="shared" si="4038"/>
        <v>11100</v>
      </c>
      <c r="CV994" s="1350">
        <f t="shared" si="4038"/>
        <v>13900</v>
      </c>
      <c r="CW994" s="1351">
        <f t="shared" si="4038"/>
        <v>19500</v>
      </c>
      <c r="CX994" s="1351">
        <f t="shared" si="4038"/>
        <v>20400</v>
      </c>
      <c r="CY994" s="1351">
        <f t="shared" si="4038"/>
        <v>24000</v>
      </c>
      <c r="CZ994" s="1350">
        <f t="shared" si="4038"/>
        <v>28020</v>
      </c>
      <c r="DA994" s="1350">
        <f t="shared" si="4038"/>
        <v>32000</v>
      </c>
      <c r="DB994" s="1350">
        <f t="shared" si="4038"/>
        <v>32500</v>
      </c>
      <c r="DC994" s="1350">
        <f t="shared" si="4038"/>
        <v>38500</v>
      </c>
      <c r="DD994" s="1350">
        <f t="shared" si="4038"/>
        <v>49900</v>
      </c>
      <c r="DE994" s="1349" t="str">
        <f t="shared" si="4038"/>
        <v/>
      </c>
      <c r="DF994" s="1398" t="str">
        <f t="shared" si="4039"/>
        <v/>
      </c>
      <c r="DG994" s="646">
        <f t="shared" si="4040"/>
        <v>12</v>
      </c>
      <c r="DH994" s="98">
        <f t="shared" si="4041"/>
        <v>12</v>
      </c>
      <c r="DI994" s="98">
        <f t="shared" si="4042"/>
        <v>12</v>
      </c>
      <c r="DJ994" s="98">
        <f t="shared" si="4043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74">SUM(B799,B800)</f>
        <v>1200</v>
      </c>
      <c r="C995" s="789">
        <f t="shared" si="4074"/>
        <v>1500</v>
      </c>
      <c r="D995" s="789">
        <f t="shared" si="4074"/>
        <v>700</v>
      </c>
      <c r="E995" s="789">
        <f t="shared" si="4074"/>
        <v>900</v>
      </c>
      <c r="F995" s="789">
        <f t="shared" si="4074"/>
        <v>2000</v>
      </c>
      <c r="G995" s="789">
        <f t="shared" si="4074"/>
        <v>800</v>
      </c>
      <c r="H995" s="789">
        <f t="shared" si="4074"/>
        <v>900</v>
      </c>
      <c r="I995" s="789">
        <f t="shared" si="4074"/>
        <v>800</v>
      </c>
      <c r="J995" s="789">
        <f t="shared" si="4074"/>
        <v>900</v>
      </c>
      <c r="K995" s="789">
        <f t="shared" si="4074"/>
        <v>1200</v>
      </c>
      <c r="L995" s="789">
        <f t="shared" si="4074"/>
        <v>800</v>
      </c>
      <c r="M995" s="789">
        <f t="shared" si="4074"/>
        <v>500</v>
      </c>
      <c r="N995" s="789"/>
      <c r="O995" s="789"/>
      <c r="P995" s="789"/>
      <c r="Q995" s="789"/>
      <c r="R995" s="789"/>
      <c r="S995" s="788"/>
      <c r="T995" s="789">
        <f t="shared" ref="T995:AE995" si="4075">SUM(T799,T800)</f>
        <v>750</v>
      </c>
      <c r="U995" s="789">
        <f t="shared" si="4075"/>
        <v>1500</v>
      </c>
      <c r="V995" s="789">
        <f t="shared" si="4075"/>
        <v>26005</v>
      </c>
      <c r="W995" s="789">
        <f t="shared" si="4075"/>
        <v>1020</v>
      </c>
      <c r="X995" s="789">
        <f t="shared" si="4075"/>
        <v>2500</v>
      </c>
      <c r="Y995" s="789">
        <f t="shared" si="4075"/>
        <v>750</v>
      </c>
      <c r="Z995" s="789">
        <f t="shared" si="4075"/>
        <v>800</v>
      </c>
      <c r="AA995" s="789">
        <f t="shared" si="4075"/>
        <v>1400</v>
      </c>
      <c r="AB995" s="789">
        <f t="shared" si="4075"/>
        <v>750</v>
      </c>
      <c r="AC995" s="789">
        <f t="shared" si="4075"/>
        <v>800</v>
      </c>
      <c r="AD995" s="789">
        <f t="shared" si="4075"/>
        <v>1000</v>
      </c>
      <c r="AE995" s="789">
        <f t="shared" si="4075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76">SUM(AL799,AL800)</f>
        <v>2800</v>
      </c>
      <c r="AM995" s="789">
        <f t="shared" si="4076"/>
        <v>5200</v>
      </c>
      <c r="AN995" s="789">
        <f t="shared" si="4076"/>
        <v>3600</v>
      </c>
      <c r="AO995" s="789">
        <f t="shared" si="4076"/>
        <v>5000</v>
      </c>
      <c r="AP995" s="789">
        <f t="shared" si="4076"/>
        <v>1900</v>
      </c>
      <c r="AQ995" s="789">
        <f t="shared" si="4076"/>
        <v>7800</v>
      </c>
      <c r="AR995" s="789">
        <f t="shared" si="4076"/>
        <v>4500</v>
      </c>
      <c r="AS995" s="789">
        <f t="shared" si="4076"/>
        <v>2900</v>
      </c>
      <c r="AT995" s="789">
        <f t="shared" si="4076"/>
        <v>1050</v>
      </c>
      <c r="AU995" s="789">
        <f t="shared" si="4076"/>
        <v>5250</v>
      </c>
      <c r="AV995" s="789">
        <f t="shared" si="4076"/>
        <v>3220</v>
      </c>
      <c r="AW995" s="789">
        <f t="shared" si="4076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77">SUM(BD799,BD800)</f>
        <v>60500</v>
      </c>
      <c r="BE995" s="789">
        <f t="shared" si="4077"/>
        <v>24000</v>
      </c>
      <c r="BF995" s="789">
        <f t="shared" si="4077"/>
        <v>3200</v>
      </c>
      <c r="BG995" s="789">
        <f t="shared" si="4077"/>
        <v>2500</v>
      </c>
      <c r="BH995" s="789">
        <f t="shared" si="4077"/>
        <v>1600</v>
      </c>
      <c r="BI995" s="789">
        <f t="shared" si="4077"/>
        <v>2100</v>
      </c>
      <c r="BJ995" s="789">
        <f t="shared" si="4077"/>
        <v>600</v>
      </c>
      <c r="BK995" s="789">
        <f t="shared" si="4077"/>
        <v>32400</v>
      </c>
      <c r="BL995" s="789">
        <f t="shared" si="4077"/>
        <v>17000</v>
      </c>
      <c r="BM995" s="789">
        <f t="shared" si="4077"/>
        <v>25000</v>
      </c>
      <c r="BN995" s="789">
        <f t="shared" si="4077"/>
        <v>35800</v>
      </c>
      <c r="BO995" s="789">
        <f t="shared" si="4077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78">SUM(BV799,BV800)</f>
        <v>900</v>
      </c>
      <c r="BW995" s="789">
        <f t="shared" si="4078"/>
        <v>1000</v>
      </c>
      <c r="BX995" s="789">
        <f t="shared" si="4078"/>
        <v>3050</v>
      </c>
      <c r="BY995" s="789">
        <f t="shared" si="4078"/>
        <v>23000</v>
      </c>
      <c r="BZ995" s="590">
        <f t="shared" si="4033"/>
        <v>970</v>
      </c>
      <c r="CA995" s="590">
        <f t="shared" si="4034"/>
        <v>1152</v>
      </c>
      <c r="CB995" s="590">
        <f t="shared" si="4035"/>
        <v>3627</v>
      </c>
      <c r="CC995" s="590">
        <f t="shared" si="4036"/>
        <v>18210</v>
      </c>
      <c r="CD995" s="1328">
        <f t="shared" si="4037"/>
        <v>1050</v>
      </c>
      <c r="CE995" s="1329">
        <f t="shared" si="4037"/>
        <v>1900</v>
      </c>
      <c r="CF995" s="1329">
        <f t="shared" si="4037"/>
        <v>1900</v>
      </c>
      <c r="CG995" s="1329">
        <f t="shared" si="4037"/>
        <v>2800</v>
      </c>
      <c r="CH995" s="1329">
        <f t="shared" si="4037"/>
        <v>2900</v>
      </c>
      <c r="CI995" s="1330">
        <f t="shared" si="4037"/>
        <v>3220</v>
      </c>
      <c r="CJ995" s="1330">
        <f t="shared" si="4037"/>
        <v>3600</v>
      </c>
      <c r="CK995" s="1329">
        <f t="shared" si="4037"/>
        <v>4500</v>
      </c>
      <c r="CL995" s="1329">
        <f t="shared" si="4037"/>
        <v>5000</v>
      </c>
      <c r="CM995" s="1329">
        <f t="shared" si="4037"/>
        <v>5200</v>
      </c>
      <c r="CN995" s="1329">
        <f t="shared" si="4037"/>
        <v>5250</v>
      </c>
      <c r="CO995" s="1328">
        <f t="shared" si="4037"/>
        <v>7800</v>
      </c>
      <c r="CP995" s="1398" t="str">
        <f t="shared" si="4038"/>
        <v/>
      </c>
      <c r="CQ995" s="1349" t="str">
        <f t="shared" si="4038"/>
        <v/>
      </c>
      <c r="CR995" s="1350" t="str">
        <f t="shared" si="4038"/>
        <v/>
      </c>
      <c r="CS995" s="1350">
        <f t="shared" si="4038"/>
        <v>600</v>
      </c>
      <c r="CT995" s="1350">
        <f t="shared" si="4038"/>
        <v>1600</v>
      </c>
      <c r="CU995" s="1350">
        <f t="shared" si="4038"/>
        <v>2100</v>
      </c>
      <c r="CV995" s="1350">
        <f t="shared" si="4038"/>
        <v>2500</v>
      </c>
      <c r="CW995" s="1351">
        <f t="shared" si="4038"/>
        <v>3200</v>
      </c>
      <c r="CX995" s="1351">
        <f t="shared" si="4038"/>
        <v>17000</v>
      </c>
      <c r="CY995" s="1351">
        <f t="shared" si="4038"/>
        <v>24000</v>
      </c>
      <c r="CZ995" s="1350">
        <f t="shared" si="4038"/>
        <v>25000</v>
      </c>
      <c r="DA995" s="1350">
        <f t="shared" si="4038"/>
        <v>32400</v>
      </c>
      <c r="DB995" s="1350">
        <f t="shared" si="4038"/>
        <v>35800</v>
      </c>
      <c r="DC995" s="1350">
        <f t="shared" si="4038"/>
        <v>38500</v>
      </c>
      <c r="DD995" s="1350">
        <f t="shared" si="4038"/>
        <v>60500</v>
      </c>
      <c r="DE995" s="1349" t="str">
        <f t="shared" si="4038"/>
        <v/>
      </c>
      <c r="DF995" s="1398" t="str">
        <f t="shared" si="4039"/>
        <v/>
      </c>
      <c r="DG995" s="646">
        <f t="shared" si="4040"/>
        <v>12</v>
      </c>
      <c r="DH995" s="98">
        <f t="shared" si="4041"/>
        <v>12</v>
      </c>
      <c r="DI995" s="98">
        <f t="shared" si="4042"/>
        <v>12</v>
      </c>
      <c r="DJ995" s="98">
        <f t="shared" si="4043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79">SUM(B801)</f>
        <v>3200</v>
      </c>
      <c r="C996" s="789">
        <f t="shared" si="4079"/>
        <v>2400</v>
      </c>
      <c r="D996" s="789">
        <f t="shared" si="4079"/>
        <v>3000</v>
      </c>
      <c r="E996" s="789">
        <f t="shared" si="4079"/>
        <v>2000</v>
      </c>
      <c r="F996" s="789">
        <f t="shared" si="4079"/>
        <v>3000</v>
      </c>
      <c r="G996" s="789">
        <f t="shared" si="4079"/>
        <v>1600</v>
      </c>
      <c r="H996" s="789">
        <f t="shared" si="4079"/>
        <v>2000</v>
      </c>
      <c r="I996" s="789">
        <f t="shared" si="4079"/>
        <v>2700</v>
      </c>
      <c r="J996" s="789">
        <f t="shared" si="4079"/>
        <v>2200</v>
      </c>
      <c r="K996" s="789">
        <f t="shared" si="4079"/>
        <v>1600</v>
      </c>
      <c r="L996" s="789">
        <f t="shared" si="4079"/>
        <v>1500</v>
      </c>
      <c r="M996" s="789">
        <f t="shared" si="4079"/>
        <v>2000</v>
      </c>
      <c r="N996" s="789"/>
      <c r="O996" s="789"/>
      <c r="P996" s="789"/>
      <c r="Q996" s="789"/>
      <c r="R996" s="789"/>
      <c r="S996" s="788"/>
      <c r="T996" s="789">
        <f t="shared" ref="T996:AE996" si="4080">SUM(T801)</f>
        <v>2000</v>
      </c>
      <c r="U996" s="789">
        <f t="shared" si="4080"/>
        <v>1500</v>
      </c>
      <c r="V996" s="789">
        <f t="shared" si="4080"/>
        <v>4000</v>
      </c>
      <c r="W996" s="789">
        <f t="shared" si="4080"/>
        <v>3000</v>
      </c>
      <c r="X996" s="789">
        <f t="shared" si="4080"/>
        <v>3000</v>
      </c>
      <c r="Y996" s="789">
        <f t="shared" si="4080"/>
        <v>2000</v>
      </c>
      <c r="Z996" s="789">
        <f t="shared" si="4080"/>
        <v>4000</v>
      </c>
      <c r="AA996" s="789">
        <f t="shared" si="4080"/>
        <v>3000</v>
      </c>
      <c r="AB996" s="789">
        <f t="shared" si="4080"/>
        <v>2500</v>
      </c>
      <c r="AC996" s="789">
        <f t="shared" si="4080"/>
        <v>3000</v>
      </c>
      <c r="AD996" s="789">
        <f t="shared" si="4080"/>
        <v>3000</v>
      </c>
      <c r="AE996" s="789">
        <f t="shared" si="4080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81">SUM(AL801)</f>
        <v>3600</v>
      </c>
      <c r="AM996" s="789">
        <f t="shared" si="4081"/>
        <v>3000</v>
      </c>
      <c r="AN996" s="789">
        <f t="shared" si="4081"/>
        <v>9000</v>
      </c>
      <c r="AO996" s="789">
        <f t="shared" si="4081"/>
        <v>13000</v>
      </c>
      <c r="AP996" s="789">
        <f t="shared" si="4081"/>
        <v>7200</v>
      </c>
      <c r="AQ996" s="789">
        <f t="shared" si="4081"/>
        <v>15000</v>
      </c>
      <c r="AR996" s="789">
        <f t="shared" si="4081"/>
        <v>9600</v>
      </c>
      <c r="AS996" s="789">
        <f t="shared" si="4081"/>
        <v>11200</v>
      </c>
      <c r="AT996" s="789">
        <f t="shared" si="4081"/>
        <v>900</v>
      </c>
      <c r="AU996" s="789">
        <f t="shared" si="4081"/>
        <v>5000</v>
      </c>
      <c r="AV996" s="789">
        <f t="shared" si="4081"/>
        <v>6000</v>
      </c>
      <c r="AW996" s="789">
        <f t="shared" si="4081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82">SUM(BD801)</f>
        <v>6000</v>
      </c>
      <c r="BE996" s="789">
        <f t="shared" si="4082"/>
        <v>12000</v>
      </c>
      <c r="BF996" s="789">
        <f t="shared" si="4082"/>
        <v>9000</v>
      </c>
      <c r="BG996" s="789">
        <f t="shared" si="4082"/>
        <v>16000</v>
      </c>
      <c r="BH996" s="789">
        <f t="shared" si="4082"/>
        <v>6000</v>
      </c>
      <c r="BI996" s="789">
        <f t="shared" si="4082"/>
        <v>6000</v>
      </c>
      <c r="BJ996" s="789">
        <f t="shared" si="4082"/>
        <v>4000</v>
      </c>
      <c r="BK996" s="789">
        <f t="shared" si="4082"/>
        <v>7000</v>
      </c>
      <c r="BL996" s="789">
        <f t="shared" si="4082"/>
        <v>8000</v>
      </c>
      <c r="BM996" s="789">
        <f t="shared" si="4082"/>
        <v>8000</v>
      </c>
      <c r="BN996" s="789">
        <f t="shared" si="4082"/>
        <v>7000</v>
      </c>
      <c r="BO996" s="789">
        <f t="shared" si="4082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83">SUM(BV801)</f>
        <v>2000</v>
      </c>
      <c r="BW996" s="789">
        <f t="shared" si="4083"/>
        <v>3000</v>
      </c>
      <c r="BX996" s="789">
        <f t="shared" si="4083"/>
        <v>6000</v>
      </c>
      <c r="BY996" s="789">
        <f t="shared" si="4083"/>
        <v>8000</v>
      </c>
      <c r="BZ996" s="590">
        <f t="shared" si="4033"/>
        <v>2250</v>
      </c>
      <c r="CA996" s="590">
        <f t="shared" si="4034"/>
        <v>2790</v>
      </c>
      <c r="CB996" s="590">
        <f t="shared" si="4035"/>
        <v>6960</v>
      </c>
      <c r="CC996" s="590">
        <f t="shared" si="4036"/>
        <v>7700</v>
      </c>
      <c r="CD996" s="1328">
        <f t="shared" si="4037"/>
        <v>900</v>
      </c>
      <c r="CE996" s="1329">
        <f t="shared" si="4037"/>
        <v>2000</v>
      </c>
      <c r="CF996" s="1329">
        <f t="shared" si="4037"/>
        <v>3000</v>
      </c>
      <c r="CG996" s="1329">
        <f t="shared" si="4037"/>
        <v>3600</v>
      </c>
      <c r="CH996" s="1329">
        <f t="shared" si="4037"/>
        <v>5000</v>
      </c>
      <c r="CI996" s="1330">
        <f t="shared" si="4037"/>
        <v>6000</v>
      </c>
      <c r="CJ996" s="1330">
        <f t="shared" si="4037"/>
        <v>7200</v>
      </c>
      <c r="CK996" s="1329">
        <f t="shared" si="4037"/>
        <v>9000</v>
      </c>
      <c r="CL996" s="1329">
        <f t="shared" si="4037"/>
        <v>9600</v>
      </c>
      <c r="CM996" s="1329">
        <f t="shared" si="4037"/>
        <v>11200</v>
      </c>
      <c r="CN996" s="1329">
        <f t="shared" si="4037"/>
        <v>13000</v>
      </c>
      <c r="CO996" s="1328">
        <f t="shared" si="4037"/>
        <v>15000</v>
      </c>
      <c r="CP996" s="1398" t="str">
        <f t="shared" si="4038"/>
        <v/>
      </c>
      <c r="CQ996" s="1349" t="str">
        <f t="shared" si="4038"/>
        <v/>
      </c>
      <c r="CR996" s="1350" t="str">
        <f t="shared" si="4038"/>
        <v/>
      </c>
      <c r="CS996" s="1350">
        <f t="shared" si="4038"/>
        <v>4000</v>
      </c>
      <c r="CT996" s="1350">
        <f t="shared" si="4038"/>
        <v>6000</v>
      </c>
      <c r="CU996" s="1350">
        <f t="shared" si="4038"/>
        <v>6000</v>
      </c>
      <c r="CV996" s="1350">
        <f t="shared" si="4038"/>
        <v>6000</v>
      </c>
      <c r="CW996" s="1351">
        <f t="shared" si="4038"/>
        <v>7000</v>
      </c>
      <c r="CX996" s="1351">
        <f t="shared" si="4038"/>
        <v>7000</v>
      </c>
      <c r="CY996" s="1351">
        <f t="shared" si="4038"/>
        <v>8000</v>
      </c>
      <c r="CZ996" s="1350">
        <f t="shared" si="4038"/>
        <v>8000</v>
      </c>
      <c r="DA996" s="1350">
        <f t="shared" si="4038"/>
        <v>8000</v>
      </c>
      <c r="DB996" s="1350">
        <f t="shared" si="4038"/>
        <v>9000</v>
      </c>
      <c r="DC996" s="1350">
        <f t="shared" si="4038"/>
        <v>12000</v>
      </c>
      <c r="DD996" s="1350">
        <f t="shared" si="4038"/>
        <v>16000</v>
      </c>
      <c r="DE996" s="1349" t="str">
        <f t="shared" si="4038"/>
        <v/>
      </c>
      <c r="DF996" s="1398" t="str">
        <f t="shared" si="4039"/>
        <v/>
      </c>
      <c r="DG996" s="646">
        <f t="shared" si="4040"/>
        <v>12</v>
      </c>
      <c r="DH996" s="98">
        <f t="shared" si="4041"/>
        <v>12</v>
      </c>
      <c r="DI996" s="98">
        <f t="shared" si="4042"/>
        <v>12</v>
      </c>
      <c r="DJ996" s="98">
        <f t="shared" si="4043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415</v>
      </c>
      <c r="B997" s="789">
        <f>SUM(B804)</f>
        <v>80</v>
      </c>
      <c r="C997" s="789">
        <f t="shared" ref="C997:M997" si="4084">SUM(C804)</f>
        <v>50</v>
      </c>
      <c r="D997" s="789">
        <f t="shared" si="4084"/>
        <v>70</v>
      </c>
      <c r="E997" s="789">
        <f t="shared" si="4084"/>
        <v>240</v>
      </c>
      <c r="F997" s="789">
        <f t="shared" si="4084"/>
        <v>0</v>
      </c>
      <c r="G997" s="789">
        <f t="shared" si="4084"/>
        <v>240</v>
      </c>
      <c r="H997" s="789">
        <f t="shared" si="4084"/>
        <v>200</v>
      </c>
      <c r="I997" s="789">
        <f t="shared" si="4084"/>
        <v>50</v>
      </c>
      <c r="J997" s="789">
        <f t="shared" si="4084"/>
        <v>150</v>
      </c>
      <c r="K997" s="789">
        <f t="shared" si="4084"/>
        <v>120</v>
      </c>
      <c r="L997" s="789">
        <f t="shared" si="4084"/>
        <v>100</v>
      </c>
      <c r="M997" s="789">
        <f t="shared" si="4084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85">SUM(U804)</f>
        <v>0</v>
      </c>
      <c r="V997" s="789">
        <f t="shared" si="4085"/>
        <v>300</v>
      </c>
      <c r="W997" s="789">
        <f t="shared" si="4085"/>
        <v>0</v>
      </c>
      <c r="X997" s="789">
        <f t="shared" si="4085"/>
        <v>120</v>
      </c>
      <c r="Y997" s="789">
        <f t="shared" si="4085"/>
        <v>0</v>
      </c>
      <c r="Z997" s="789">
        <f t="shared" si="4085"/>
        <v>50</v>
      </c>
      <c r="AA997" s="789">
        <f t="shared" si="4085"/>
        <v>0</v>
      </c>
      <c r="AB997" s="789">
        <f t="shared" si="4085"/>
        <v>0</v>
      </c>
      <c r="AC997" s="789">
        <f t="shared" si="4085"/>
        <v>0</v>
      </c>
      <c r="AD997" s="789">
        <f t="shared" si="4085"/>
        <v>0</v>
      </c>
      <c r="AE997" s="789">
        <f t="shared" si="4085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86">SUM(AM804)</f>
        <v>200</v>
      </c>
      <c r="AN997" s="789">
        <f t="shared" si="4086"/>
        <v>300</v>
      </c>
      <c r="AO997" s="789">
        <f t="shared" si="4086"/>
        <v>250</v>
      </c>
      <c r="AP997" s="789">
        <f t="shared" si="4086"/>
        <v>200</v>
      </c>
      <c r="AQ997" s="789">
        <f t="shared" si="4086"/>
        <v>200</v>
      </c>
      <c r="AR997" s="789">
        <f t="shared" si="4086"/>
        <v>200</v>
      </c>
      <c r="AS997" s="789">
        <f t="shared" si="4086"/>
        <v>200</v>
      </c>
      <c r="AT997" s="789">
        <f t="shared" si="4086"/>
        <v>50</v>
      </c>
      <c r="AU997" s="789">
        <f t="shared" si="4086"/>
        <v>100</v>
      </c>
      <c r="AV997" s="789">
        <f t="shared" si="4086"/>
        <v>150</v>
      </c>
      <c r="AW997" s="789">
        <f t="shared" si="4086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87">SUM(BE804)</f>
        <v>100</v>
      </c>
      <c r="BF997" s="789">
        <f t="shared" si="4087"/>
        <v>50</v>
      </c>
      <c r="BG997" s="789">
        <f t="shared" si="4087"/>
        <v>0</v>
      </c>
      <c r="BH997" s="789">
        <f t="shared" si="4087"/>
        <v>100</v>
      </c>
      <c r="BI997" s="789">
        <f t="shared" si="4087"/>
        <v>150</v>
      </c>
      <c r="BJ997" s="789">
        <f t="shared" si="4087"/>
        <v>0</v>
      </c>
      <c r="BK997" s="789">
        <f t="shared" si="4087"/>
        <v>50</v>
      </c>
      <c r="BL997" s="789">
        <f t="shared" si="4087"/>
        <v>0</v>
      </c>
      <c r="BM997" s="789">
        <f t="shared" si="4087"/>
        <v>0</v>
      </c>
      <c r="BN997" s="789">
        <f t="shared" si="4087"/>
        <v>100</v>
      </c>
      <c r="BO997" s="789">
        <f t="shared" si="4087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88">SUM(BW804)</f>
        <v>120</v>
      </c>
      <c r="BX997" s="789">
        <f t="shared" si="4088"/>
        <v>200</v>
      </c>
      <c r="BY997" s="789">
        <f t="shared" si="4088"/>
        <v>100</v>
      </c>
      <c r="BZ997" s="590">
        <f t="shared" si="4033"/>
        <v>112</v>
      </c>
      <c r="CA997" s="590">
        <f t="shared" si="4034"/>
        <v>22</v>
      </c>
      <c r="CB997" s="590">
        <f t="shared" si="4035"/>
        <v>185</v>
      </c>
      <c r="CC997" s="590">
        <f t="shared" si="4036"/>
        <v>40</v>
      </c>
      <c r="CD997" s="1328">
        <f t="shared" si="4037"/>
        <v>50</v>
      </c>
      <c r="CE997" s="1329">
        <f t="shared" si="4037"/>
        <v>50</v>
      </c>
      <c r="CF997" s="1329">
        <f t="shared" si="4037"/>
        <v>100</v>
      </c>
      <c r="CG997" s="1329">
        <f t="shared" si="4037"/>
        <v>150</v>
      </c>
      <c r="CH997" s="1329">
        <f t="shared" si="4037"/>
        <v>200</v>
      </c>
      <c r="CI997" s="1330">
        <f t="shared" si="4037"/>
        <v>200</v>
      </c>
      <c r="CJ997" s="1330">
        <f t="shared" si="4037"/>
        <v>200</v>
      </c>
      <c r="CK997" s="1329">
        <f t="shared" si="4037"/>
        <v>200</v>
      </c>
      <c r="CL997" s="1329">
        <f t="shared" si="4037"/>
        <v>200</v>
      </c>
      <c r="CM997" s="1329">
        <f t="shared" si="4037"/>
        <v>250</v>
      </c>
      <c r="CN997" s="1329">
        <f t="shared" si="4037"/>
        <v>300</v>
      </c>
      <c r="CO997" s="1328">
        <f t="shared" si="4037"/>
        <v>300</v>
      </c>
      <c r="CP997" s="1398" t="str">
        <f t="shared" si="4038"/>
        <v/>
      </c>
      <c r="CQ997" s="1349" t="str">
        <f t="shared" si="4038"/>
        <v/>
      </c>
      <c r="CR997" s="1350" t="str">
        <f t="shared" si="4038"/>
        <v/>
      </c>
      <c r="CS997" s="1350">
        <f t="shared" si="4038"/>
        <v>0</v>
      </c>
      <c r="CT997" s="1350">
        <f t="shared" si="4038"/>
        <v>0</v>
      </c>
      <c r="CU997" s="1350">
        <f t="shared" si="4038"/>
        <v>0</v>
      </c>
      <c r="CV997" s="1350">
        <f t="shared" si="4038"/>
        <v>0</v>
      </c>
      <c r="CW997" s="1351">
        <f t="shared" si="4038"/>
        <v>0</v>
      </c>
      <c r="CX997" s="1351">
        <f t="shared" si="4038"/>
        <v>0</v>
      </c>
      <c r="CY997" s="1351">
        <f t="shared" si="4038"/>
        <v>50</v>
      </c>
      <c r="CZ997" s="1350">
        <f t="shared" si="4038"/>
        <v>50</v>
      </c>
      <c r="DA997" s="1350">
        <f t="shared" si="4038"/>
        <v>100</v>
      </c>
      <c r="DB997" s="1350">
        <f t="shared" si="4038"/>
        <v>100</v>
      </c>
      <c r="DC997" s="1350">
        <f t="shared" si="4038"/>
        <v>100</v>
      </c>
      <c r="DD997" s="1350">
        <f t="shared" si="4038"/>
        <v>150</v>
      </c>
      <c r="DE997" s="1349" t="str">
        <f t="shared" si="4038"/>
        <v/>
      </c>
      <c r="DF997" s="1398" t="str">
        <f t="shared" si="4039"/>
        <v/>
      </c>
      <c r="DG997" s="646">
        <f t="shared" si="4040"/>
        <v>12</v>
      </c>
      <c r="DH997" s="98">
        <f t="shared" si="4041"/>
        <v>12</v>
      </c>
      <c r="DI997" s="98">
        <f t="shared" si="4042"/>
        <v>12</v>
      </c>
      <c r="DJ997" s="98">
        <f t="shared" si="4043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957</v>
      </c>
      <c r="B998" s="789">
        <f>SUM(B802,B803)</f>
        <v>600</v>
      </c>
      <c r="C998" s="789">
        <f t="shared" ref="C998:M998" si="4089">SUM(C802,C803)</f>
        <v>720</v>
      </c>
      <c r="D998" s="789">
        <f t="shared" si="4089"/>
        <v>1440</v>
      </c>
      <c r="E998" s="789">
        <f t="shared" si="4089"/>
        <v>540</v>
      </c>
      <c r="F998" s="789">
        <f t="shared" si="4089"/>
        <v>912</v>
      </c>
      <c r="G998" s="789">
        <f t="shared" si="4089"/>
        <v>560</v>
      </c>
      <c r="H998" s="789">
        <f t="shared" si="4089"/>
        <v>380</v>
      </c>
      <c r="I998" s="789">
        <f t="shared" si="4089"/>
        <v>480</v>
      </c>
      <c r="J998" s="789">
        <f t="shared" si="4089"/>
        <v>510</v>
      </c>
      <c r="K998" s="789">
        <f t="shared" si="4089"/>
        <v>512</v>
      </c>
      <c r="L998" s="789">
        <f t="shared" si="4089"/>
        <v>450</v>
      </c>
      <c r="M998" s="789">
        <f t="shared" si="4089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090">SUM(U802,U803)</f>
        <v>760</v>
      </c>
      <c r="V998" s="789">
        <f t="shared" si="4090"/>
        <v>3600</v>
      </c>
      <c r="W998" s="789">
        <f t="shared" si="4090"/>
        <v>960</v>
      </c>
      <c r="X998" s="789">
        <f t="shared" si="4090"/>
        <v>780</v>
      </c>
      <c r="Y998" s="789">
        <f t="shared" si="4090"/>
        <v>1080</v>
      </c>
      <c r="Z998" s="789">
        <f t="shared" si="4090"/>
        <v>770</v>
      </c>
      <c r="AA998" s="789">
        <f t="shared" si="4090"/>
        <v>810</v>
      </c>
      <c r="AB998" s="789">
        <f t="shared" si="4090"/>
        <v>770</v>
      </c>
      <c r="AC998" s="789">
        <f t="shared" si="4090"/>
        <v>650</v>
      </c>
      <c r="AD998" s="789">
        <f t="shared" si="4090"/>
        <v>624</v>
      </c>
      <c r="AE998" s="789">
        <f t="shared" si="4090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091">SUM(AM802,AM803)</f>
        <v>4350</v>
      </c>
      <c r="AN998" s="789">
        <f t="shared" si="4091"/>
        <v>10152</v>
      </c>
      <c r="AO998" s="789">
        <f t="shared" si="4091"/>
        <v>4600</v>
      </c>
      <c r="AP998" s="789">
        <f t="shared" si="4091"/>
        <v>6000</v>
      </c>
      <c r="AQ998" s="789">
        <f t="shared" si="4091"/>
        <v>7200</v>
      </c>
      <c r="AR998" s="789">
        <f t="shared" si="4091"/>
        <v>8784</v>
      </c>
      <c r="AS998" s="789">
        <f t="shared" si="4091"/>
        <v>5980</v>
      </c>
      <c r="AT998" s="789">
        <f t="shared" si="4091"/>
        <v>1848</v>
      </c>
      <c r="AU998" s="789">
        <f t="shared" si="4091"/>
        <v>8400</v>
      </c>
      <c r="AV998" s="789">
        <f t="shared" si="4091"/>
        <v>4784</v>
      </c>
      <c r="AW998" s="789">
        <f t="shared" si="4091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092">SUM(BE802,BE803)</f>
        <v>15600</v>
      </c>
      <c r="BF998" s="789">
        <f t="shared" si="4092"/>
        <v>6000</v>
      </c>
      <c r="BG998" s="789">
        <f t="shared" si="4092"/>
        <v>7400</v>
      </c>
      <c r="BH998" s="789">
        <f t="shared" si="4092"/>
        <v>7200</v>
      </c>
      <c r="BI998" s="789">
        <f t="shared" si="4092"/>
        <v>6000</v>
      </c>
      <c r="BJ998" s="789">
        <f t="shared" si="4092"/>
        <v>7200</v>
      </c>
      <c r="BK998" s="789">
        <f t="shared" si="4092"/>
        <v>9600</v>
      </c>
      <c r="BL998" s="789">
        <f t="shared" si="4092"/>
        <v>7200</v>
      </c>
      <c r="BM998" s="789">
        <f t="shared" si="4092"/>
        <v>8400</v>
      </c>
      <c r="BN998" s="789">
        <f t="shared" si="4092"/>
        <v>7200</v>
      </c>
      <c r="BO998" s="789">
        <f t="shared" si="4092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093">SUM(BW802,BW803)</f>
        <v>770</v>
      </c>
      <c r="BX998" s="789">
        <f t="shared" si="4093"/>
        <v>4900</v>
      </c>
      <c r="BY998" s="789">
        <f t="shared" si="4093"/>
        <v>8400</v>
      </c>
      <c r="BZ998" s="590">
        <f t="shared" si="4033"/>
        <v>566.79999999999995</v>
      </c>
      <c r="CA998" s="590">
        <f t="shared" si="4034"/>
        <v>792.4</v>
      </c>
      <c r="CB998" s="590">
        <f t="shared" si="4035"/>
        <v>5468.6</v>
      </c>
      <c r="CC998" s="590">
        <f t="shared" si="4036"/>
        <v>8000</v>
      </c>
      <c r="CD998" s="1328">
        <f t="shared" si="4037"/>
        <v>768</v>
      </c>
      <c r="CE998" s="1329">
        <f t="shared" si="4037"/>
        <v>1848</v>
      </c>
      <c r="CF998" s="1329">
        <f t="shared" si="4037"/>
        <v>2740</v>
      </c>
      <c r="CG998" s="1329">
        <f t="shared" si="4037"/>
        <v>4350</v>
      </c>
      <c r="CH998" s="1329">
        <f t="shared" si="4037"/>
        <v>4600</v>
      </c>
      <c r="CI998" s="1330">
        <f t="shared" si="4037"/>
        <v>4784</v>
      </c>
      <c r="CJ998" s="1330">
        <f t="shared" si="4037"/>
        <v>5980</v>
      </c>
      <c r="CK998" s="1329">
        <f t="shared" si="4037"/>
        <v>6000</v>
      </c>
      <c r="CL998" s="1329">
        <f t="shared" si="4037"/>
        <v>7200</v>
      </c>
      <c r="CM998" s="1329">
        <f t="shared" si="4037"/>
        <v>8400</v>
      </c>
      <c r="CN998" s="1329">
        <f t="shared" si="4037"/>
        <v>8784</v>
      </c>
      <c r="CO998" s="1328">
        <f t="shared" si="4037"/>
        <v>10152</v>
      </c>
      <c r="CP998" s="1398" t="str">
        <f t="shared" si="4038"/>
        <v/>
      </c>
      <c r="CQ998" s="1349" t="str">
        <f t="shared" si="4038"/>
        <v/>
      </c>
      <c r="CR998" s="1350" t="str">
        <f t="shared" si="4038"/>
        <v/>
      </c>
      <c r="CS998" s="1350">
        <f t="shared" si="4038"/>
        <v>6000</v>
      </c>
      <c r="CT998" s="1350">
        <f t="shared" si="4038"/>
        <v>6000</v>
      </c>
      <c r="CU998" s="1350">
        <f t="shared" si="4038"/>
        <v>7200</v>
      </c>
      <c r="CV998" s="1350">
        <f t="shared" si="4038"/>
        <v>7200</v>
      </c>
      <c r="CW998" s="1351">
        <f t="shared" si="4038"/>
        <v>7200</v>
      </c>
      <c r="CX998" s="1351">
        <f t="shared" si="4038"/>
        <v>7200</v>
      </c>
      <c r="CY998" s="1351">
        <f t="shared" si="4038"/>
        <v>7400</v>
      </c>
      <c r="CZ998" s="1350">
        <f t="shared" si="4038"/>
        <v>7800</v>
      </c>
      <c r="DA998" s="1350">
        <f t="shared" si="4038"/>
        <v>8400</v>
      </c>
      <c r="DB998" s="1350">
        <f t="shared" si="4038"/>
        <v>9600</v>
      </c>
      <c r="DC998" s="1350">
        <f t="shared" si="4038"/>
        <v>12000</v>
      </c>
      <c r="DD998" s="1350">
        <f t="shared" si="4038"/>
        <v>15600</v>
      </c>
      <c r="DE998" s="1349" t="str">
        <f t="shared" si="4038"/>
        <v/>
      </c>
      <c r="DF998" s="1398" t="str">
        <f t="shared" si="4039"/>
        <v/>
      </c>
      <c r="DG998" s="646">
        <f t="shared" si="4040"/>
        <v>12</v>
      </c>
      <c r="DH998" s="98">
        <f t="shared" si="4041"/>
        <v>12</v>
      </c>
      <c r="DI998" s="98">
        <f t="shared" si="4042"/>
        <v>12</v>
      </c>
      <c r="DJ998" s="98">
        <f t="shared" si="4043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416</v>
      </c>
      <c r="B999" s="789">
        <f>SUM(B805,B809:B810)</f>
        <v>3500</v>
      </c>
      <c r="C999" s="789">
        <f t="shared" ref="C999:M999" si="4094">SUM(C805,C809:C810)</f>
        <v>11000</v>
      </c>
      <c r="D999" s="789">
        <f t="shared" si="4094"/>
        <v>13240</v>
      </c>
      <c r="E999" s="789">
        <f t="shared" si="4094"/>
        <v>5500</v>
      </c>
      <c r="F999" s="789">
        <f t="shared" si="4094"/>
        <v>9000</v>
      </c>
      <c r="G999" s="789">
        <f t="shared" si="4094"/>
        <v>9360</v>
      </c>
      <c r="H999" s="789">
        <f t="shared" si="4094"/>
        <v>2000</v>
      </c>
      <c r="I999" s="789">
        <f t="shared" si="4094"/>
        <v>7000</v>
      </c>
      <c r="J999" s="789">
        <f t="shared" si="4094"/>
        <v>9060</v>
      </c>
      <c r="K999" s="789">
        <f t="shared" si="4094"/>
        <v>16180</v>
      </c>
      <c r="L999" s="789">
        <f t="shared" si="4094"/>
        <v>12000</v>
      </c>
      <c r="M999" s="789">
        <f t="shared" si="4094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095">SUM(U805,U809:U810)</f>
        <v>13000</v>
      </c>
      <c r="V999" s="789">
        <f t="shared" si="4095"/>
        <v>2920</v>
      </c>
      <c r="W999" s="789">
        <f t="shared" si="4095"/>
        <v>17500</v>
      </c>
      <c r="X999" s="789">
        <f t="shared" si="4095"/>
        <v>25120</v>
      </c>
      <c r="Y999" s="789">
        <f t="shared" si="4095"/>
        <v>15000</v>
      </c>
      <c r="Z999" s="789">
        <f t="shared" si="4095"/>
        <v>13000</v>
      </c>
      <c r="AA999" s="789">
        <f t="shared" si="4095"/>
        <v>15000</v>
      </c>
      <c r="AB999" s="789">
        <f t="shared" si="4095"/>
        <v>500</v>
      </c>
      <c r="AC999" s="789">
        <f t="shared" si="4095"/>
        <v>9200</v>
      </c>
      <c r="AD999" s="789">
        <f t="shared" si="4095"/>
        <v>9000</v>
      </c>
      <c r="AE999" s="789">
        <f t="shared" si="4095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096">SUM(AM805,AM809:AM810)</f>
        <v>31400</v>
      </c>
      <c r="AN999" s="789">
        <f t="shared" si="4096"/>
        <v>5520</v>
      </c>
      <c r="AO999" s="789">
        <f t="shared" si="4096"/>
        <v>2640</v>
      </c>
      <c r="AP999" s="789">
        <f t="shared" si="4096"/>
        <v>4200</v>
      </c>
      <c r="AQ999" s="789">
        <f t="shared" si="4096"/>
        <v>3360</v>
      </c>
      <c r="AR999" s="789">
        <f t="shared" si="4096"/>
        <v>2530</v>
      </c>
      <c r="AS999" s="789">
        <f t="shared" si="4096"/>
        <v>2640</v>
      </c>
      <c r="AT999" s="789">
        <f t="shared" si="4096"/>
        <v>0</v>
      </c>
      <c r="AU999" s="789">
        <f t="shared" si="4096"/>
        <v>6000</v>
      </c>
      <c r="AV999" s="789">
        <f t="shared" si="4096"/>
        <v>3260</v>
      </c>
      <c r="AW999" s="789">
        <f t="shared" si="4096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097">SUM(BE805,BE809:BE810)</f>
        <v>0</v>
      </c>
      <c r="BF999" s="789">
        <f t="shared" si="4097"/>
        <v>0</v>
      </c>
      <c r="BG999" s="789">
        <f t="shared" si="4097"/>
        <v>15000</v>
      </c>
      <c r="BH999" s="789">
        <f t="shared" si="4097"/>
        <v>0</v>
      </c>
      <c r="BI999" s="789">
        <f t="shared" si="4097"/>
        <v>0</v>
      </c>
      <c r="BJ999" s="789">
        <f t="shared" si="4097"/>
        <v>0</v>
      </c>
      <c r="BK999" s="789">
        <f t="shared" si="4097"/>
        <v>16800</v>
      </c>
      <c r="BL999" s="789">
        <f t="shared" si="4097"/>
        <v>0</v>
      </c>
      <c r="BM999" s="789">
        <f t="shared" si="4097"/>
        <v>0</v>
      </c>
      <c r="BN999" s="789">
        <f t="shared" si="4097"/>
        <v>0</v>
      </c>
      <c r="BO999" s="789">
        <f t="shared" si="4097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098">SUM(BW805,BW809:BW810)</f>
        <v>13120</v>
      </c>
      <c r="BX999" s="789">
        <f t="shared" si="4098"/>
        <v>15160</v>
      </c>
      <c r="BY999" s="789">
        <f t="shared" si="4098"/>
        <v>15000</v>
      </c>
      <c r="BZ999" s="590">
        <f t="shared" si="4033"/>
        <v>9566</v>
      </c>
      <c r="CA999" s="590">
        <f t="shared" si="4034"/>
        <v>13162</v>
      </c>
      <c r="CB999" s="590">
        <f t="shared" si="4035"/>
        <v>3455</v>
      </c>
      <c r="CC999" s="590">
        <f t="shared" si="4036"/>
        <v>1500</v>
      </c>
      <c r="CD999" s="1328">
        <f t="shared" si="4037"/>
        <v>0</v>
      </c>
      <c r="CE999" s="1329">
        <f t="shared" si="4037"/>
        <v>0</v>
      </c>
      <c r="CF999" s="1329">
        <f t="shared" si="4037"/>
        <v>2530</v>
      </c>
      <c r="CG999" s="1329">
        <f t="shared" si="4037"/>
        <v>2640</v>
      </c>
      <c r="CH999" s="1329">
        <f t="shared" si="4037"/>
        <v>2640</v>
      </c>
      <c r="CI999" s="1330">
        <f t="shared" si="4037"/>
        <v>3260</v>
      </c>
      <c r="CJ999" s="1330">
        <f t="shared" si="4037"/>
        <v>3360</v>
      </c>
      <c r="CK999" s="1329">
        <f t="shared" si="4037"/>
        <v>4200</v>
      </c>
      <c r="CL999" s="1329">
        <f t="shared" si="4037"/>
        <v>4400</v>
      </c>
      <c r="CM999" s="1329">
        <f t="shared" si="4037"/>
        <v>5520</v>
      </c>
      <c r="CN999" s="1329">
        <f t="shared" si="4037"/>
        <v>6000</v>
      </c>
      <c r="CO999" s="1328">
        <f t="shared" si="4037"/>
        <v>31400</v>
      </c>
      <c r="CP999" s="1398" t="str">
        <f t="shared" si="4038"/>
        <v/>
      </c>
      <c r="CQ999" s="1349" t="str">
        <f t="shared" si="4038"/>
        <v/>
      </c>
      <c r="CR999" s="1350" t="str">
        <f t="shared" si="4038"/>
        <v/>
      </c>
      <c r="CS999" s="1350">
        <f t="shared" si="4038"/>
        <v>0</v>
      </c>
      <c r="CT999" s="1350">
        <f t="shared" si="4038"/>
        <v>0</v>
      </c>
      <c r="CU999" s="1350">
        <f t="shared" si="4038"/>
        <v>0</v>
      </c>
      <c r="CV999" s="1350">
        <f t="shared" si="4038"/>
        <v>0</v>
      </c>
      <c r="CW999" s="1351">
        <f t="shared" si="4038"/>
        <v>0</v>
      </c>
      <c r="CX999" s="1351">
        <f t="shared" si="4038"/>
        <v>0</v>
      </c>
      <c r="CY999" s="1351">
        <f t="shared" si="4038"/>
        <v>0</v>
      </c>
      <c r="CZ999" s="1350">
        <f t="shared" si="4038"/>
        <v>0</v>
      </c>
      <c r="DA999" s="1350">
        <f t="shared" si="4038"/>
        <v>0</v>
      </c>
      <c r="DB999" s="1350">
        <f t="shared" si="4038"/>
        <v>0</v>
      </c>
      <c r="DC999" s="1350">
        <f t="shared" si="4038"/>
        <v>15000</v>
      </c>
      <c r="DD999" s="1350">
        <f t="shared" si="4038"/>
        <v>16800</v>
      </c>
      <c r="DE999" s="1349" t="str">
        <f t="shared" si="4038"/>
        <v/>
      </c>
      <c r="DF999" s="1398" t="str">
        <f t="shared" si="4039"/>
        <v/>
      </c>
      <c r="DG999" s="646">
        <f t="shared" si="4040"/>
        <v>12</v>
      </c>
      <c r="DH999" s="98">
        <f t="shared" si="4041"/>
        <v>12</v>
      </c>
      <c r="DI999" s="98">
        <f t="shared" si="4042"/>
        <v>12</v>
      </c>
      <c r="DJ999" s="98">
        <f t="shared" si="4043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714</v>
      </c>
      <c r="B1000" s="789">
        <f>SUM(B807)</f>
        <v>0</v>
      </c>
      <c r="C1000" s="789">
        <f t="shared" ref="C1000:M1000" si="4099">SUM(C807)</f>
        <v>0</v>
      </c>
      <c r="D1000" s="789">
        <f t="shared" si="4099"/>
        <v>0</v>
      </c>
      <c r="E1000" s="789">
        <f t="shared" si="4099"/>
        <v>0</v>
      </c>
      <c r="F1000" s="789">
        <f t="shared" si="4099"/>
        <v>0</v>
      </c>
      <c r="G1000" s="789">
        <f t="shared" si="4099"/>
        <v>0</v>
      </c>
      <c r="H1000" s="789">
        <f t="shared" si="4099"/>
        <v>0</v>
      </c>
      <c r="I1000" s="789">
        <f t="shared" si="4099"/>
        <v>0</v>
      </c>
      <c r="J1000" s="789">
        <f t="shared" si="4099"/>
        <v>0</v>
      </c>
      <c r="K1000" s="789">
        <f t="shared" si="4099"/>
        <v>0</v>
      </c>
      <c r="L1000" s="789">
        <f t="shared" si="4099"/>
        <v>0</v>
      </c>
      <c r="M1000" s="789">
        <f t="shared" si="4099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00">SUM(U807)</f>
        <v>0</v>
      </c>
      <c r="V1000" s="789">
        <f t="shared" si="4100"/>
        <v>0</v>
      </c>
      <c r="W1000" s="789">
        <f t="shared" si="4100"/>
        <v>0</v>
      </c>
      <c r="X1000" s="789">
        <f t="shared" si="4100"/>
        <v>0</v>
      </c>
      <c r="Y1000" s="789">
        <f t="shared" si="4100"/>
        <v>0</v>
      </c>
      <c r="Z1000" s="789">
        <f t="shared" si="4100"/>
        <v>0</v>
      </c>
      <c r="AA1000" s="789">
        <f t="shared" si="4100"/>
        <v>0</v>
      </c>
      <c r="AB1000" s="789">
        <f t="shared" si="4100"/>
        <v>0</v>
      </c>
      <c r="AC1000" s="789">
        <f t="shared" si="4100"/>
        <v>0</v>
      </c>
      <c r="AD1000" s="789">
        <f t="shared" si="4100"/>
        <v>0</v>
      </c>
      <c r="AE1000" s="789">
        <f t="shared" si="4100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01">SUM(AM807)</f>
        <v>0</v>
      </c>
      <c r="AN1000" s="789">
        <f t="shared" si="4101"/>
        <v>0</v>
      </c>
      <c r="AO1000" s="789">
        <f t="shared" si="4101"/>
        <v>0</v>
      </c>
      <c r="AP1000" s="789">
        <f t="shared" si="4101"/>
        <v>0</v>
      </c>
      <c r="AQ1000" s="789">
        <f t="shared" si="4101"/>
        <v>0</v>
      </c>
      <c r="AR1000" s="789">
        <f t="shared" si="4101"/>
        <v>0</v>
      </c>
      <c r="AS1000" s="789">
        <f t="shared" si="4101"/>
        <v>0</v>
      </c>
      <c r="AT1000" s="789">
        <f t="shared" si="4101"/>
        <v>0</v>
      </c>
      <c r="AU1000" s="789">
        <f t="shared" si="4101"/>
        <v>0</v>
      </c>
      <c r="AV1000" s="789">
        <f t="shared" si="4101"/>
        <v>0</v>
      </c>
      <c r="AW1000" s="789">
        <f t="shared" si="4101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02">SUM(BE807)</f>
        <v>0</v>
      </c>
      <c r="BF1000" s="789">
        <f t="shared" si="4102"/>
        <v>0</v>
      </c>
      <c r="BG1000" s="789">
        <f t="shared" si="4102"/>
        <v>0</v>
      </c>
      <c r="BH1000" s="789">
        <f t="shared" si="4102"/>
        <v>0</v>
      </c>
      <c r="BI1000" s="789">
        <f t="shared" si="4102"/>
        <v>0</v>
      </c>
      <c r="BJ1000" s="789">
        <f t="shared" si="4102"/>
        <v>0</v>
      </c>
      <c r="BK1000" s="789">
        <f t="shared" si="4102"/>
        <v>0</v>
      </c>
      <c r="BL1000" s="789">
        <f t="shared" si="4102"/>
        <v>0</v>
      </c>
      <c r="BM1000" s="789">
        <f t="shared" si="4102"/>
        <v>0</v>
      </c>
      <c r="BN1000" s="789">
        <f t="shared" si="4102"/>
        <v>0</v>
      </c>
      <c r="BO1000" s="789">
        <f t="shared" si="4102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03">SUM(BV807)</f>
        <v>0</v>
      </c>
      <c r="BW1000" s="789">
        <f t="shared" si="4103"/>
        <v>0</v>
      </c>
      <c r="BX1000" s="789">
        <f t="shared" si="4103"/>
        <v>0</v>
      </c>
      <c r="BY1000" s="789">
        <f t="shared" si="4103"/>
        <v>0</v>
      </c>
      <c r="BZ1000" s="590">
        <f t="shared" si="4033"/>
        <v>0</v>
      </c>
      <c r="CA1000" s="590">
        <f t="shared" si="4034"/>
        <v>0</v>
      </c>
      <c r="CB1000" s="590">
        <f t="shared" si="4035"/>
        <v>0</v>
      </c>
      <c r="CC1000" s="590">
        <f t="shared" si="4036"/>
        <v>0</v>
      </c>
      <c r="CD1000" s="1328">
        <f t="shared" si="4037"/>
        <v>0</v>
      </c>
      <c r="CE1000" s="1329">
        <f t="shared" si="4037"/>
        <v>0</v>
      </c>
      <c r="CF1000" s="1329">
        <f t="shared" si="4037"/>
        <v>0</v>
      </c>
      <c r="CG1000" s="1329">
        <f t="shared" si="4037"/>
        <v>0</v>
      </c>
      <c r="CH1000" s="1329">
        <f t="shared" si="4037"/>
        <v>0</v>
      </c>
      <c r="CI1000" s="1330">
        <f t="shared" si="4037"/>
        <v>0</v>
      </c>
      <c r="CJ1000" s="1330">
        <f t="shared" si="4037"/>
        <v>0</v>
      </c>
      <c r="CK1000" s="1329">
        <f t="shared" si="4037"/>
        <v>0</v>
      </c>
      <c r="CL1000" s="1329">
        <f t="shared" si="4037"/>
        <v>0</v>
      </c>
      <c r="CM1000" s="1329">
        <f t="shared" si="4037"/>
        <v>0</v>
      </c>
      <c r="CN1000" s="1329">
        <f t="shared" si="4037"/>
        <v>0</v>
      </c>
      <c r="CO1000" s="1328">
        <f t="shared" si="4037"/>
        <v>0</v>
      </c>
      <c r="CP1000" s="1398" t="str">
        <f t="shared" si="4038"/>
        <v/>
      </c>
      <c r="CQ1000" s="1349" t="str">
        <f t="shared" si="4038"/>
        <v/>
      </c>
      <c r="CR1000" s="1350" t="str">
        <f t="shared" si="4038"/>
        <v/>
      </c>
      <c r="CS1000" s="1350">
        <f t="shared" si="4038"/>
        <v>0</v>
      </c>
      <c r="CT1000" s="1350">
        <f t="shared" si="4038"/>
        <v>0</v>
      </c>
      <c r="CU1000" s="1350">
        <f t="shared" si="4038"/>
        <v>0</v>
      </c>
      <c r="CV1000" s="1350">
        <f t="shared" si="4038"/>
        <v>0</v>
      </c>
      <c r="CW1000" s="1351">
        <f t="shared" si="4038"/>
        <v>0</v>
      </c>
      <c r="CX1000" s="1351">
        <f t="shared" si="4038"/>
        <v>0</v>
      </c>
      <c r="CY1000" s="1351">
        <f t="shared" si="4038"/>
        <v>0</v>
      </c>
      <c r="CZ1000" s="1350">
        <f t="shared" si="4038"/>
        <v>0</v>
      </c>
      <c r="DA1000" s="1350">
        <f t="shared" si="4038"/>
        <v>0</v>
      </c>
      <c r="DB1000" s="1350">
        <f t="shared" si="4038"/>
        <v>0</v>
      </c>
      <c r="DC1000" s="1350">
        <f t="shared" si="4038"/>
        <v>0</v>
      </c>
      <c r="DD1000" s="1350">
        <f t="shared" si="4038"/>
        <v>0</v>
      </c>
      <c r="DE1000" s="1349" t="str">
        <f t="shared" si="4038"/>
        <v/>
      </c>
      <c r="DF1000" s="1398" t="str">
        <f t="shared" si="4039"/>
        <v/>
      </c>
      <c r="DG1000" s="646">
        <f t="shared" si="4040"/>
        <v>12</v>
      </c>
      <c r="DH1000" s="98">
        <f t="shared" si="4041"/>
        <v>12</v>
      </c>
      <c r="DI1000" s="98">
        <f t="shared" si="4042"/>
        <v>12</v>
      </c>
      <c r="DJ1000" s="98">
        <f t="shared" si="4043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715</v>
      </c>
      <c r="B1001" s="789">
        <f>SUM(B808)</f>
        <v>0</v>
      </c>
      <c r="C1001" s="789">
        <f t="shared" ref="C1001:M1001" si="4104">SUM(C808)</f>
        <v>0</v>
      </c>
      <c r="D1001" s="789">
        <f t="shared" si="4104"/>
        <v>0</v>
      </c>
      <c r="E1001" s="789">
        <f t="shared" si="4104"/>
        <v>0</v>
      </c>
      <c r="F1001" s="789">
        <f t="shared" si="4104"/>
        <v>0</v>
      </c>
      <c r="G1001" s="789">
        <f t="shared" si="4104"/>
        <v>0</v>
      </c>
      <c r="H1001" s="789">
        <f t="shared" si="4104"/>
        <v>0</v>
      </c>
      <c r="I1001" s="789">
        <f t="shared" si="4104"/>
        <v>0</v>
      </c>
      <c r="J1001" s="789">
        <f t="shared" si="4104"/>
        <v>0</v>
      </c>
      <c r="K1001" s="789">
        <f t="shared" si="4104"/>
        <v>0</v>
      </c>
      <c r="L1001" s="789">
        <f t="shared" si="4104"/>
        <v>0</v>
      </c>
      <c r="M1001" s="789">
        <f t="shared" si="4104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05">SUM(U808)</f>
        <v>0</v>
      </c>
      <c r="V1001" s="789">
        <f t="shared" si="4105"/>
        <v>0</v>
      </c>
      <c r="W1001" s="789">
        <f t="shared" si="4105"/>
        <v>0</v>
      </c>
      <c r="X1001" s="789">
        <f t="shared" si="4105"/>
        <v>0</v>
      </c>
      <c r="Y1001" s="789">
        <f t="shared" si="4105"/>
        <v>0</v>
      </c>
      <c r="Z1001" s="789">
        <f t="shared" si="4105"/>
        <v>0</v>
      </c>
      <c r="AA1001" s="789">
        <f t="shared" si="4105"/>
        <v>0</v>
      </c>
      <c r="AB1001" s="789">
        <f t="shared" si="4105"/>
        <v>0</v>
      </c>
      <c r="AC1001" s="789">
        <f t="shared" si="4105"/>
        <v>0</v>
      </c>
      <c r="AD1001" s="789">
        <f t="shared" si="4105"/>
        <v>0</v>
      </c>
      <c r="AE1001" s="789">
        <f t="shared" si="4105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06">SUM(AM808)</f>
        <v>0</v>
      </c>
      <c r="AN1001" s="789">
        <f t="shared" si="4106"/>
        <v>0</v>
      </c>
      <c r="AO1001" s="789">
        <f t="shared" si="4106"/>
        <v>0</v>
      </c>
      <c r="AP1001" s="789">
        <f t="shared" si="4106"/>
        <v>0</v>
      </c>
      <c r="AQ1001" s="789">
        <f t="shared" si="4106"/>
        <v>0</v>
      </c>
      <c r="AR1001" s="789">
        <f t="shared" si="4106"/>
        <v>0</v>
      </c>
      <c r="AS1001" s="789">
        <f t="shared" si="4106"/>
        <v>0</v>
      </c>
      <c r="AT1001" s="789">
        <f t="shared" si="4106"/>
        <v>0</v>
      </c>
      <c r="AU1001" s="789">
        <f t="shared" si="4106"/>
        <v>0</v>
      </c>
      <c r="AV1001" s="789">
        <f t="shared" si="4106"/>
        <v>0</v>
      </c>
      <c r="AW1001" s="789">
        <f t="shared" si="4106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07">SUM(BE808)</f>
        <v>0</v>
      </c>
      <c r="BF1001" s="789">
        <f t="shared" si="4107"/>
        <v>0</v>
      </c>
      <c r="BG1001" s="789">
        <f t="shared" si="4107"/>
        <v>0</v>
      </c>
      <c r="BH1001" s="789">
        <f t="shared" si="4107"/>
        <v>0</v>
      </c>
      <c r="BI1001" s="789">
        <f t="shared" si="4107"/>
        <v>0</v>
      </c>
      <c r="BJ1001" s="789">
        <f t="shared" si="4107"/>
        <v>0</v>
      </c>
      <c r="BK1001" s="789">
        <f t="shared" si="4107"/>
        <v>0</v>
      </c>
      <c r="BL1001" s="789">
        <f t="shared" si="4107"/>
        <v>0</v>
      </c>
      <c r="BM1001" s="789">
        <f t="shared" si="4107"/>
        <v>0</v>
      </c>
      <c r="BN1001" s="789">
        <f t="shared" si="4107"/>
        <v>0</v>
      </c>
      <c r="BO1001" s="789">
        <f t="shared" si="4107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08">SUM(BV808)</f>
        <v>0</v>
      </c>
      <c r="BW1001" s="789">
        <f t="shared" si="4108"/>
        <v>0</v>
      </c>
      <c r="BX1001" s="789">
        <f t="shared" si="4108"/>
        <v>0</v>
      </c>
      <c r="BY1001" s="789">
        <f t="shared" si="4108"/>
        <v>0</v>
      </c>
      <c r="BZ1001" s="590">
        <f t="shared" si="4033"/>
        <v>0</v>
      </c>
      <c r="CA1001" s="590">
        <f t="shared" si="4034"/>
        <v>0</v>
      </c>
      <c r="CB1001" s="590">
        <f t="shared" si="4035"/>
        <v>0</v>
      </c>
      <c r="CC1001" s="590">
        <f t="shared" si="4036"/>
        <v>0</v>
      </c>
      <c r="CD1001" s="1328">
        <f t="shared" si="4037"/>
        <v>0</v>
      </c>
      <c r="CE1001" s="1329">
        <f t="shared" si="4037"/>
        <v>0</v>
      </c>
      <c r="CF1001" s="1329">
        <f t="shared" si="4037"/>
        <v>0</v>
      </c>
      <c r="CG1001" s="1329">
        <f t="shared" si="4037"/>
        <v>0</v>
      </c>
      <c r="CH1001" s="1329">
        <f t="shared" si="4037"/>
        <v>0</v>
      </c>
      <c r="CI1001" s="1330">
        <f t="shared" si="4037"/>
        <v>0</v>
      </c>
      <c r="CJ1001" s="1330">
        <f t="shared" si="4037"/>
        <v>0</v>
      </c>
      <c r="CK1001" s="1329">
        <f t="shared" si="4037"/>
        <v>0</v>
      </c>
      <c r="CL1001" s="1329">
        <f t="shared" si="4037"/>
        <v>0</v>
      </c>
      <c r="CM1001" s="1329">
        <f t="shared" si="4037"/>
        <v>0</v>
      </c>
      <c r="CN1001" s="1329">
        <f t="shared" si="4037"/>
        <v>0</v>
      </c>
      <c r="CO1001" s="1328">
        <f t="shared" si="4037"/>
        <v>0</v>
      </c>
      <c r="CP1001" s="1398" t="str">
        <f t="shared" si="4038"/>
        <v/>
      </c>
      <c r="CQ1001" s="1349" t="str">
        <f t="shared" si="4038"/>
        <v/>
      </c>
      <c r="CR1001" s="1350" t="str">
        <f t="shared" si="4038"/>
        <v/>
      </c>
      <c r="CS1001" s="1350">
        <f t="shared" si="4038"/>
        <v>0</v>
      </c>
      <c r="CT1001" s="1350">
        <f t="shared" si="4038"/>
        <v>0</v>
      </c>
      <c r="CU1001" s="1350">
        <f t="shared" si="4038"/>
        <v>0</v>
      </c>
      <c r="CV1001" s="1350">
        <f t="shared" si="4038"/>
        <v>0</v>
      </c>
      <c r="CW1001" s="1351">
        <f t="shared" si="4038"/>
        <v>0</v>
      </c>
      <c r="CX1001" s="1351">
        <f t="shared" si="4038"/>
        <v>0</v>
      </c>
      <c r="CY1001" s="1351">
        <f t="shared" si="4038"/>
        <v>0</v>
      </c>
      <c r="CZ1001" s="1350">
        <f t="shared" si="4038"/>
        <v>0</v>
      </c>
      <c r="DA1001" s="1350">
        <f t="shared" si="4038"/>
        <v>0</v>
      </c>
      <c r="DB1001" s="1350">
        <f t="shared" si="4038"/>
        <v>0</v>
      </c>
      <c r="DC1001" s="1350">
        <f t="shared" si="4038"/>
        <v>0</v>
      </c>
      <c r="DD1001" s="1350">
        <f t="shared" si="4038"/>
        <v>0</v>
      </c>
      <c r="DE1001" s="1349" t="str">
        <f t="shared" si="4038"/>
        <v/>
      </c>
      <c r="DF1001" s="1398" t="str">
        <f t="shared" si="4039"/>
        <v/>
      </c>
      <c r="DG1001" s="646">
        <f t="shared" si="4040"/>
        <v>12</v>
      </c>
      <c r="DH1001" s="98">
        <f t="shared" si="4041"/>
        <v>12</v>
      </c>
      <c r="DI1001" s="98">
        <f t="shared" si="4042"/>
        <v>12</v>
      </c>
      <c r="DJ1001" s="98">
        <f t="shared" si="4043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417</v>
      </c>
      <c r="B1002" s="789">
        <f t="shared" ref="B1002:M1002" si="4109">B985-SUM(B988:B999)</f>
        <v>657.90400000000227</v>
      </c>
      <c r="C1002" s="789">
        <f t="shared" si="4109"/>
        <v>450.91999999999825</v>
      </c>
      <c r="D1002" s="789">
        <f t="shared" si="4109"/>
        <v>666</v>
      </c>
      <c r="E1002" s="789">
        <f t="shared" si="4109"/>
        <v>588</v>
      </c>
      <c r="F1002" s="789">
        <f t="shared" si="4109"/>
        <v>962.91999999999825</v>
      </c>
      <c r="G1002" s="789">
        <f t="shared" si="4109"/>
        <v>3860</v>
      </c>
      <c r="H1002" s="789">
        <f t="shared" si="4109"/>
        <v>473</v>
      </c>
      <c r="I1002" s="789">
        <f t="shared" si="4109"/>
        <v>510.91999999999825</v>
      </c>
      <c r="J1002" s="789">
        <f t="shared" si="4109"/>
        <v>1766</v>
      </c>
      <c r="K1002" s="789">
        <f t="shared" si="4109"/>
        <v>1562.6399999999994</v>
      </c>
      <c r="L1002" s="789">
        <f t="shared" si="4109"/>
        <v>2086.3119999999981</v>
      </c>
      <c r="M1002" s="789">
        <f t="shared" si="4109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10">T985-SUM(T988:T999)</f>
        <v>1646.4000000000015</v>
      </c>
      <c r="U1002" s="789">
        <f t="shared" si="4110"/>
        <v>2767.3999999999978</v>
      </c>
      <c r="V1002" s="789">
        <f t="shared" si="4110"/>
        <v>2068.0959999999977</v>
      </c>
      <c r="W1002" s="789">
        <f t="shared" si="4110"/>
        <v>929</v>
      </c>
      <c r="X1002" s="789">
        <f t="shared" si="4110"/>
        <v>4495.1919999999955</v>
      </c>
      <c r="Y1002" s="789">
        <f t="shared" si="4110"/>
        <v>4880.3839999999982</v>
      </c>
      <c r="Z1002" s="789">
        <f t="shared" si="4110"/>
        <v>1483</v>
      </c>
      <c r="AA1002" s="789">
        <f t="shared" si="4110"/>
        <v>2320.119999999999</v>
      </c>
      <c r="AB1002" s="789">
        <f t="shared" si="4110"/>
        <v>3366</v>
      </c>
      <c r="AC1002" s="789">
        <f t="shared" si="4110"/>
        <v>1170.4799999999996</v>
      </c>
      <c r="AD1002" s="789">
        <f t="shared" si="4110"/>
        <v>764</v>
      </c>
      <c r="AE1002" s="789">
        <f t="shared" si="4110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11">AL985-SUM(AL988:AL999)</f>
        <v>136258.09599999999</v>
      </c>
      <c r="AM1002" s="789">
        <f t="shared" si="4111"/>
        <v>104491.876</v>
      </c>
      <c r="AN1002" s="789">
        <f t="shared" si="4111"/>
        <v>76595.73599999999</v>
      </c>
      <c r="AO1002" s="789">
        <f t="shared" si="4111"/>
        <v>166180.92799999999</v>
      </c>
      <c r="AP1002" s="789">
        <f t="shared" si="4111"/>
        <v>113337.99600000001</v>
      </c>
      <c r="AQ1002" s="789">
        <f t="shared" si="4111"/>
        <v>57437.275999999998</v>
      </c>
      <c r="AR1002" s="789">
        <f t="shared" si="4111"/>
        <v>89036.335999999996</v>
      </c>
      <c r="AS1002" s="789">
        <f t="shared" si="4111"/>
        <v>100776.946</v>
      </c>
      <c r="AT1002" s="789">
        <f t="shared" si="4111"/>
        <v>176694.09599999999</v>
      </c>
      <c r="AU1002" s="789">
        <f t="shared" si="4111"/>
        <v>122061.52099999998</v>
      </c>
      <c r="AV1002" s="789">
        <f t="shared" si="4111"/>
        <v>140886.546</v>
      </c>
      <c r="AW1002" s="789">
        <f t="shared" si="4111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12">BD985-SUM(BD988:BD999)</f>
        <v>-7207.9619999999995</v>
      </c>
      <c r="BE1002" s="789">
        <f t="shared" si="4112"/>
        <v>75650.945999999996</v>
      </c>
      <c r="BF1002" s="789">
        <f t="shared" si="4112"/>
        <v>173594</v>
      </c>
      <c r="BG1002" s="789">
        <f t="shared" si="4112"/>
        <v>131565.08500000002</v>
      </c>
      <c r="BH1002" s="789">
        <f t="shared" si="4112"/>
        <v>104888.856</v>
      </c>
      <c r="BI1002" s="789">
        <f t="shared" si="4112"/>
        <v>110200.5</v>
      </c>
      <c r="BJ1002" s="789">
        <f t="shared" si="4112"/>
        <v>160269.64799999999</v>
      </c>
      <c r="BK1002" s="789">
        <f t="shared" si="4112"/>
        <v>51170.441999999995</v>
      </c>
      <c r="BL1002" s="789">
        <f t="shared" si="4112"/>
        <v>138847.59</v>
      </c>
      <c r="BM1002" s="789">
        <f t="shared" si="4112"/>
        <v>144913.41</v>
      </c>
      <c r="BN1002" s="789">
        <f t="shared" si="4112"/>
        <v>154433.848</v>
      </c>
      <c r="BO1002" s="789">
        <f t="shared" si="4112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13">BV985-SUM(BV988:BV999)</f>
        <v>1766</v>
      </c>
      <c r="BW1002" s="789">
        <f t="shared" si="4113"/>
        <v>11798</v>
      </c>
      <c r="BX1002" s="789">
        <f t="shared" si="4113"/>
        <v>72033</v>
      </c>
      <c r="BY1002" s="789">
        <f t="shared" si="4113"/>
        <v>106810</v>
      </c>
      <c r="BZ1002" s="590">
        <f t="shared" si="4033"/>
        <v>1152.0615999999995</v>
      </c>
      <c r="CA1002" s="590">
        <f t="shared" si="4034"/>
        <v>2249.6191999999992</v>
      </c>
      <c r="CB1002" s="590">
        <f t="shared" si="4035"/>
        <v>118560.82770000002</v>
      </c>
      <c r="CC1002" s="590">
        <f t="shared" si="4036"/>
        <v>123060.15250000001</v>
      </c>
      <c r="CD1002" s="1328">
        <f t="shared" si="4037"/>
        <v>57437.275999999998</v>
      </c>
      <c r="CE1002" s="1329">
        <f t="shared" si="4037"/>
        <v>76595.73599999999</v>
      </c>
      <c r="CF1002" s="1329">
        <f t="shared" si="4037"/>
        <v>89036.335999999996</v>
      </c>
      <c r="CG1002" s="1329">
        <f t="shared" si="4037"/>
        <v>100776.946</v>
      </c>
      <c r="CH1002" s="1329">
        <f t="shared" si="4037"/>
        <v>104491.876</v>
      </c>
      <c r="CI1002" s="1330">
        <f t="shared" si="4037"/>
        <v>113337.99600000001</v>
      </c>
      <c r="CJ1002" s="1330">
        <f t="shared" si="4037"/>
        <v>122061.52099999998</v>
      </c>
      <c r="CK1002" s="1329">
        <f t="shared" si="4037"/>
        <v>135982.296</v>
      </c>
      <c r="CL1002" s="1329">
        <f t="shared" si="4037"/>
        <v>136258.09599999999</v>
      </c>
      <c r="CM1002" s="1329">
        <f t="shared" si="4037"/>
        <v>140886.546</v>
      </c>
      <c r="CN1002" s="1329">
        <f t="shared" si="4037"/>
        <v>166180.92799999999</v>
      </c>
      <c r="CO1002" s="1328">
        <f t="shared" si="4037"/>
        <v>176694.09599999999</v>
      </c>
      <c r="CP1002" s="1398" t="str">
        <f t="shared" si="4038"/>
        <v/>
      </c>
      <c r="CQ1002" s="1349" t="str">
        <f t="shared" si="4038"/>
        <v/>
      </c>
      <c r="CR1002" s="1350" t="str">
        <f t="shared" si="4038"/>
        <v/>
      </c>
      <c r="CS1002" s="1350">
        <f t="shared" si="4038"/>
        <v>-7207.9619999999995</v>
      </c>
      <c r="CT1002" s="1350">
        <f t="shared" si="4038"/>
        <v>51170.441999999995</v>
      </c>
      <c r="CU1002" s="1350">
        <f t="shared" si="4038"/>
        <v>75650.945999999996</v>
      </c>
      <c r="CV1002" s="1350">
        <f t="shared" si="4038"/>
        <v>104888.856</v>
      </c>
      <c r="CW1002" s="1351">
        <f t="shared" si="4038"/>
        <v>110200.5</v>
      </c>
      <c r="CX1002" s="1351">
        <f t="shared" si="4038"/>
        <v>131565.08500000002</v>
      </c>
      <c r="CY1002" s="1351">
        <f t="shared" si="4038"/>
        <v>138847.59</v>
      </c>
      <c r="CZ1002" s="1350">
        <f t="shared" si="4038"/>
        <v>144913.41</v>
      </c>
      <c r="DA1002" s="1350">
        <f t="shared" si="4038"/>
        <v>154433.848</v>
      </c>
      <c r="DB1002" s="1350">
        <f t="shared" si="4038"/>
        <v>158661.20000000001</v>
      </c>
      <c r="DC1002" s="1350">
        <f t="shared" si="4038"/>
        <v>160269.64799999999</v>
      </c>
      <c r="DD1002" s="1350">
        <f t="shared" si="4038"/>
        <v>173594</v>
      </c>
      <c r="DE1002" s="1349" t="str">
        <f t="shared" si="4038"/>
        <v/>
      </c>
      <c r="DF1002" s="1398" t="str">
        <f t="shared" si="4039"/>
        <v/>
      </c>
      <c r="DG1002" s="646">
        <f t="shared" si="4040"/>
        <v>12</v>
      </c>
      <c r="DH1002" s="98">
        <f t="shared" si="4041"/>
        <v>12</v>
      </c>
      <c r="DI1002" s="98">
        <f t="shared" si="4042"/>
        <v>12</v>
      </c>
      <c r="DJ1002" s="98">
        <f t="shared" si="4043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14">SUM(B988:B1003)</f>
        <v>19890</v>
      </c>
      <c r="C1004" s="789">
        <f t="shared" si="4114"/>
        <v>25210</v>
      </c>
      <c r="D1004" s="789">
        <f t="shared" si="4114"/>
        <v>27060</v>
      </c>
      <c r="E1004" s="789">
        <f t="shared" si="4114"/>
        <v>20810</v>
      </c>
      <c r="F1004" s="789">
        <f t="shared" si="4114"/>
        <v>27000</v>
      </c>
      <c r="G1004" s="789">
        <f t="shared" si="4114"/>
        <v>28080</v>
      </c>
      <c r="H1004" s="789">
        <f t="shared" si="4114"/>
        <v>18140</v>
      </c>
      <c r="I1004" s="789">
        <f t="shared" si="4114"/>
        <v>22250</v>
      </c>
      <c r="J1004" s="789">
        <f t="shared" si="4114"/>
        <v>24040</v>
      </c>
      <c r="K1004" s="789">
        <f t="shared" si="4114"/>
        <v>34840</v>
      </c>
      <c r="L1004" s="789">
        <f t="shared" si="4114"/>
        <v>29800</v>
      </c>
      <c r="M1004" s="789">
        <f t="shared" si="4114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15">SUM(T988:T1003)</f>
        <v>38960</v>
      </c>
      <c r="U1004" s="789">
        <f t="shared" si="4115"/>
        <v>30759.8</v>
      </c>
      <c r="V1004" s="789">
        <f t="shared" si="4115"/>
        <v>62320</v>
      </c>
      <c r="W1004" s="789">
        <f t="shared" si="4115"/>
        <v>39465</v>
      </c>
      <c r="X1004" s="789">
        <f t="shared" si="4115"/>
        <v>48715</v>
      </c>
      <c r="Y1004" s="789">
        <f t="shared" si="4115"/>
        <v>40100</v>
      </c>
      <c r="Z1004" s="789">
        <f t="shared" si="4115"/>
        <v>34040</v>
      </c>
      <c r="AA1004" s="789">
        <f t="shared" si="4115"/>
        <v>34970</v>
      </c>
      <c r="AB1004" s="789">
        <f t="shared" si="4115"/>
        <v>21130</v>
      </c>
      <c r="AC1004" s="789">
        <f t="shared" si="4115"/>
        <v>26330</v>
      </c>
      <c r="AD1004" s="789">
        <f t="shared" si="4115"/>
        <v>26430</v>
      </c>
      <c r="AE1004" s="789">
        <f t="shared" si="4115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16">SUM(AL988:AL1003)</f>
        <v>178340</v>
      </c>
      <c r="AM1004" s="789">
        <f t="shared" si="4116"/>
        <v>180724.6</v>
      </c>
      <c r="AN1004" s="789">
        <f t="shared" si="4116"/>
        <v>133712.15</v>
      </c>
      <c r="AO1004" s="789">
        <f t="shared" si="4116"/>
        <v>228466.8</v>
      </c>
      <c r="AP1004" s="789">
        <f t="shared" si="4116"/>
        <v>158119.6</v>
      </c>
      <c r="AQ1004" s="789">
        <f t="shared" si="4116"/>
        <v>113200</v>
      </c>
      <c r="AR1004" s="789">
        <f t="shared" si="4116"/>
        <v>141720</v>
      </c>
      <c r="AS1004" s="789">
        <f t="shared" si="4116"/>
        <v>151499.85</v>
      </c>
      <c r="AT1004" s="789">
        <f t="shared" si="4116"/>
        <v>203035</v>
      </c>
      <c r="AU1004" s="789">
        <f t="shared" si="4116"/>
        <v>165544.92499999999</v>
      </c>
      <c r="AV1004" s="789">
        <f t="shared" si="4116"/>
        <v>180049.45</v>
      </c>
      <c r="AW1004" s="789">
        <f t="shared" si="4116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17">SUM(BD988:BD1003)</f>
        <v>146625.75</v>
      </c>
      <c r="BE1004" s="789">
        <f t="shared" si="4117"/>
        <v>179752.85</v>
      </c>
      <c r="BF1004" s="789">
        <f t="shared" si="4117"/>
        <v>256750</v>
      </c>
      <c r="BG1004" s="789">
        <f t="shared" si="4117"/>
        <v>215062.32500000001</v>
      </c>
      <c r="BH1004" s="789">
        <f t="shared" si="4117"/>
        <v>181540</v>
      </c>
      <c r="BI1004" s="789">
        <f t="shared" si="4117"/>
        <v>148110</v>
      </c>
      <c r="BJ1004" s="789">
        <f t="shared" si="4117"/>
        <v>195430</v>
      </c>
      <c r="BK1004" s="789">
        <f t="shared" si="4117"/>
        <v>170822</v>
      </c>
      <c r="BL1004" s="789">
        <f t="shared" si="4117"/>
        <v>214311.41</v>
      </c>
      <c r="BM1004" s="789">
        <f t="shared" si="4117"/>
        <v>247661.41</v>
      </c>
      <c r="BN1004" s="789">
        <f t="shared" si="4117"/>
        <v>245260</v>
      </c>
      <c r="BO1004" s="789">
        <f t="shared" si="4117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29330</v>
      </c>
      <c r="BW1004" s="789">
        <f>SUM(BW988:BW1003)</f>
        <v>47820</v>
      </c>
      <c r="BX1004" s="789">
        <f>SUM(BX988:BX1003)</f>
        <v>131437</v>
      </c>
      <c r="BY1004" s="789">
        <f>SUM(BY988:BY1003)</f>
        <v>223486</v>
      </c>
      <c r="BZ1004" s="610"/>
      <c r="CA1004" s="610"/>
      <c r="CB1004" s="610"/>
      <c r="CC1004" s="610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418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419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8300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124500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193800</v>
      </c>
      <c r="BW1014" s="825"/>
      <c r="BX1014" s="825"/>
      <c r="BY1014" s="825"/>
      <c r="BZ1014" s="610"/>
      <c r="CA1014" s="610"/>
      <c r="CB1014" s="610"/>
      <c r="CC1014" s="610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427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0.15798320080946449</v>
      </c>
      <c r="BW1020" s="596">
        <f>BW11</f>
        <v>0.17556815006226648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429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464542.33695270633</v>
      </c>
      <c r="BW1022" s="823">
        <f>365*$G$1/BW454*BW456*BW46</f>
        <v>580677.92119088292</v>
      </c>
      <c r="BX1022" s="823">
        <f>IF(BX46="",0,$BW1022*BX46/$BW46)</f>
        <v>406474.54483361804</v>
      </c>
      <c r="BY1022" s="823">
        <f>IF(BY46="",0,$BW1022*BY46/$BW46)</f>
        <v>522610.12907179462</v>
      </c>
      <c r="BZ1022" s="610"/>
      <c r="CA1022" s="610"/>
      <c r="CB1022" s="610"/>
      <c r="CC1022" s="610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5.166375180663753E-4</v>
      </c>
      <c r="BW1023" s="828">
        <f>IF(OR(BW1022=0,BW1022=""),"",BW1021/BW1022)</f>
        <v>2.1096031987710324E-3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0.15849983832753087</v>
      </c>
      <c r="BW1024" s="828">
        <f>IF(BW1023="",BW1020,BW1020+BW1023)</f>
        <v>0.17767775326103752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435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436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438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35" activePane="bottomRight" state="frozen"/>
      <selection pane="topRight" activeCell="AK1" sqref="AK1"/>
      <selection pane="bottomLeft" activeCell="A82" sqref="A82"/>
      <selection pane="bottomRight" activeCell="BW30" sqref="BW3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947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56" t="s">
        <v>51</v>
      </c>
      <c r="DR4" s="1556"/>
      <c r="DS4" s="1556"/>
      <c r="DT4" s="1556"/>
      <c r="DU4" s="1556"/>
      <c r="DV4" s="1556"/>
      <c r="DW4" s="1556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687</v>
      </c>
      <c r="BW5" s="439"/>
      <c r="BX5" s="439"/>
      <c r="BY5" s="439"/>
      <c r="BZ5" s="864"/>
      <c r="CA5" s="864"/>
      <c r="CB5" s="864"/>
      <c r="CC5" s="865"/>
      <c r="CD5" s="1557" t="s">
        <v>48</v>
      </c>
      <c r="CE5" s="1557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58" t="s">
        <v>49</v>
      </c>
      <c r="CT5" s="1558"/>
      <c r="CU5" s="1554" t="s">
        <v>48</v>
      </c>
      <c r="CV5" s="1554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5" t="s">
        <v>49</v>
      </c>
      <c r="DK5" s="1555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65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441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300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301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286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1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318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300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319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300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442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300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301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1</v>
      </c>
      <c r="CL17" s="148">
        <f t="shared" si="1"/>
        <v>1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286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2</v>
      </c>
      <c r="CL18" s="148">
        <f t="shared" si="1"/>
        <v>3</v>
      </c>
      <c r="CM18" s="148">
        <f t="shared" si="1"/>
        <v>3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318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30</v>
      </c>
      <c r="CL19" s="148">
        <f t="shared" si="1"/>
        <v>150</v>
      </c>
      <c r="CM19" s="148">
        <f t="shared" si="1"/>
        <v>500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319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450</v>
      </c>
      <c r="CL20" s="148">
        <f t="shared" si="1"/>
        <v>450</v>
      </c>
      <c r="CM20" s="148">
        <f t="shared" si="1"/>
        <v>1000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443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300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>
        <f t="shared" si="1"/>
        <v>1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301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1</v>
      </c>
      <c r="CK23" s="148">
        <f t="shared" si="1"/>
        <v>1</v>
      </c>
      <c r="CL23" s="148">
        <f t="shared" si="1"/>
        <v>1</v>
      </c>
      <c r="CM23" s="148">
        <f t="shared" si="1"/>
        <v>5</v>
      </c>
      <c r="CN23" s="83">
        <f t="shared" si="1"/>
        <v>12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286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1</v>
      </c>
      <c r="CK24" s="148">
        <f t="shared" si="1"/>
        <v>2</v>
      </c>
      <c r="CL24" s="148">
        <f t="shared" si="1"/>
        <v>2</v>
      </c>
      <c r="CM24" s="148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318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8">
        <f t="shared" si="1"/>
        <v>50</v>
      </c>
      <c r="CL25" s="148">
        <f t="shared" si="1"/>
        <v>150</v>
      </c>
      <c r="CM25" s="148">
        <f t="shared" si="1"/>
        <v>400</v>
      </c>
      <c r="CN25" s="83">
        <f t="shared" si="1"/>
        <v>500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319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8">
        <f t="shared" si="20"/>
        <v>450</v>
      </c>
      <c r="CL26" s="148">
        <f t="shared" si="20"/>
        <v>500</v>
      </c>
      <c r="CM26" s="148">
        <f t="shared" si="20"/>
        <v>800</v>
      </c>
      <c r="CN26" s="83">
        <f t="shared" si="20"/>
        <v>1200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444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300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>
        <f t="shared" si="21"/>
        <v>1</v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>
        <f t="shared" si="21"/>
        <v>1</v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301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>
        <f t="shared" si="22"/>
        <v>1</v>
      </c>
      <c r="CK29" s="148">
        <f t="shared" si="22"/>
        <v>1</v>
      </c>
      <c r="CL29" s="148">
        <f t="shared" si="22"/>
        <v>5</v>
      </c>
      <c r="CM29" s="148">
        <f t="shared" si="22"/>
        <v>8</v>
      </c>
      <c r="CN29" s="83">
        <f t="shared" si="22"/>
        <v>8</v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286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>
        <f t="shared" si="22"/>
        <v>2</v>
      </c>
      <c r="CK30" s="148">
        <f t="shared" si="22"/>
        <v>2</v>
      </c>
      <c r="CL30" s="148">
        <f t="shared" si="22"/>
        <v>2</v>
      </c>
      <c r="CM30" s="148">
        <f t="shared" si="22"/>
        <v>3</v>
      </c>
      <c r="CN30" s="83">
        <f t="shared" si="22"/>
        <v>3</v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318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>
        <f t="shared" si="22"/>
        <v>30</v>
      </c>
      <c r="CK31" s="148">
        <f t="shared" si="22"/>
        <v>50</v>
      </c>
      <c r="CL31" s="148">
        <f t="shared" si="22"/>
        <v>70</v>
      </c>
      <c r="CM31" s="148">
        <f t="shared" si="22"/>
        <v>150</v>
      </c>
      <c r="CN31" s="83">
        <f t="shared" si="22"/>
        <v>500</v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319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>
        <f t="shared" si="22"/>
        <v>450</v>
      </c>
      <c r="CK32" s="148">
        <f t="shared" si="22"/>
        <v>450</v>
      </c>
      <c r="CL32" s="148">
        <f t="shared" si="22"/>
        <v>800</v>
      </c>
      <c r="CM32" s="148">
        <f t="shared" si="22"/>
        <v>1000</v>
      </c>
      <c r="CN32" s="83">
        <f t="shared" si="22"/>
        <v>1120</v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445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300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301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286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319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300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301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286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319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300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301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286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319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447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300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301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286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318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319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448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300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>
        <f t="shared" si="65"/>
        <v>1</v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301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286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100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319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100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449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600</v>
      </c>
      <c r="CP63" s="83">
        <f t="shared" si="66"/>
        <v>1350</v>
      </c>
      <c r="CQ63" s="83">
        <f t="shared" si="66"/>
        <v>1350</v>
      </c>
      <c r="CR63" s="83">
        <f t="shared" si="66"/>
        <v>1420</v>
      </c>
      <c r="CS63" s="82">
        <f t="shared" si="66"/>
        <v>2000</v>
      </c>
      <c r="CT63" s="513">
        <f t="shared" si="66"/>
        <v>2800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450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451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300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301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10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286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4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318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100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319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4000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452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300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301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286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319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453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300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286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319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454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300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301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286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318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319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455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300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301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286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319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456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300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301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286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319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457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300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301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286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319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458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300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>
        <f t="shared" si="153"/>
        <v>1</v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301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>
        <f t="shared" si="154"/>
        <v>5</v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286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>
        <f t="shared" si="154"/>
        <v>4</v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>
        <f t="shared" si="154"/>
        <v>100</v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319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>
        <f t="shared" si="154"/>
        <v>2000</v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940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300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/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301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/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286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/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318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/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319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459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3">
        <f t="shared" si="166"/>
        <v>6000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290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460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461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300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>
        <f t="shared" si="196"/>
        <v>1</v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301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>
        <f t="shared" si="197"/>
        <v>1</v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286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>
        <f t="shared" si="197"/>
        <v>12</v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318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>
        <f t="shared" si="197"/>
        <v>400</v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319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>
        <f t="shared" si="197"/>
        <v>4800</v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462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300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>
        <f t="shared" si="204"/>
        <v>1</v>
      </c>
      <c r="CM130" s="148">
        <f t="shared" si="204"/>
        <v>1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301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>
        <f t="shared" si="205"/>
        <v>1</v>
      </c>
      <c r="CM131" s="148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286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>
        <f t="shared" si="205"/>
        <v>3</v>
      </c>
      <c r="CM132" s="148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>
        <f t="shared" si="205"/>
        <v>20</v>
      </c>
      <c r="CM133" s="148">
        <f t="shared" si="205"/>
        <v>250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319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>
        <f t="shared" si="205"/>
        <v>240</v>
      </c>
      <c r="CM134" s="148">
        <f t="shared" si="205"/>
        <v>3000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463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300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>
        <f t="shared" si="212"/>
        <v>1</v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301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>
        <f t="shared" si="213"/>
        <v>2</v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286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>
        <f t="shared" si="213"/>
        <v>8</v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>
        <f t="shared" si="213"/>
        <v>30</v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319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>
        <f t="shared" si="213"/>
        <v>480</v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464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300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>
        <f t="shared" si="220"/>
        <v>1</v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301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>
        <f t="shared" si="221"/>
        <v>1</v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286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>
        <f t="shared" si="221"/>
        <v>12</v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>
        <f t="shared" si="221"/>
        <v>30</v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319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>
        <f t="shared" si="221"/>
        <v>360</v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938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300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301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286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318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319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465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600</v>
      </c>
      <c r="CS153" s="82">
        <f t="shared" si="233"/>
        <v>3000</v>
      </c>
      <c r="CT153" s="513">
        <f t="shared" si="233"/>
        <v>5280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466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300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301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286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318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319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468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300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301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286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319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469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300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>
        <f t="shared" si="279"/>
        <v>1</v>
      </c>
      <c r="CK169" s="148">
        <f t="shared" si="279"/>
        <v>1</v>
      </c>
      <c r="CL169" s="148">
        <f t="shared" si="279"/>
        <v>1</v>
      </c>
      <c r="CM169" s="148">
        <f t="shared" si="279"/>
        <v>1</v>
      </c>
      <c r="CN169" s="83">
        <f t="shared" si="279"/>
        <v>1</v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301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>
        <f t="shared" si="280"/>
        <v>1</v>
      </c>
      <c r="CK170" s="148">
        <f t="shared" si="280"/>
        <v>1</v>
      </c>
      <c r="CL170" s="148">
        <f t="shared" si="280"/>
        <v>1</v>
      </c>
      <c r="CM170" s="148">
        <f t="shared" si="280"/>
        <v>4</v>
      </c>
      <c r="CN170" s="83">
        <f t="shared" si="280"/>
        <v>15</v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286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>
        <f t="shared" si="280"/>
        <v>4</v>
      </c>
      <c r="CK171" s="148">
        <f t="shared" si="280"/>
        <v>12</v>
      </c>
      <c r="CL171" s="148">
        <f t="shared" si="280"/>
        <v>12</v>
      </c>
      <c r="CM171" s="148">
        <f t="shared" si="280"/>
        <v>12</v>
      </c>
      <c r="CN171" s="83">
        <f t="shared" si="280"/>
        <v>12</v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>
        <f t="shared" si="280"/>
        <v>20</v>
      </c>
      <c r="CK172" s="148">
        <f t="shared" si="280"/>
        <v>34</v>
      </c>
      <c r="CL172" s="148">
        <f t="shared" si="280"/>
        <v>330</v>
      </c>
      <c r="CM172" s="148">
        <f t="shared" si="280"/>
        <v>360</v>
      </c>
      <c r="CN172" s="83">
        <f t="shared" si="280"/>
        <v>410</v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319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>
        <f t="shared" si="280"/>
        <v>960</v>
      </c>
      <c r="CK173" s="148">
        <f t="shared" si="280"/>
        <v>1440</v>
      </c>
      <c r="CL173" s="148">
        <f t="shared" si="280"/>
        <v>3960</v>
      </c>
      <c r="CM173" s="148">
        <f t="shared" si="280"/>
        <v>4920</v>
      </c>
      <c r="CN173" s="83">
        <f t="shared" si="280"/>
        <v>6120</v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943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300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301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286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319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952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300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>
        <f t="shared" si="298"/>
        <v>1</v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301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4</v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>
        <f t="shared" si="298"/>
        <v>1</v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286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>
        <f t="shared" si="297"/>
        <v>4</v>
      </c>
      <c r="CK183" s="148">
        <f t="shared" si="297"/>
        <v>6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>
        <f t="shared" si="298"/>
        <v>12</v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318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>
        <f t="shared" si="297"/>
        <v>80</v>
      </c>
      <c r="CK184" s="148">
        <f t="shared" si="297"/>
        <v>90</v>
      </c>
      <c r="CL184" s="148">
        <f t="shared" si="297"/>
        <v>100</v>
      </c>
      <c r="CM184" s="148">
        <f t="shared" si="297"/>
        <v>100</v>
      </c>
      <c r="CN184" s="83">
        <f t="shared" si="297"/>
        <v>200</v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>
        <f t="shared" si="298"/>
        <v>1000</v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319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>
        <f t="shared" si="297"/>
        <v>360</v>
      </c>
      <c r="CK185" s="148">
        <f t="shared" si="297"/>
        <v>600</v>
      </c>
      <c r="CL185" s="148">
        <f t="shared" si="297"/>
        <v>960</v>
      </c>
      <c r="CM185" s="148">
        <f t="shared" si="297"/>
        <v>2400</v>
      </c>
      <c r="CN185" s="83">
        <f t="shared" si="297"/>
        <v>4800</v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>
        <f t="shared" si="298"/>
        <v>12000</v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470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300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301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286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319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448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300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>
        <f t="shared" si="314"/>
        <v>1</v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301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>
        <f t="shared" si="314"/>
        <v>1</v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286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>
        <f t="shared" si="314"/>
        <v>6</v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>
        <f t="shared" si="314"/>
        <v>1000</v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319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>
        <f t="shared" si="314"/>
        <v>6000</v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448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300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301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286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319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471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300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301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286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319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472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960</v>
      </c>
      <c r="CP210" s="83">
        <f t="shared" si="333"/>
        <v>2040</v>
      </c>
      <c r="CQ210" s="83">
        <f t="shared" si="333"/>
        <v>2400</v>
      </c>
      <c r="CR210" s="83">
        <f t="shared" si="333"/>
        <v>4920</v>
      </c>
      <c r="CS210" s="82">
        <f t="shared" si="333"/>
        <v>5280</v>
      </c>
      <c r="CT210" s="513">
        <f t="shared" si="333"/>
        <v>10920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0</v>
      </c>
      <c r="DG210" s="543">
        <f t="shared" si="346"/>
        <v>0</v>
      </c>
      <c r="DH210" s="543">
        <f t="shared" si="347"/>
        <v>0</v>
      </c>
      <c r="DI210" s="543">
        <f t="shared" si="348"/>
        <v>0</v>
      </c>
      <c r="DJ210" s="542">
        <f t="shared" si="349"/>
        <v>0</v>
      </c>
      <c r="DK210" s="541">
        <f t="shared" si="350"/>
        <v>18000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473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474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300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>
        <f t="shared" si="365"/>
        <v>1</v>
      </c>
      <c r="DC214" s="544">
        <f t="shared" si="365"/>
        <v>1</v>
      </c>
      <c r="DD214" s="544">
        <f t="shared" si="365"/>
        <v>1</v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301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>
        <f t="shared" si="365"/>
        <v>2</v>
      </c>
      <c r="DC215" s="544">
        <f t="shared" si="365"/>
        <v>6</v>
      </c>
      <c r="DD215" s="544">
        <f t="shared" si="365"/>
        <v>8</v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286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>
        <f t="shared" si="365"/>
        <v>5</v>
      </c>
      <c r="DC216" s="544">
        <f t="shared" si="365"/>
        <v>6</v>
      </c>
      <c r="DD216" s="544">
        <f t="shared" si="365"/>
        <v>6</v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>
        <f t="shared" si="365"/>
        <v>150</v>
      </c>
      <c r="DC217" s="544">
        <f t="shared" si="365"/>
        <v>700</v>
      </c>
      <c r="DD217" s="544">
        <f t="shared" si="365"/>
        <v>835</v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319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>
        <f t="shared" si="365"/>
        <v>7000</v>
      </c>
      <c r="DC218" s="544">
        <f t="shared" si="365"/>
        <v>7200</v>
      </c>
      <c r="DD218" s="544">
        <f t="shared" si="365"/>
        <v>30060</v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300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301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286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319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951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300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>
        <f t="shared" si="381"/>
        <v>1</v>
      </c>
      <c r="DA226" s="543">
        <f t="shared" si="381"/>
        <v>1</v>
      </c>
      <c r="DB226" s="544">
        <f t="shared" si="381"/>
        <v>1</v>
      </c>
      <c r="DC226" s="544">
        <f t="shared" si="381"/>
        <v>1</v>
      </c>
      <c r="DD226" s="544">
        <f t="shared" si="381"/>
        <v>1</v>
      </c>
      <c r="DE226" s="543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43">
        <f t="shared" si="382"/>
        <v>1</v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301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>
        <f t="shared" si="381"/>
        <v>1</v>
      </c>
      <c r="DA227" s="543">
        <f t="shared" si="381"/>
        <v>1</v>
      </c>
      <c r="DB227" s="544">
        <f t="shared" si="381"/>
        <v>1</v>
      </c>
      <c r="DC227" s="544">
        <f t="shared" si="381"/>
        <v>1</v>
      </c>
      <c r="DD227" s="544">
        <f t="shared" si="381"/>
        <v>1</v>
      </c>
      <c r="DE227" s="543">
        <f t="shared" si="382"/>
        <v>1</v>
      </c>
      <c r="DF227" s="543">
        <f t="shared" si="382"/>
        <v>1</v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286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>
        <f t="shared" si="381"/>
        <v>12</v>
      </c>
      <c r="DA228" s="543">
        <f t="shared" si="381"/>
        <v>12</v>
      </c>
      <c r="DB228" s="544">
        <f t="shared" si="381"/>
        <v>12</v>
      </c>
      <c r="DC228" s="544">
        <f t="shared" si="381"/>
        <v>12</v>
      </c>
      <c r="DD228" s="544">
        <f t="shared" si="381"/>
        <v>12</v>
      </c>
      <c r="DE228" s="543">
        <f t="shared" si="382"/>
        <v>12</v>
      </c>
      <c r="DF228" s="543">
        <f t="shared" si="382"/>
        <v>12</v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>
        <f t="shared" si="381"/>
        <v>500</v>
      </c>
      <c r="DA229" s="543">
        <f t="shared" si="381"/>
        <v>500</v>
      </c>
      <c r="DB229" s="544">
        <f t="shared" si="381"/>
        <v>600</v>
      </c>
      <c r="DC229" s="544">
        <f t="shared" si="381"/>
        <v>600</v>
      </c>
      <c r="DD229" s="544">
        <f t="shared" si="381"/>
        <v>600</v>
      </c>
      <c r="DE229" s="543">
        <f t="shared" si="382"/>
        <v>600</v>
      </c>
      <c r="DF229" s="543">
        <f t="shared" si="382"/>
        <v>700</v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319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>
        <f t="shared" si="381"/>
        <v>6000</v>
      </c>
      <c r="DA230" s="543">
        <f t="shared" si="381"/>
        <v>6000</v>
      </c>
      <c r="DB230" s="544">
        <f t="shared" si="381"/>
        <v>7200</v>
      </c>
      <c r="DC230" s="544">
        <f t="shared" si="381"/>
        <v>7200</v>
      </c>
      <c r="DD230" s="544">
        <f t="shared" si="381"/>
        <v>7200</v>
      </c>
      <c r="DE230" s="543">
        <f t="shared" si="382"/>
        <v>7200</v>
      </c>
      <c r="DF230" s="543">
        <f t="shared" si="382"/>
        <v>8400</v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368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300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>
        <f t="shared" si="389"/>
        <v>1</v>
      </c>
      <c r="DC232" s="544">
        <f t="shared" si="389"/>
        <v>1</v>
      </c>
      <c r="DD232" s="544">
        <f t="shared" si="389"/>
        <v>1</v>
      </c>
      <c r="DE232" s="543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301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>
        <f t="shared" si="389"/>
        <v>1</v>
      </c>
      <c r="DC233" s="544">
        <f t="shared" si="389"/>
        <v>1</v>
      </c>
      <c r="DD233" s="544">
        <f t="shared" si="389"/>
        <v>1</v>
      </c>
      <c r="DE233" s="543">
        <f t="shared" si="390"/>
        <v>1</v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286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>
        <f t="shared" si="389"/>
        <v>12</v>
      </c>
      <c r="DC234" s="544">
        <f t="shared" si="389"/>
        <v>12</v>
      </c>
      <c r="DD234" s="544">
        <f t="shared" si="389"/>
        <v>12</v>
      </c>
      <c r="DE234" s="543">
        <f t="shared" si="390"/>
        <v>12</v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>
        <f t="shared" si="389"/>
        <v>700</v>
      </c>
      <c r="DC235" s="544">
        <f t="shared" si="389"/>
        <v>800</v>
      </c>
      <c r="DD235" s="544">
        <f t="shared" si="389"/>
        <v>800</v>
      </c>
      <c r="DE235" s="543">
        <f t="shared" si="390"/>
        <v>900</v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319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>
        <f t="shared" si="389"/>
        <v>8400</v>
      </c>
      <c r="DC236" s="544">
        <f t="shared" si="389"/>
        <v>9600</v>
      </c>
      <c r="DD236" s="544">
        <f t="shared" si="389"/>
        <v>9600</v>
      </c>
      <c r="DE236" s="543">
        <f t="shared" si="390"/>
        <v>10800</v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476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300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>
        <f t="shared" si="395"/>
        <v>1</v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301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>
        <f t="shared" si="396"/>
        <v>1</v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286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>
        <f t="shared" si="396"/>
        <v>12</v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>
        <f t="shared" si="396"/>
        <v>100</v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319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>
        <f t="shared" si="396"/>
        <v>1200</v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448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300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301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1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286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12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1000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319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12000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477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1200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6000</v>
      </c>
      <c r="DB249" s="544">
        <f t="shared" si="416"/>
        <v>7200</v>
      </c>
      <c r="DC249" s="544">
        <f t="shared" si="417"/>
        <v>7200</v>
      </c>
      <c r="DD249" s="544">
        <f t="shared" si="418"/>
        <v>7200</v>
      </c>
      <c r="DE249" s="543">
        <f t="shared" si="419"/>
        <v>8400</v>
      </c>
      <c r="DF249" s="543">
        <f t="shared" si="420"/>
        <v>10800</v>
      </c>
      <c r="DG249" s="543">
        <f t="shared" si="421"/>
        <v>12000</v>
      </c>
      <c r="DH249" s="543">
        <f t="shared" si="422"/>
        <v>15600</v>
      </c>
      <c r="DI249" s="543">
        <f t="shared" si="423"/>
        <v>16800</v>
      </c>
      <c r="DJ249" s="542">
        <f t="shared" si="424"/>
        <v>22600</v>
      </c>
      <c r="DK249" s="541">
        <f t="shared" si="425"/>
        <v>30060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478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695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300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1</v>
      </c>
      <c r="BX253" s="662">
        <v>0</v>
      </c>
      <c r="BY253" s="662">
        <v>0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 t="str">
        <f t="shared" si="489"/>
        <v/>
      </c>
      <c r="CZ253" s="543" t="str">
        <f t="shared" si="489"/>
        <v/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 t="str">
        <f t="shared" si="490"/>
        <v/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301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 t="str">
        <f t="shared" si="489"/>
        <v/>
      </c>
      <c r="CZ254" s="543" t="str">
        <f t="shared" si="489"/>
        <v/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 t="str">
        <f t="shared" si="490"/>
        <v/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286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 t="str">
        <f t="shared" si="489"/>
        <v/>
      </c>
      <c r="CZ255" s="543" t="str">
        <f t="shared" si="489"/>
        <v/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 t="str">
        <f t="shared" si="490"/>
        <v/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318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>
        <f t="shared" si="488"/>
        <v>1240</v>
      </c>
      <c r="CI256" s="83">
        <f t="shared" si="488"/>
        <v>1240</v>
      </c>
      <c r="CJ256" s="83">
        <f t="shared" si="488"/>
        <v>1240</v>
      </c>
      <c r="CK256" s="148">
        <f t="shared" si="488"/>
        <v>1240</v>
      </c>
      <c r="CL256" s="148">
        <f t="shared" si="488"/>
        <v>1240</v>
      </c>
      <c r="CM256" s="148">
        <f t="shared" si="488"/>
        <v>1240</v>
      </c>
      <c r="CN256" s="83">
        <f t="shared" si="488"/>
        <v>1240</v>
      </c>
      <c r="CO256" s="83">
        <f t="shared" si="488"/>
        <v>1240</v>
      </c>
      <c r="CP256" s="83">
        <f t="shared" si="488"/>
        <v>1240</v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 t="str">
        <f t="shared" si="489"/>
        <v/>
      </c>
      <c r="CZ256" s="543" t="str">
        <f t="shared" si="489"/>
        <v/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 t="str">
        <f t="shared" si="490"/>
        <v/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319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14880</v>
      </c>
      <c r="BX257" s="885">
        <f>IF(BX254="","",BX253*BX254*BX255*BX256)</f>
        <v>0</v>
      </c>
      <c r="BY257" s="751">
        <f>IF(BY254="","",BY253*BY254*BY255*BY256)</f>
        <v>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>
        <f t="shared" si="488"/>
        <v>14880</v>
      </c>
      <c r="CI257" s="83">
        <f t="shared" si="488"/>
        <v>14880</v>
      </c>
      <c r="CJ257" s="83">
        <f t="shared" si="488"/>
        <v>14880</v>
      </c>
      <c r="CK257" s="148">
        <f t="shared" si="488"/>
        <v>14880</v>
      </c>
      <c r="CL257" s="148">
        <f t="shared" si="488"/>
        <v>14880</v>
      </c>
      <c r="CM257" s="148">
        <f t="shared" si="488"/>
        <v>14880</v>
      </c>
      <c r="CN257" s="83">
        <f t="shared" si="488"/>
        <v>14880</v>
      </c>
      <c r="CO257" s="83">
        <f t="shared" si="488"/>
        <v>14880</v>
      </c>
      <c r="CP257" s="83">
        <f t="shared" si="488"/>
        <v>14880</v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 t="str">
        <f t="shared" si="489"/>
        <v/>
      </c>
      <c r="CZ257" s="543" t="str">
        <f t="shared" si="489"/>
        <v/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 t="str">
        <f t="shared" si="490"/>
        <v/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696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300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4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1</v>
      </c>
      <c r="CP259" s="83">
        <f t="shared" si="495"/>
        <v>3</v>
      </c>
      <c r="CQ259" s="83">
        <f t="shared" si="495"/>
        <v>3</v>
      </c>
      <c r="CR259" s="83">
        <f t="shared" si="495"/>
        <v>3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2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543">
        <f t="shared" si="498"/>
        <v>2</v>
      </c>
      <c r="DG259" s="543">
        <f t="shared" si="498"/>
        <v>2</v>
      </c>
      <c r="DH259" s="543">
        <f t="shared" si="498"/>
        <v>3</v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301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286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318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319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13920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3480</v>
      </c>
      <c r="CJ263" s="83">
        <f t="shared" si="496"/>
        <v>3480</v>
      </c>
      <c r="CK263" s="148">
        <f t="shared" si="496"/>
        <v>3480</v>
      </c>
      <c r="CL263" s="148">
        <f t="shared" si="496"/>
        <v>3480</v>
      </c>
      <c r="CM263" s="148">
        <f t="shared" si="496"/>
        <v>3480</v>
      </c>
      <c r="CN263" s="83">
        <f t="shared" si="496"/>
        <v>3480</v>
      </c>
      <c r="CO263" s="83">
        <f t="shared" si="496"/>
        <v>3480</v>
      </c>
      <c r="CP263" s="83">
        <f t="shared" si="496"/>
        <v>10440</v>
      </c>
      <c r="CQ263" s="83">
        <f t="shared" si="496"/>
        <v>10440</v>
      </c>
      <c r="CR263" s="83">
        <f t="shared" si="496"/>
        <v>10440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6960</v>
      </c>
      <c r="DE263" s="543">
        <f t="shared" si="498"/>
        <v>6960</v>
      </c>
      <c r="DF263" s="543">
        <f t="shared" si="498"/>
        <v>6960</v>
      </c>
      <c r="DG263" s="543">
        <f t="shared" si="498"/>
        <v>6960</v>
      </c>
      <c r="DH263" s="543">
        <f t="shared" si="498"/>
        <v>10440</v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480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300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301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286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318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450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319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5400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697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300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>
        <f t="shared" si="511"/>
        <v>1</v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 t="str">
        <f t="shared" si="513"/>
        <v/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301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>
        <f t="shared" si="512"/>
        <v>1</v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 t="str">
        <f t="shared" si="513"/>
        <v/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286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>
        <f t="shared" si="512"/>
        <v>12</v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 t="str">
        <f t="shared" si="513"/>
        <v/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1240</v>
      </c>
      <c r="CM274" s="148">
        <f t="shared" si="512"/>
        <v>1240</v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 t="str">
        <f t="shared" si="513"/>
        <v/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319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14880</v>
      </c>
      <c r="CM275" s="148">
        <f t="shared" si="512"/>
        <v>14880</v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 t="str">
        <f t="shared" si="513"/>
        <v/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698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300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301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286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319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699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300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301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286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319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700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300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301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286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319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448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300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301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286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319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481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13920</v>
      </c>
      <c r="BW300" s="892">
        <f>SUM(BW257,BW263,BW269,BW275,BW281,BW287,BW293,BW299)</f>
        <v>32280</v>
      </c>
      <c r="BX300" s="892">
        <f>SUM(BX257,BX263,BX269,BX275,BX281,BX287,BX293,BX299)</f>
        <v>0</v>
      </c>
      <c r="BY300" s="892">
        <f>SUM(BY257,BY263,BY269,BY275,BY281,BY287,BY293,BY299)</f>
        <v>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3480</v>
      </c>
      <c r="CJ300" s="83">
        <f t="shared" si="548"/>
        <v>18360</v>
      </c>
      <c r="CK300" s="148">
        <f t="shared" si="548"/>
        <v>18360</v>
      </c>
      <c r="CL300" s="148">
        <f t="shared" si="548"/>
        <v>18360</v>
      </c>
      <c r="CM300" s="148">
        <f t="shared" si="548"/>
        <v>18360</v>
      </c>
      <c r="CN300" s="83">
        <f t="shared" si="548"/>
        <v>18360</v>
      </c>
      <c r="CO300" s="83">
        <f t="shared" si="548"/>
        <v>18360</v>
      </c>
      <c r="CP300" s="83">
        <f t="shared" si="548"/>
        <v>18360</v>
      </c>
      <c r="CQ300" s="83">
        <f t="shared" si="548"/>
        <v>18360</v>
      </c>
      <c r="CR300" s="83">
        <f t="shared" si="548"/>
        <v>25320</v>
      </c>
      <c r="CS300" s="82">
        <f t="shared" si="548"/>
        <v>25320</v>
      </c>
      <c r="CT300" s="513">
        <f t="shared" si="548"/>
        <v>30720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3480</v>
      </c>
      <c r="DB300" s="544">
        <f t="shared" si="556"/>
        <v>3480</v>
      </c>
      <c r="DC300" s="544">
        <f t="shared" si="557"/>
        <v>6960</v>
      </c>
      <c r="DD300" s="544">
        <f t="shared" si="558"/>
        <v>6960</v>
      </c>
      <c r="DE300" s="543">
        <f t="shared" si="559"/>
        <v>6960</v>
      </c>
      <c r="DF300" s="543">
        <f t="shared" si="560"/>
        <v>14880</v>
      </c>
      <c r="DG300" s="543">
        <f t="shared" si="561"/>
        <v>18360</v>
      </c>
      <c r="DH300" s="543">
        <f t="shared" si="562"/>
        <v>18360</v>
      </c>
      <c r="DI300" s="543">
        <f t="shared" si="563"/>
        <v>18360</v>
      </c>
      <c r="DJ300" s="542">
        <f t="shared" si="564"/>
        <v>21840</v>
      </c>
      <c r="DK300" s="541">
        <f t="shared" si="565"/>
        <v>25320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482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483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300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301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286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318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319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484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300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301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1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286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318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400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319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4800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939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300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>
        <f t="shared" si="594"/>
        <v>1</v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301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>
        <f t="shared" si="595"/>
        <v>8</v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286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>
        <f t="shared" si="595"/>
        <v>12</v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70</v>
      </c>
      <c r="CM319" s="148">
        <f t="shared" si="595"/>
        <v>600</v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319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6720</v>
      </c>
      <c r="CM320" s="148">
        <f t="shared" si="595"/>
        <v>7200</v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448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300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301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286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319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485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0</v>
      </c>
      <c r="CQ327" s="83">
        <f t="shared" si="607"/>
        <v>0</v>
      </c>
      <c r="CR327" s="83">
        <f t="shared" si="607"/>
        <v>7200</v>
      </c>
      <c r="CS327" s="82">
        <f t="shared" si="607"/>
        <v>12000</v>
      </c>
      <c r="CT327" s="513">
        <f t="shared" si="607"/>
        <v>13440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486</v>
      </c>
      <c r="B1" s="61"/>
      <c r="C1" s="61"/>
      <c r="D1" s="1401" t="s">
        <v>723</v>
      </c>
      <c r="E1" s="1402"/>
      <c r="F1" s="1402"/>
      <c r="G1" s="1399">
        <f>Data!$G$1</f>
        <v>8800</v>
      </c>
      <c r="H1" s="140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609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57" t="s">
        <v>48</v>
      </c>
      <c r="CE6" s="1557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8" t="s">
        <v>49</v>
      </c>
      <c r="CT6" s="1558"/>
      <c r="CU6" s="1554" t="s">
        <v>48</v>
      </c>
      <c r="CV6" s="1554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5" t="s">
        <v>49</v>
      </c>
      <c r="DK6" s="155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8</v>
      </c>
      <c r="BW7" s="866">
        <f>IF(WB!CK15="","",WB!CK15)</f>
        <v>10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8</v>
      </c>
      <c r="DQ7" s="866">
        <f>IF(WB!CK15="","",WB!CK15)</f>
        <v>10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489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490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937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9.456724782067247E-4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2.3641811955168119E-3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491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492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493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494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495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9.456724782067247E-4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2.3641811955168119E-3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496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497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498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-1.0069436488169365E-3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4.4053784635740972E-3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499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5.5969800747198003E-3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6.9962250933997515E-3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500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501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502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503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4.5900364259028638E-3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1.1401603556973849E-2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504</v>
      </c>
      <c r="B1" s="61"/>
      <c r="C1" s="61"/>
      <c r="D1" s="1439" t="s">
        <v>723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747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1"/>
      <c r="U1" s="1421"/>
      <c r="V1" s="1421"/>
      <c r="W1" s="1421"/>
      <c r="X1" s="1421"/>
      <c r="Y1" s="142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1"/>
      <c r="U2" s="1421"/>
      <c r="V2" s="1421"/>
      <c r="W2" s="1421"/>
      <c r="X2" s="1421"/>
      <c r="Y2" s="142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945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57" t="s">
        <v>48</v>
      </c>
      <c r="CE6" s="1557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8" t="s">
        <v>49</v>
      </c>
      <c r="CT6" s="1558"/>
      <c r="CU6" s="1554" t="s">
        <v>48</v>
      </c>
      <c r="CV6" s="1554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5" t="s">
        <v>49</v>
      </c>
      <c r="DK6" s="155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8</v>
      </c>
      <c r="BW7" s="866">
        <f>IF(WB!CK15="","",WB!CK15)</f>
        <v>10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8</v>
      </c>
      <c r="DQ7" s="866">
        <f>IF(WB!CK15="","",WB!CK15)</f>
        <v>10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505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956</v>
      </c>
      <c r="B10" s="671" t="s">
        <v>271</v>
      </c>
      <c r="C10" s="288" t="s">
        <v>271</v>
      </c>
      <c r="D10" s="288" t="s">
        <v>271</v>
      </c>
      <c r="E10" s="288" t="s">
        <v>271</v>
      </c>
      <c r="F10" s="288" t="s">
        <v>271</v>
      </c>
      <c r="G10" s="288" t="s">
        <v>271</v>
      </c>
      <c r="H10" s="288" t="s">
        <v>271</v>
      </c>
      <c r="I10" s="288" t="s">
        <v>271</v>
      </c>
      <c r="J10" s="288" t="s">
        <v>271</v>
      </c>
      <c r="K10" s="288" t="s">
        <v>271</v>
      </c>
      <c r="L10" s="288" t="s">
        <v>271</v>
      </c>
      <c r="M10" s="288" t="s">
        <v>271</v>
      </c>
      <c r="N10" s="288" t="s">
        <v>271</v>
      </c>
      <c r="O10" s="288" t="s">
        <v>271</v>
      </c>
      <c r="P10" s="288" t="s">
        <v>271</v>
      </c>
      <c r="Q10" s="288" t="s">
        <v>271</v>
      </c>
      <c r="R10" s="288" t="s">
        <v>271</v>
      </c>
      <c r="S10" s="99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8"/>
      <c r="BV10" s="288" t="s">
        <v>506</v>
      </c>
      <c r="BW10" s="288" t="s">
        <v>506</v>
      </c>
      <c r="BX10" s="288" t="s">
        <v>506</v>
      </c>
      <c r="BY10" s="288" t="s">
        <v>506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270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285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286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271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295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8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291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289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724</v>
      </c>
      <c r="B19" s="266" t="s">
        <v>284</v>
      </c>
      <c r="C19" s="266" t="s">
        <v>284</v>
      </c>
      <c r="D19" s="266" t="s">
        <v>284</v>
      </c>
      <c r="E19" s="266" t="s">
        <v>284</v>
      </c>
      <c r="F19" s="266" t="s">
        <v>284</v>
      </c>
      <c r="G19" s="266" t="s">
        <v>284</v>
      </c>
      <c r="H19" s="266" t="s">
        <v>284</v>
      </c>
      <c r="I19" s="266" t="s">
        <v>284</v>
      </c>
      <c r="J19" s="266" t="s">
        <v>284</v>
      </c>
      <c r="K19" s="266" t="s">
        <v>284</v>
      </c>
      <c r="L19" s="266" t="s">
        <v>284</v>
      </c>
      <c r="M19" s="266" t="s">
        <v>284</v>
      </c>
      <c r="N19" s="266" t="s">
        <v>284</v>
      </c>
      <c r="O19" s="266" t="s">
        <v>284</v>
      </c>
      <c r="P19" s="266" t="s">
        <v>284</v>
      </c>
      <c r="Q19" s="266" t="s">
        <v>284</v>
      </c>
      <c r="R19" s="266" t="s">
        <v>284</v>
      </c>
      <c r="S19" s="595"/>
      <c r="T19" s="266" t="s">
        <v>284</v>
      </c>
      <c r="U19" s="266" t="s">
        <v>284</v>
      </c>
      <c r="V19" s="266" t="s">
        <v>284</v>
      </c>
      <c r="W19" s="266" t="s">
        <v>284</v>
      </c>
      <c r="X19" s="266" t="s">
        <v>284</v>
      </c>
      <c r="Y19" s="266" t="s">
        <v>284</v>
      </c>
      <c r="Z19" s="266" t="s">
        <v>284</v>
      </c>
      <c r="AA19" s="266" t="s">
        <v>284</v>
      </c>
      <c r="AB19" s="266" t="s">
        <v>284</v>
      </c>
      <c r="AC19" s="266" t="s">
        <v>284</v>
      </c>
      <c r="AD19" s="266" t="s">
        <v>284</v>
      </c>
      <c r="AE19" s="266" t="s">
        <v>284</v>
      </c>
      <c r="AF19" s="266" t="s">
        <v>284</v>
      </c>
      <c r="AG19" s="266" t="s">
        <v>284</v>
      </c>
      <c r="AH19" s="266" t="s">
        <v>284</v>
      </c>
      <c r="AI19" s="266" t="s">
        <v>284</v>
      </c>
      <c r="AJ19" s="266" t="s">
        <v>284</v>
      </c>
      <c r="AK19" s="595"/>
      <c r="AL19" s="266" t="s">
        <v>284</v>
      </c>
      <c r="AM19" s="266" t="s">
        <v>284</v>
      </c>
      <c r="AN19" s="266" t="s">
        <v>284</v>
      </c>
      <c r="AO19" s="266" t="s">
        <v>284</v>
      </c>
      <c r="AP19" s="266" t="s">
        <v>284</v>
      </c>
      <c r="AQ19" s="266" t="s">
        <v>284</v>
      </c>
      <c r="AR19" s="266" t="s">
        <v>284</v>
      </c>
      <c r="AS19" s="266" t="s">
        <v>284</v>
      </c>
      <c r="AT19" s="266" t="s">
        <v>284</v>
      </c>
      <c r="AU19" s="266" t="s">
        <v>284</v>
      </c>
      <c r="AV19" s="266" t="s">
        <v>284</v>
      </c>
      <c r="AW19" s="266" t="s">
        <v>284</v>
      </c>
      <c r="AX19" s="266" t="s">
        <v>284</v>
      </c>
      <c r="AY19" s="266" t="s">
        <v>284</v>
      </c>
      <c r="AZ19" s="266" t="s">
        <v>284</v>
      </c>
      <c r="BA19" s="266" t="s">
        <v>284</v>
      </c>
      <c r="BB19" s="266" t="s">
        <v>284</v>
      </c>
      <c r="BC19" s="595"/>
      <c r="BD19" s="266" t="s">
        <v>284</v>
      </c>
      <c r="BE19" s="266" t="s">
        <v>284</v>
      </c>
      <c r="BF19" s="266" t="s">
        <v>284</v>
      </c>
      <c r="BG19" s="266" t="s">
        <v>284</v>
      </c>
      <c r="BH19" s="266" t="s">
        <v>284</v>
      </c>
      <c r="BI19" s="266" t="s">
        <v>284</v>
      </c>
      <c r="BJ19" s="266" t="s">
        <v>284</v>
      </c>
      <c r="BK19" s="266" t="s">
        <v>284</v>
      </c>
      <c r="BL19" s="266" t="s">
        <v>284</v>
      </c>
      <c r="BM19" s="266" t="s">
        <v>284</v>
      </c>
      <c r="BN19" s="266" t="s">
        <v>284</v>
      </c>
      <c r="BO19" s="266" t="s">
        <v>284</v>
      </c>
      <c r="BP19" s="266" t="s">
        <v>284</v>
      </c>
      <c r="BQ19" s="266" t="s">
        <v>284</v>
      </c>
      <c r="BR19" s="266" t="s">
        <v>284</v>
      </c>
      <c r="BS19" s="266" t="s">
        <v>284</v>
      </c>
      <c r="BT19" s="266" t="s">
        <v>284</v>
      </c>
      <c r="BU19" s="595"/>
      <c r="BV19" s="266" t="s">
        <v>284</v>
      </c>
      <c r="BW19" s="266" t="s">
        <v>284</v>
      </c>
      <c r="BX19" s="266" t="s">
        <v>284</v>
      </c>
      <c r="BY19" s="266" t="s">
        <v>284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270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285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286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271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287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8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288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289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725</v>
      </c>
      <c r="B28" s="266" t="s">
        <v>284</v>
      </c>
      <c r="C28" s="266" t="s">
        <v>284</v>
      </c>
      <c r="D28" s="266" t="s">
        <v>284</v>
      </c>
      <c r="E28" s="266" t="s">
        <v>284</v>
      </c>
      <c r="F28" s="266" t="s">
        <v>284</v>
      </c>
      <c r="G28" s="266" t="s">
        <v>284</v>
      </c>
      <c r="H28" s="266" t="s">
        <v>284</v>
      </c>
      <c r="I28" s="266" t="s">
        <v>284</v>
      </c>
      <c r="J28" s="266" t="s">
        <v>284</v>
      </c>
      <c r="K28" s="634" t="s">
        <v>284</v>
      </c>
      <c r="L28" s="266" t="s">
        <v>284</v>
      </c>
      <c r="M28" s="634" t="s">
        <v>284</v>
      </c>
      <c r="N28" s="266" t="s">
        <v>284</v>
      </c>
      <c r="O28" s="634" t="s">
        <v>284</v>
      </c>
      <c r="P28" s="266" t="s">
        <v>284</v>
      </c>
      <c r="Q28" s="634" t="s">
        <v>284</v>
      </c>
      <c r="R28" s="266" t="s">
        <v>284</v>
      </c>
      <c r="S28" s="595"/>
      <c r="T28" s="266" t="s">
        <v>284</v>
      </c>
      <c r="U28" s="266" t="s">
        <v>284</v>
      </c>
      <c r="V28" s="266" t="s">
        <v>284</v>
      </c>
      <c r="W28" s="266" t="s">
        <v>284</v>
      </c>
      <c r="X28" s="266" t="s">
        <v>284</v>
      </c>
      <c r="Y28" s="266" t="s">
        <v>284</v>
      </c>
      <c r="Z28" s="266" t="s">
        <v>284</v>
      </c>
      <c r="AA28" s="266" t="s">
        <v>284</v>
      </c>
      <c r="AB28" s="266" t="s">
        <v>284</v>
      </c>
      <c r="AC28" s="634" t="s">
        <v>284</v>
      </c>
      <c r="AD28" s="266" t="s">
        <v>284</v>
      </c>
      <c r="AE28" s="634" t="s">
        <v>284</v>
      </c>
      <c r="AF28" s="266" t="s">
        <v>284</v>
      </c>
      <c r="AG28" s="634" t="s">
        <v>284</v>
      </c>
      <c r="AH28" s="266" t="s">
        <v>284</v>
      </c>
      <c r="AI28" s="634" t="s">
        <v>284</v>
      </c>
      <c r="AJ28" s="266" t="s">
        <v>284</v>
      </c>
      <c r="AK28" s="595"/>
      <c r="AL28" s="266" t="s">
        <v>284</v>
      </c>
      <c r="AM28" s="266" t="s">
        <v>284</v>
      </c>
      <c r="AN28" s="266" t="s">
        <v>284</v>
      </c>
      <c r="AO28" s="266" t="s">
        <v>284</v>
      </c>
      <c r="AP28" s="266" t="s">
        <v>284</v>
      </c>
      <c r="AQ28" s="266" t="s">
        <v>284</v>
      </c>
      <c r="AR28" s="266" t="s">
        <v>284</v>
      </c>
      <c r="AS28" s="266" t="s">
        <v>284</v>
      </c>
      <c r="AT28" s="266" t="s">
        <v>284</v>
      </c>
      <c r="AU28" s="266" t="s">
        <v>284</v>
      </c>
      <c r="AV28" s="266" t="s">
        <v>284</v>
      </c>
      <c r="AW28" s="266" t="s">
        <v>284</v>
      </c>
      <c r="AX28" s="266" t="s">
        <v>284</v>
      </c>
      <c r="AY28" s="266" t="s">
        <v>284</v>
      </c>
      <c r="AZ28" s="266" t="s">
        <v>284</v>
      </c>
      <c r="BA28" s="266" t="s">
        <v>284</v>
      </c>
      <c r="BB28" s="266" t="s">
        <v>284</v>
      </c>
      <c r="BC28" s="595"/>
      <c r="BD28" s="266" t="s">
        <v>284</v>
      </c>
      <c r="BE28" s="266" t="s">
        <v>284</v>
      </c>
      <c r="BF28" s="266" t="s">
        <v>284</v>
      </c>
      <c r="BG28" s="266" t="s">
        <v>284</v>
      </c>
      <c r="BH28" s="266" t="s">
        <v>284</v>
      </c>
      <c r="BI28" s="266" t="s">
        <v>284</v>
      </c>
      <c r="BJ28" s="266" t="s">
        <v>284</v>
      </c>
      <c r="BK28" s="266" t="s">
        <v>284</v>
      </c>
      <c r="BL28" s="266" t="s">
        <v>284</v>
      </c>
      <c r="BM28" s="634" t="s">
        <v>284</v>
      </c>
      <c r="BN28" s="266" t="s">
        <v>284</v>
      </c>
      <c r="BO28" s="634" t="s">
        <v>284</v>
      </c>
      <c r="BP28" s="266" t="s">
        <v>284</v>
      </c>
      <c r="BQ28" s="634" t="s">
        <v>284</v>
      </c>
      <c r="BR28" s="266" t="s">
        <v>284</v>
      </c>
      <c r="BS28" s="634" t="s">
        <v>284</v>
      </c>
      <c r="BT28" s="266" t="s">
        <v>284</v>
      </c>
      <c r="BU28" s="595"/>
      <c r="BV28" s="266" t="s">
        <v>284</v>
      </c>
      <c r="BW28" s="266" t="s">
        <v>284</v>
      </c>
      <c r="BX28" s="266" t="s">
        <v>284</v>
      </c>
      <c r="BY28" s="266" t="s">
        <v>284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270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285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271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287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8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288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289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726</v>
      </c>
      <c r="B37" s="634" t="s">
        <v>271</v>
      </c>
      <c r="C37" s="634" t="s">
        <v>271</v>
      </c>
      <c r="D37" s="634" t="s">
        <v>271</v>
      </c>
      <c r="E37" s="634" t="s">
        <v>271</v>
      </c>
      <c r="F37" s="634" t="s">
        <v>271</v>
      </c>
      <c r="G37" s="634" t="s">
        <v>271</v>
      </c>
      <c r="H37" s="634" t="s">
        <v>271</v>
      </c>
      <c r="I37" s="634" t="s">
        <v>271</v>
      </c>
      <c r="J37" s="634" t="s">
        <v>271</v>
      </c>
      <c r="K37" s="634" t="s">
        <v>271</v>
      </c>
      <c r="L37" s="634" t="s">
        <v>271</v>
      </c>
      <c r="M37" s="634" t="s">
        <v>271</v>
      </c>
      <c r="N37" s="634" t="s">
        <v>271</v>
      </c>
      <c r="O37" s="634" t="s">
        <v>271</v>
      </c>
      <c r="P37" s="634" t="s">
        <v>271</v>
      </c>
      <c r="Q37" s="634" t="s">
        <v>271</v>
      </c>
      <c r="R37" s="634" t="s">
        <v>271</v>
      </c>
      <c r="S37" s="632"/>
      <c r="T37" s="634" t="s">
        <v>271</v>
      </c>
      <c r="U37" s="634" t="s">
        <v>271</v>
      </c>
      <c r="V37" s="634" t="s">
        <v>271</v>
      </c>
      <c r="W37" s="634" t="s">
        <v>271</v>
      </c>
      <c r="X37" s="634" t="s">
        <v>271</v>
      </c>
      <c r="Y37" s="634" t="s">
        <v>271</v>
      </c>
      <c r="Z37" s="634" t="s">
        <v>271</v>
      </c>
      <c r="AA37" s="634" t="s">
        <v>271</v>
      </c>
      <c r="AB37" s="634" t="s">
        <v>271</v>
      </c>
      <c r="AC37" s="634" t="s">
        <v>271</v>
      </c>
      <c r="AD37" s="634" t="s">
        <v>271</v>
      </c>
      <c r="AE37" s="634" t="s">
        <v>271</v>
      </c>
      <c r="AF37" s="634" t="s">
        <v>271</v>
      </c>
      <c r="AG37" s="634" t="s">
        <v>271</v>
      </c>
      <c r="AH37" s="634" t="s">
        <v>271</v>
      </c>
      <c r="AI37" s="634" t="s">
        <v>271</v>
      </c>
      <c r="AJ37" s="634" t="s">
        <v>271</v>
      </c>
      <c r="AK37" s="632"/>
      <c r="AL37" s="634" t="s">
        <v>271</v>
      </c>
      <c r="AM37" s="634" t="s">
        <v>271</v>
      </c>
      <c r="AN37" s="634" t="s">
        <v>271</v>
      </c>
      <c r="AO37" s="634" t="s">
        <v>271</v>
      </c>
      <c r="AP37" s="634" t="s">
        <v>271</v>
      </c>
      <c r="AQ37" s="634" t="s">
        <v>271</v>
      </c>
      <c r="AR37" s="634" t="s">
        <v>271</v>
      </c>
      <c r="AS37" s="634" t="s">
        <v>271</v>
      </c>
      <c r="AT37" s="634" t="s">
        <v>271</v>
      </c>
      <c r="AU37" s="634" t="s">
        <v>271</v>
      </c>
      <c r="AV37" s="634" t="s">
        <v>271</v>
      </c>
      <c r="AW37" s="634" t="s">
        <v>271</v>
      </c>
      <c r="AX37" s="634" t="s">
        <v>271</v>
      </c>
      <c r="AY37" s="634" t="s">
        <v>271</v>
      </c>
      <c r="AZ37" s="634" t="s">
        <v>271</v>
      </c>
      <c r="BA37" s="634" t="s">
        <v>271</v>
      </c>
      <c r="BB37" s="634" t="s">
        <v>271</v>
      </c>
      <c r="BC37" s="632"/>
      <c r="BD37" s="634" t="s">
        <v>271</v>
      </c>
      <c r="BE37" s="634" t="s">
        <v>271</v>
      </c>
      <c r="BF37" s="634" t="s">
        <v>271</v>
      </c>
      <c r="BG37" s="634" t="s">
        <v>271</v>
      </c>
      <c r="BH37" s="634" t="s">
        <v>271</v>
      </c>
      <c r="BI37" s="634" t="s">
        <v>271</v>
      </c>
      <c r="BJ37" s="634" t="s">
        <v>271</v>
      </c>
      <c r="BK37" s="634" t="s">
        <v>271</v>
      </c>
      <c r="BL37" s="634" t="s">
        <v>271</v>
      </c>
      <c r="BM37" s="634" t="s">
        <v>271</v>
      </c>
      <c r="BN37" s="634" t="s">
        <v>271</v>
      </c>
      <c r="BO37" s="634" t="s">
        <v>271</v>
      </c>
      <c r="BP37" s="634" t="s">
        <v>271</v>
      </c>
      <c r="BQ37" s="634" t="s">
        <v>271</v>
      </c>
      <c r="BR37" s="634" t="s">
        <v>271</v>
      </c>
      <c r="BS37" s="634" t="s">
        <v>271</v>
      </c>
      <c r="BT37" s="634" t="s">
        <v>271</v>
      </c>
      <c r="BU37" s="632"/>
      <c r="BV37" s="634" t="s">
        <v>271</v>
      </c>
      <c r="BW37" s="634" t="s">
        <v>271</v>
      </c>
      <c r="BX37" s="634" t="s">
        <v>271</v>
      </c>
      <c r="BY37" s="634" t="s">
        <v>271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270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285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286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271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287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228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1.325646201743462E-2</v>
      </c>
      <c r="BW43" s="625">
        <f t="shared" ref="BW43" si="360">IF(BW41="","",BW41*BW42/BW$7/365/$G$1)</f>
        <v>3.9769386052303859E-2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8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288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289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942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270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285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286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271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295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8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291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289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941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270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285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286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271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295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8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291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289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507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270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285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286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271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295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8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291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289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508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1.325646201743462E-2</v>
      </c>
      <c r="BW73" s="978">
        <f>SUM(BW16,BW25,BW34,BW43,BW52,BW61,BW70)</f>
        <v>3.9769386052303859E-2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8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509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1"/>
      <c r="U75" s="1421"/>
      <c r="V75" s="1421"/>
      <c r="W75" s="1421"/>
      <c r="X75" s="1421"/>
      <c r="Y75" s="142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1"/>
      <c r="U76" s="1421"/>
      <c r="V76" s="1421"/>
      <c r="W76" s="1421"/>
      <c r="X76" s="1421"/>
      <c r="Y76" s="142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1"/>
      <c r="U77" s="1421"/>
      <c r="V77" s="1421"/>
      <c r="W77" s="1421"/>
      <c r="X77" s="1421"/>
      <c r="Y77" s="142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1"/>
      <c r="U78" s="1421"/>
      <c r="V78" s="1421"/>
      <c r="W78" s="1421"/>
      <c r="X78" s="1421"/>
      <c r="Y78" s="142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1"/>
      <c r="U79" s="1421"/>
      <c r="V79" s="1421"/>
      <c r="W79" s="1421"/>
      <c r="X79" s="1421"/>
      <c r="Y79" s="142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1"/>
      <c r="U80" s="1421"/>
      <c r="V80" s="1421"/>
      <c r="W80" s="1421"/>
      <c r="X80" s="1421"/>
      <c r="Y80" s="142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1"/>
      <c r="U81" s="1421"/>
      <c r="V81" s="1421"/>
      <c r="W81" s="1421"/>
      <c r="X81" s="1421"/>
      <c r="Y81" s="142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1"/>
      <c r="U82" s="1421"/>
      <c r="V82" s="1421"/>
      <c r="W82" s="1421"/>
      <c r="X82" s="1421"/>
      <c r="Y82" s="142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1"/>
      <c r="U83" s="1421"/>
      <c r="V83" s="1421"/>
      <c r="W83" s="1421"/>
      <c r="X83" s="1421"/>
      <c r="Y83" s="142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1"/>
      <c r="U84" s="1421"/>
      <c r="V84" s="1421"/>
      <c r="W84" s="1421"/>
      <c r="X84" s="1421"/>
      <c r="Y84" s="142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1"/>
      <c r="U85" s="1421"/>
      <c r="V85" s="1421"/>
      <c r="W85" s="1421"/>
      <c r="X85" s="1421"/>
      <c r="Y85" s="142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1"/>
      <c r="U86" s="1421"/>
      <c r="V86" s="1421"/>
      <c r="W86" s="1421"/>
      <c r="X86" s="1421"/>
      <c r="Y86" s="142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1"/>
      <c r="U87" s="1421"/>
      <c r="V87" s="1421"/>
      <c r="W87" s="1421"/>
      <c r="X87" s="1421"/>
      <c r="Y87" s="142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1"/>
      <c r="U88" s="1421"/>
      <c r="V88" s="1421"/>
      <c r="W88" s="1421"/>
      <c r="X88" s="1421"/>
      <c r="Y88" s="142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1"/>
      <c r="U89" s="1421"/>
      <c r="V89" s="1421"/>
      <c r="W89" s="1421"/>
      <c r="X89" s="1421"/>
      <c r="Y89" s="142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F31" sqref="F3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403" t="s">
        <v>723</v>
      </c>
      <c r="N1" s="1404"/>
      <c r="O1" s="1404"/>
      <c r="P1" s="1405">
        <f>Data!$G$1</f>
        <v>8800</v>
      </c>
      <c r="Q1" s="140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487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488</v>
      </c>
      <c r="I3" s="1032"/>
      <c r="J3" s="1032"/>
      <c r="K3" s="1032"/>
      <c r="L3" s="1033"/>
      <c r="M3" s="1031" t="s">
        <v>510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511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1.13574318910781</v>
      </c>
      <c r="D10" s="1048">
        <f>SUM(D11:D19)</f>
        <v>1.2026424597117948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0.1449035554053249</v>
      </c>
      <c r="N10" s="1048">
        <f>SUM(N11:N19)</f>
        <v>0.34540748726086662</v>
      </c>
      <c r="O10" s="1048">
        <f>SUM(O11:O19)</f>
        <v>0.44606063149498854</v>
      </c>
      <c r="P10" s="1048">
        <f>SUM(P11:P19)</f>
        <v>1.4144327625867279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701</v>
      </c>
      <c r="B11" s="41"/>
      <c r="C11" s="536">
        <f>SUM(C832:C835,C838:C841,C844)</f>
        <v>0.15798320080946449</v>
      </c>
      <c r="D11" s="536">
        <f>SUM(D832:D835,D838:D841,D844)</f>
        <v>0.17556815006226648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5"/>
      <c r="I11" s="1055"/>
      <c r="J11" s="1055"/>
      <c r="K11" s="1055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7" t="s">
        <v>512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702</v>
      </c>
      <c r="B12" s="41"/>
      <c r="C12" s="536">
        <f>SUM(C830:C831,C836:C837,C842:C843,C845:C849)</f>
        <v>0.11507360502283105</v>
      </c>
      <c r="D12" s="536">
        <f>SUM(D830:D831,D836:D837,D842:D843,D845:D849)</f>
        <v>0.10870764387712745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5"/>
      <c r="I12" s="1055"/>
      <c r="J12" s="1055"/>
      <c r="K12" s="1055"/>
      <c r="L12" s="41"/>
      <c r="M12" s="536">
        <f>SUM(M830:M831,M836:M837,M842:M843,M845:M849)</f>
        <v>0</v>
      </c>
      <c r="N12" s="536">
        <f>SUM(N830:N831,N836:N837,N842:N843,N845:N849)</f>
        <v>0.15094378580323789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5.906425124533001E-3</v>
      </c>
      <c r="D13" s="536">
        <f>SUM(D820:D829)</f>
        <v>4.3465301992528023E-2</v>
      </c>
      <c r="E13" s="536">
        <f>SUM(E820:E829)</f>
        <v>0.17051968066180395</v>
      </c>
      <c r="F13" s="536">
        <f>SUM(F820:F829)</f>
        <v>0.16181953092569532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513</v>
      </c>
      <c r="B14" s="41"/>
      <c r="C14" s="536">
        <f>+SUM(C851:C852)</f>
        <v>5.5357089041095887E-3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703</v>
      </c>
      <c r="B16" s="41"/>
      <c r="C16" s="536">
        <f>SUM(C859:C864,C886)</f>
        <v>0.52893348623910341</v>
      </c>
      <c r="D16" s="536">
        <f t="shared" ref="D16:F16" si="0">SUM(D859:D864,D886)</f>
        <v>0.55075868024906594</v>
      </c>
      <c r="E16" s="536">
        <f t="shared" si="0"/>
        <v>0.51164617712150862</v>
      </c>
      <c r="F16" s="536">
        <f t="shared" si="0"/>
        <v>0.57612499925280203</v>
      </c>
      <c r="G16" s="41"/>
      <c r="H16" s="1055"/>
      <c r="I16" s="1055"/>
      <c r="J16" s="1055"/>
      <c r="K16" s="1055"/>
      <c r="L16" s="41"/>
      <c r="M16" s="536">
        <f>SUM(M859:M862)</f>
        <v>-3.4063613121027375E-2</v>
      </c>
      <c r="N16" s="536">
        <f>SUM(N859:N862)</f>
        <v>-1.8509755399981297E-2</v>
      </c>
      <c r="O16" s="536">
        <f>SUM(O859:O862)</f>
        <v>-4.5871808059650382E-2</v>
      </c>
      <c r="P16" s="536">
        <f>SUM(P859:P862)</f>
        <v>-2.3793222398735953E-2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704</v>
      </c>
      <c r="B17" s="41"/>
      <c r="C17" s="536">
        <f>SUM(C865:C885,C887:C888)</f>
        <v>0.20326314396014944</v>
      </c>
      <c r="D17" s="536">
        <f t="shared" ref="D17:F17" si="1">SUM(D865:D885,D887:D888)</f>
        <v>0.20509506448318804</v>
      </c>
      <c r="E17" s="536">
        <f t="shared" si="1"/>
        <v>0.32390043618573205</v>
      </c>
      <c r="F17" s="536">
        <f t="shared" si="1"/>
        <v>0.27318285246990454</v>
      </c>
      <c r="G17" s="41"/>
      <c r="H17" s="1055"/>
      <c r="I17" s="1055"/>
      <c r="J17" s="1055"/>
      <c r="K17" s="1055"/>
      <c r="L17" s="41"/>
      <c r="M17" s="536">
        <f>SUM(M863:M888)</f>
        <v>0.15450287743046187</v>
      </c>
      <c r="N17" s="536">
        <f>SUM(N863:N888)</f>
        <v>0.16297345685761006</v>
      </c>
      <c r="O17" s="536">
        <f>SUM(O863:O888)</f>
        <v>-2.6439492485923144E-2</v>
      </c>
      <c r="P17" s="536">
        <f>SUM(P863:P888)</f>
        <v>3.8896097065165031E-2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515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0.1020408163265306</v>
      </c>
      <c r="F18" s="536">
        <f>SUM(F889:F895)</f>
        <v>7.9365079365079375E-2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2.4464291095890409E-2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29330</v>
      </c>
      <c r="D20" s="1059">
        <f>SUM(D21:D30)</f>
        <v>47820</v>
      </c>
      <c r="E20" s="1059">
        <f>SUM(E21:E30)</f>
        <v>131437</v>
      </c>
      <c r="F20" s="1059">
        <f>SUM(F21:F30)</f>
        <v>223486</v>
      </c>
      <c r="G20" s="1058"/>
      <c r="H20" s="1060"/>
      <c r="I20" s="1060"/>
      <c r="J20" s="1060"/>
      <c r="K20" s="1060"/>
      <c r="L20" s="1058"/>
      <c r="M20" s="1059">
        <f>SUM(M21:M30)</f>
        <v>1280</v>
      </c>
      <c r="N20" s="1059">
        <f>SUM(N21:N30)</f>
        <v>316.40000000000009</v>
      </c>
      <c r="O20" s="1059">
        <f>SUM(O21:O30)</f>
        <v>-18212</v>
      </c>
      <c r="P20" s="1059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4" t="s">
        <v>135</v>
      </c>
      <c r="B21" s="1058"/>
      <c r="C21" s="1061">
        <f>SUM(C931:C960)</f>
        <v>240</v>
      </c>
      <c r="D21" s="1061">
        <f>SUM(D931:D960)</f>
        <v>1225</v>
      </c>
      <c r="E21" s="1061">
        <f>SUM(E931:E960)</f>
        <v>6190</v>
      </c>
      <c r="F21" s="1061">
        <f>SUM(F931:F960)</f>
        <v>37458</v>
      </c>
      <c r="G21" s="1058"/>
      <c r="H21" s="1060"/>
      <c r="I21" s="1060"/>
      <c r="J21" s="1060"/>
      <c r="K21" s="1060"/>
      <c r="L21" s="1058"/>
      <c r="M21" s="1061">
        <f>SUM(M931:M960)</f>
        <v>0</v>
      </c>
      <c r="N21" s="1061">
        <f>SUM(N931:N960)</f>
        <v>-1000</v>
      </c>
      <c r="O21" s="1061">
        <f>SUM(O931:O960)</f>
        <v>-4812</v>
      </c>
      <c r="P21" s="1061">
        <f>SUM(P931:P960)</f>
        <v>-17200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4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4" t="s">
        <v>137</v>
      </c>
      <c r="B23" s="1058"/>
      <c r="C23" s="1061">
        <f>SUM(C920:C930)</f>
        <v>200</v>
      </c>
      <c r="D23" s="1061">
        <f>SUM(D920:D930)</f>
        <v>4223</v>
      </c>
      <c r="E23" s="1061">
        <f>SUM(E920:E930)</f>
        <v>23247</v>
      </c>
      <c r="F23" s="1061">
        <f>SUM(F920:F930)</f>
        <v>30028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0</v>
      </c>
      <c r="O23" s="1064">
        <f>SUM(O920:O930)</f>
        <v>-13400</v>
      </c>
      <c r="P23" s="1064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5" t="s">
        <v>678</v>
      </c>
      <c r="B24" s="1058"/>
      <c r="C24" s="1061">
        <f>SUM(C965:C968)</f>
        <v>8300</v>
      </c>
      <c r="D24" s="1061">
        <f>SUM(D965:D968)</f>
        <v>1260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5" t="s">
        <v>679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102000</v>
      </c>
      <c r="F25" s="1061">
        <f>SUM(F969:F971)</f>
        <v>132000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4" t="s">
        <v>138</v>
      </c>
      <c r="B26" s="1058"/>
      <c r="C26" s="1061">
        <f>SUM(C972:C973)</f>
        <v>6000</v>
      </c>
      <c r="D26" s="1061">
        <f>SUM(D972:D973)</f>
        <v>2832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1200</v>
      </c>
      <c r="N26" s="1061">
        <f>SUM(N972:N973)</f>
        <v>566.40000000000009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4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0</v>
      </c>
      <c r="F27" s="1061">
        <f>SUM(F975:F975)</f>
        <v>24000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8"/>
      <c r="C28" s="1061">
        <f>SUM(C977:C980)</f>
        <v>13920</v>
      </c>
      <c r="D28" s="1061">
        <f>SUM(D977:D980)</f>
        <v>32280</v>
      </c>
      <c r="E28" s="1061">
        <f>SUM(E977:E980)</f>
        <v>0</v>
      </c>
      <c r="F28" s="1061">
        <f>SUM(F977:F980)</f>
        <v>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8"/>
      <c r="C29" s="1061">
        <f>SUM(C981:C984)</f>
        <v>0</v>
      </c>
      <c r="D29" s="1061">
        <f>SUM(D981:D984)</f>
        <v>6000</v>
      </c>
      <c r="E29" s="1061">
        <f>SUM(E981:E984)</f>
        <v>0</v>
      </c>
      <c r="F29" s="1061">
        <f>SUM(F981:F984)</f>
        <v>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517</v>
      </c>
      <c r="B30" s="1058"/>
      <c r="C30" s="1061">
        <f>SUM(C962:C964)</f>
        <v>670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80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27564</v>
      </c>
      <c r="D31" s="1059">
        <f>SUM(D32:D41)</f>
        <v>36022</v>
      </c>
      <c r="E31" s="1059">
        <f>SUM(E32:E41)</f>
        <v>59404</v>
      </c>
      <c r="F31" s="1059">
        <f>SUM(F32:F41)</f>
        <v>116676</v>
      </c>
      <c r="G31" s="1058"/>
      <c r="H31" s="1060"/>
      <c r="I31" s="1060"/>
      <c r="J31" s="1060"/>
      <c r="K31" s="1060"/>
      <c r="L31" s="1058"/>
      <c r="M31" s="1059" t="e">
        <f>SUM(M32:M41)</f>
        <v>#VALUE!</v>
      </c>
      <c r="N31" s="1059">
        <f>SUM(N32:N41)</f>
        <v>193938.72065081855</v>
      </c>
      <c r="O31" s="1059" t="e">
        <f>SUM(O32:O41)</f>
        <v>#VALUE!</v>
      </c>
      <c r="P31" s="1059" t="e">
        <f>SUM(P32:P41)</f>
        <v>#VALUE!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1">
        <f t="shared" ref="C32:F32" si="2">C988</f>
        <v>6057</v>
      </c>
      <c r="D32" s="551">
        <f t="shared" si="2"/>
        <v>6408</v>
      </c>
      <c r="E32" s="551">
        <f t="shared" si="2"/>
        <v>6532</v>
      </c>
      <c r="F32" s="551">
        <f t="shared" si="2"/>
        <v>9576</v>
      </c>
      <c r="G32" s="1065"/>
      <c r="H32" s="1067"/>
      <c r="I32" s="1067"/>
      <c r="J32" s="1067"/>
      <c r="K32" s="1067"/>
      <c r="L32" s="1065"/>
      <c r="M32" s="1068">
        <f t="shared" ref="M32" si="3">M988</f>
        <v>3334.3765206548269</v>
      </c>
      <c r="N32" s="1068">
        <f t="shared" ref="N32" si="4">N988</f>
        <v>5813.7206508185336</v>
      </c>
      <c r="O32" s="1068">
        <f t="shared" ref="O32" si="5">O988</f>
        <v>1456.2044555729744</v>
      </c>
      <c r="P32" s="1068">
        <f t="shared" ref="P32" si="6">P988</f>
        <v>2515.5485857366803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1">
        <f t="shared" ref="C33:F33" si="7">SUM(C989:C991)</f>
        <v>6537</v>
      </c>
      <c r="D33" s="551">
        <f t="shared" si="7"/>
        <v>6284</v>
      </c>
      <c r="E33" s="551">
        <f t="shared" si="7"/>
        <v>10172</v>
      </c>
      <c r="F33" s="551">
        <f>SUM(F989:F991)</f>
        <v>13220</v>
      </c>
      <c r="G33" s="1065"/>
      <c r="H33" s="1067"/>
      <c r="I33" s="1067"/>
      <c r="J33" s="1067"/>
      <c r="K33" s="1067"/>
      <c r="L33" s="1065"/>
      <c r="M33" s="1068">
        <f t="shared" ref="M33:P41" si="8">M991</f>
        <v>-984</v>
      </c>
      <c r="N33" s="1068">
        <f t="shared" si="8"/>
        <v>-720</v>
      </c>
      <c r="O33" s="1068">
        <f t="shared" si="8"/>
        <v>-852</v>
      </c>
      <c r="P33" s="1068">
        <f t="shared" si="8"/>
        <v>-1554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1">
        <f t="shared" ref="C34:F41" si="9">C992</f>
        <v>2010</v>
      </c>
      <c r="D34" s="551">
        <f t="shared" si="9"/>
        <v>3120</v>
      </c>
      <c r="E34" s="551">
        <f t="shared" si="9"/>
        <v>3240</v>
      </c>
      <c r="F34" s="551">
        <f t="shared" si="9"/>
        <v>6380</v>
      </c>
      <c r="G34" s="1069"/>
      <c r="H34" s="1070"/>
      <c r="I34" s="1070"/>
      <c r="J34" s="1070"/>
      <c r="K34" s="1070"/>
      <c r="L34" s="1069"/>
      <c r="M34" s="1068">
        <f t="shared" si="8"/>
        <v>1650</v>
      </c>
      <c r="N34" s="1068">
        <f t="shared" si="8"/>
        <v>1255</v>
      </c>
      <c r="O34" s="1068">
        <f t="shared" si="8"/>
        <v>-87.5</v>
      </c>
      <c r="P34" s="1068">
        <f t="shared" si="8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55</v>
      </c>
      <c r="B35" s="41"/>
      <c r="C35" s="551">
        <f t="shared" si="9"/>
        <v>0</v>
      </c>
      <c r="D35" s="551">
        <f t="shared" si="9"/>
        <v>1200</v>
      </c>
      <c r="E35" s="551">
        <f t="shared" si="9"/>
        <v>0</v>
      </c>
      <c r="F35" s="551">
        <f t="shared" si="9"/>
        <v>0</v>
      </c>
      <c r="G35" s="1069"/>
      <c r="H35" s="1070"/>
      <c r="I35" s="1070"/>
      <c r="J35" s="1070"/>
      <c r="K35" s="1070"/>
      <c r="L35" s="1069"/>
      <c r="M35" s="1068" t="e">
        <f t="shared" si="8"/>
        <v>#VALUE!</v>
      </c>
      <c r="N35" s="1068">
        <f t="shared" si="8"/>
        <v>198800.00000000003</v>
      </c>
      <c r="O35" s="1068" t="e">
        <f t="shared" si="8"/>
        <v>#VALUE!</v>
      </c>
      <c r="P35" s="1068" t="e">
        <f t="shared" si="8"/>
        <v>#VALUE!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1">
        <f t="shared" si="9"/>
        <v>310</v>
      </c>
      <c r="D36" s="551">
        <f t="shared" si="9"/>
        <v>1000</v>
      </c>
      <c r="E36" s="551">
        <f t="shared" si="9"/>
        <v>10150</v>
      </c>
      <c r="F36" s="551">
        <f t="shared" si="9"/>
        <v>33000</v>
      </c>
      <c r="G36" s="1069"/>
      <c r="H36" s="1070"/>
      <c r="I36" s="1070"/>
      <c r="J36" s="1070"/>
      <c r="K36" s="1070"/>
      <c r="L36" s="1069"/>
      <c r="M36" s="1068">
        <f t="shared" si="8"/>
        <v>0</v>
      </c>
      <c r="N36" s="1068">
        <f t="shared" si="8"/>
        <v>0</v>
      </c>
      <c r="O36" s="1068">
        <f t="shared" si="8"/>
        <v>0</v>
      </c>
      <c r="P36" s="1068">
        <f t="shared" si="8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1">
        <f t="shared" si="9"/>
        <v>900</v>
      </c>
      <c r="D37" s="551">
        <f t="shared" si="9"/>
        <v>1000</v>
      </c>
      <c r="E37" s="551">
        <f t="shared" si="9"/>
        <v>3050</v>
      </c>
      <c r="F37" s="551">
        <f t="shared" si="9"/>
        <v>23000</v>
      </c>
      <c r="G37" s="1069"/>
      <c r="H37" s="1070"/>
      <c r="I37" s="1070"/>
      <c r="J37" s="1070"/>
      <c r="K37" s="1070"/>
      <c r="L37" s="1069"/>
      <c r="M37" s="1068">
        <f t="shared" si="8"/>
        <v>860</v>
      </c>
      <c r="N37" s="1068">
        <f t="shared" si="8"/>
        <v>1200</v>
      </c>
      <c r="O37" s="1068">
        <f t="shared" si="8"/>
        <v>-1510</v>
      </c>
      <c r="P37" s="1068">
        <f t="shared" si="8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1">
        <f t="shared" si="9"/>
        <v>2000</v>
      </c>
      <c r="D38" s="551">
        <f t="shared" si="9"/>
        <v>3000</v>
      </c>
      <c r="E38" s="551">
        <f t="shared" si="9"/>
        <v>6000</v>
      </c>
      <c r="F38" s="551">
        <f t="shared" si="9"/>
        <v>8000</v>
      </c>
      <c r="G38" s="1069"/>
      <c r="H38" s="1070"/>
      <c r="I38" s="1070"/>
      <c r="J38" s="1070"/>
      <c r="K38" s="1070"/>
      <c r="L38" s="1069"/>
      <c r="M38" s="1068">
        <f t="shared" si="8"/>
        <v>400</v>
      </c>
      <c r="N38" s="1068">
        <f t="shared" si="8"/>
        <v>0</v>
      </c>
      <c r="O38" s="1068">
        <f t="shared" si="8"/>
        <v>-3900</v>
      </c>
      <c r="P38" s="1068">
        <f t="shared" si="8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518</v>
      </c>
      <c r="B39" s="1072"/>
      <c r="C39" s="551">
        <f t="shared" si="9"/>
        <v>120</v>
      </c>
      <c r="D39" s="551">
        <f t="shared" si="9"/>
        <v>120</v>
      </c>
      <c r="E39" s="551">
        <f t="shared" si="9"/>
        <v>200</v>
      </c>
      <c r="F39" s="551">
        <f t="shared" si="9"/>
        <v>100</v>
      </c>
      <c r="G39" s="1069"/>
      <c r="H39" s="1070"/>
      <c r="I39" s="1070"/>
      <c r="J39" s="1070"/>
      <c r="K39" s="1070"/>
      <c r="L39" s="1069"/>
      <c r="M39" s="1066">
        <f t="shared" si="8"/>
        <v>0</v>
      </c>
      <c r="N39" s="1066">
        <f t="shared" si="8"/>
        <v>0</v>
      </c>
      <c r="O39" s="1066">
        <f t="shared" si="8"/>
        <v>0</v>
      </c>
      <c r="P39" s="1066">
        <f t="shared" si="8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519</v>
      </c>
      <c r="B40" s="1072"/>
      <c r="C40" s="551">
        <f t="shared" si="9"/>
        <v>450</v>
      </c>
      <c r="D40" s="551">
        <f t="shared" si="9"/>
        <v>770</v>
      </c>
      <c r="E40" s="551">
        <f t="shared" si="9"/>
        <v>4900</v>
      </c>
      <c r="F40" s="551">
        <f t="shared" si="9"/>
        <v>8400</v>
      </c>
      <c r="G40" s="1069"/>
      <c r="H40" s="1070"/>
      <c r="I40" s="1070"/>
      <c r="J40" s="1070"/>
      <c r="K40" s="1070"/>
      <c r="L40" s="1069"/>
      <c r="M40" s="1066">
        <f t="shared" si="8"/>
        <v>734</v>
      </c>
      <c r="N40" s="1066">
        <f t="shared" si="8"/>
        <v>710</v>
      </c>
      <c r="O40" s="1066">
        <f t="shared" si="8"/>
        <v>-3864</v>
      </c>
      <c r="P40" s="1066">
        <f t="shared" si="8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1">
        <f t="shared" si="9"/>
        <v>9180</v>
      </c>
      <c r="D41" s="551">
        <f t="shared" si="9"/>
        <v>13120</v>
      </c>
      <c r="E41" s="551">
        <f t="shared" si="9"/>
        <v>15160</v>
      </c>
      <c r="F41" s="551">
        <f t="shared" si="9"/>
        <v>15000</v>
      </c>
      <c r="G41" s="1069"/>
      <c r="H41" s="1070"/>
      <c r="I41" s="1070"/>
      <c r="J41" s="1070"/>
      <c r="K41" s="1070"/>
      <c r="L41" s="1069"/>
      <c r="M41" s="1066">
        <f t="shared" si="8"/>
        <v>-9180</v>
      </c>
      <c r="N41" s="1066">
        <f t="shared" si="8"/>
        <v>-13120</v>
      </c>
      <c r="O41" s="1066">
        <f t="shared" si="8"/>
        <v>-15160</v>
      </c>
      <c r="P41" s="1066">
        <f t="shared" si="8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6">
        <f>IF(C20=0,"",C32/C20)</f>
        <v>0.20651210364814185</v>
      </c>
      <c r="D42" s="536">
        <f>IF(D20=0,"",D32/D20)</f>
        <v>0.13400250941028857</v>
      </c>
      <c r="E42" s="536">
        <f>IF(E20=0,"",E32/E20)</f>
        <v>4.9696812921780013E-2</v>
      </c>
      <c r="F42" s="536">
        <f>IF(F20=0,"",F32/F20)</f>
        <v>4.284832159508873E-2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6">
        <f>C811</f>
        <v>1766</v>
      </c>
      <c r="D43" s="556">
        <f>D20-D31</f>
        <v>11798</v>
      </c>
      <c r="E43" s="556">
        <f>E20-E31</f>
        <v>72033</v>
      </c>
      <c r="F43" s="556">
        <f>F20-F31</f>
        <v>106810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59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520</v>
      </c>
      <c r="B45" s="933"/>
      <c r="C45" s="1081">
        <f>IF(WB!CK9="","",WB!CK9)</f>
        <v>0.15</v>
      </c>
      <c r="D45" s="1081">
        <f>IF(WB!CK10="","",WB!CK10)</f>
        <v>0.55000000000000004</v>
      </c>
      <c r="E45" s="1081">
        <f>IF(WB!CK11="","",WB!CK11)</f>
        <v>0.25</v>
      </c>
      <c r="F45" s="1081">
        <f>IF(WB!CK12="","",WB!CK12)</f>
        <v>0.05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65</v>
      </c>
      <c r="B46" s="933"/>
      <c r="C46" s="866">
        <f>IF(WB!CK14="","",WB!CK14)</f>
        <v>8</v>
      </c>
      <c r="D46" s="866">
        <f>IF(WB!CK15="","",WB!CK15)</f>
        <v>10</v>
      </c>
      <c r="E46" s="866">
        <f>IF(WB!CK16="","",WB!CK16)</f>
        <v>7</v>
      </c>
      <c r="F46" s="866">
        <f>IF(WB!CK17="","",WB!CK17)</f>
        <v>9</v>
      </c>
      <c r="G46" s="1072"/>
      <c r="H46" s="1082">
        <f>SUM(C46)</f>
        <v>8</v>
      </c>
      <c r="I46" s="1082">
        <f>SUM(D46)</f>
        <v>10</v>
      </c>
      <c r="J46" s="1082">
        <f>SUM(E46)</f>
        <v>7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521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522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523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524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0">SUM(C51)</f>
        <v>0</v>
      </c>
      <c r="I51" s="1084">
        <f t="shared" si="10"/>
        <v>0</v>
      </c>
      <c r="J51" s="1084">
        <f t="shared" si="10"/>
        <v>0</v>
      </c>
      <c r="K51" s="1084">
        <f t="shared" si="10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84">
        <f t="shared" si="10"/>
        <v>0</v>
      </c>
      <c r="I52" s="1084">
        <f t="shared" si="10"/>
        <v>4</v>
      </c>
      <c r="J52" s="1084">
        <f t="shared" si="10"/>
        <v>20</v>
      </c>
      <c r="K52" s="1084">
        <f t="shared" si="10"/>
        <v>32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84">
        <f t="shared" ref="H54:K55" si="11">SUM(C54)</f>
        <v>4</v>
      </c>
      <c r="I54" s="1084">
        <f t="shared" si="11"/>
        <v>10</v>
      </c>
      <c r="J54" s="1084">
        <f t="shared" si="11"/>
        <v>20</v>
      </c>
      <c r="K54" s="1084">
        <f t="shared" si="11"/>
        <v>40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1"/>
        <v>0</v>
      </c>
      <c r="I55" s="1084">
        <f t="shared" si="11"/>
        <v>0</v>
      </c>
      <c r="J55" s="1084">
        <f t="shared" si="11"/>
        <v>0</v>
      </c>
      <c r="K55" s="1084">
        <f t="shared" si="11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Vehicles( bakkies + tractors)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(Agric labour/ cattle herding)</v>
      </c>
      <c r="B63" s="1092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5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5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5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5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4"/>
      <c r="I74" s="644"/>
      <c r="J74" s="644"/>
      <c r="K74" s="644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5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5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5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5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5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5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5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5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4"/>
      <c r="I82" s="644"/>
      <c r="J82" s="644"/>
      <c r="K82" s="644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5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5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5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5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5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5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2">IF(H88="","",SUM(H88)-SUM(C88))</f>
        <v/>
      </c>
      <c r="N88" s="1109" t="str">
        <f t="shared" si="12"/>
        <v/>
      </c>
      <c r="O88" s="1109" t="str">
        <f t="shared" si="12"/>
        <v/>
      </c>
      <c r="P88" s="1109" t="str">
        <f t="shared" si="12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2"/>
        <v/>
      </c>
      <c r="N89" s="1137" t="str">
        <f t="shared" si="12"/>
        <v/>
      </c>
      <c r="O89" s="1137" t="str">
        <f t="shared" si="12"/>
        <v/>
      </c>
      <c r="P89" s="1137" t="str">
        <f t="shared" si="12"/>
        <v/>
      </c>
      <c r="Q89" s="1118"/>
      <c r="R89" s="1051"/>
      <c r="S89" s="1013"/>
      <c r="T89" s="1013"/>
      <c r="U89" s="1052">
        <v>89</v>
      </c>
      <c r="V89" s="465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2"/>
        <v/>
      </c>
      <c r="N90" s="1137" t="str">
        <f t="shared" si="12"/>
        <v/>
      </c>
      <c r="O90" s="1137" t="str">
        <f t="shared" si="12"/>
        <v/>
      </c>
      <c r="P90" s="1137" t="str">
        <f t="shared" si="12"/>
        <v/>
      </c>
      <c r="Q90" s="1118"/>
      <c r="R90" s="1051"/>
      <c r="S90" s="1013"/>
      <c r="T90" s="1013"/>
      <c r="U90" s="1052">
        <v>90</v>
      </c>
      <c r="V90" s="465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5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5"/>
    </row>
    <row r="93" spans="1:22" s="1080" customFormat="1" ht="15.75" customHeight="1">
      <c r="A93" s="1085" t="s">
        <v>170</v>
      </c>
      <c r="B93" s="1089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5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5"/>
    </row>
    <row r="95" spans="1:22" s="1080" customFormat="1" ht="15.75" customHeight="1">
      <c r="A95" s="1086" t="s">
        <v>174</v>
      </c>
      <c r="B95" s="1089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5"/>
    </row>
    <row r="96" spans="1:22" s="1080" customFormat="1" ht="15.75" customHeight="1">
      <c r="A96" s="1086" t="s">
        <v>178</v>
      </c>
      <c r="B96" s="1089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32">
        <f>IF(F95="","",F93*F94*F95)</f>
        <v>855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5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5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5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5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5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12" t="str">
        <f>IF(Data!BY101="","",Data!BY101)</f>
        <v/>
      </c>
      <c r="G101" s="1101"/>
      <c r="H101" s="644"/>
      <c r="I101" s="644"/>
      <c r="J101" s="644"/>
      <c r="K101" s="644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5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5"/>
    </row>
    <row r="103" spans="1:22" s="1080" customFormat="1" ht="15.75" customHeight="1">
      <c r="A103" s="1086" t="s">
        <v>174</v>
      </c>
      <c r="B103" s="1089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5"/>
    </row>
    <row r="104" spans="1:22" s="1080" customFormat="1" ht="15.75" customHeight="1">
      <c r="A104" s="1086" t="s">
        <v>178</v>
      </c>
      <c r="B104" s="1089"/>
      <c r="C104" s="1109">
        <f>IF(C103="","",C$93*C102*C103)</f>
        <v>0</v>
      </c>
      <c r="D104" s="1109">
        <f>IF(D103="","",D$93*D102*D103)</f>
        <v>0</v>
      </c>
      <c r="E104" s="1109">
        <f>IF(E103="","",E$93*E102*E103)</f>
        <v>0</v>
      </c>
      <c r="F104" s="1084">
        <f>IF(F103="","",F$93*F102*F103)</f>
        <v>0</v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5"/>
    </row>
    <row r="105" spans="1:22" s="1080" customFormat="1" ht="15.75" customHeight="1">
      <c r="A105" s="1086" t="s">
        <v>180</v>
      </c>
      <c r="B105" s="1092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5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5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5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5"/>
    </row>
    <row r="109" spans="1:22" s="1080" customFormat="1" ht="15.75" customHeight="1">
      <c r="A109" s="1110" t="s">
        <v>188</v>
      </c>
      <c r="B109" s="1111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101"/>
      <c r="H109" s="644"/>
      <c r="I109" s="644"/>
      <c r="J109" s="644"/>
      <c r="K109" s="644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5"/>
    </row>
    <row r="110" spans="1:22" ht="15.75" customHeight="1">
      <c r="A110" s="1110" t="s">
        <v>213</v>
      </c>
      <c r="B110" s="1111"/>
      <c r="C110" s="1121" t="str">
        <f>IF(SUM(C96,C104)&gt;0,SUM(C97,C105)/SUM(C96,C104),"")</f>
        <v/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 t="str">
        <f>IF(SUM(C96,C104)&gt;0,SUM(H97,SUM(C97)*(SUM(H97)=0),H105,SUM(C105)*(SUM(H105)=0))/SUM(C96,C104),"")</f>
        <v/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5"/>
    </row>
    <row r="111" spans="1:22" ht="15.75" customHeight="1">
      <c r="A111" s="1110" t="s">
        <v>197</v>
      </c>
      <c r="B111" s="1089"/>
      <c r="C111" s="1124" t="str">
        <f>IF(SUM(C96,C104)=0,"",SUM(C96,-SUM(C97)*C100,-SUM(C101)*C100,C104,-SUM(C105)*C108,-SUM(C109)*C108)*0.04)</f>
        <v/>
      </c>
      <c r="D111" s="1124">
        <f>IF(SUM(D96,D104)=0,"",SUM(D96,-SUM(D97)*D100,-SUM(D101)*D100,D104,-SUM(D105)*D108,-SUM(D109)*D108)*0.04)</f>
        <v>10.8</v>
      </c>
      <c r="E111" s="1124">
        <f>IF(SUM(E96,E104)=0,"",SUM(E96,-SUM(E97)*E100,-SUM(E101)*E100,E104,-SUM(E105)*E108,-SUM(E109)*E108)*0.04)</f>
        <v>28.400000000000002</v>
      </c>
      <c r="F111" s="1124">
        <f>IF(SUM(F96,F104)=0,"",SUM(F96,-SUM(F97)*F100,-SUM(F101)*F100,F104,-SUM(F105)*F108,-SUM(F109)*F108)*0.04)</f>
        <v>34.200000000000003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>
        <f>IF(SUM(D96,D104)=0,"",(SUM(D96)-(SUM(D97)*(I97="")+SUM(D101)*(I101="")+SUM(I97,I101))*D100+SUM(D104)-(SUM(D105)*(I105="")+SUM(D109)*(I109="")+SUM(I105,I109))*D108)*0.04)</f>
        <v>10.8</v>
      </c>
      <c r="J111" s="1124">
        <f>IF(SUM(E96,E104)=0,"",(SUM(E96)-(SUM(E97)*(J97="")+SUM(E101)*(J101="")+SUM(J97,J101))*E100+SUM(E104)-(SUM(E105)*(J105="")+SUM(E109)*(J109="")+SUM(J105,J109))*E108)*0.04)</f>
        <v>28.400000000000002</v>
      </c>
      <c r="K111" s="1124">
        <f>IF(SUM(F96,F104)=0,"",(SUM(F96)-(SUM(F97)*(K97="")+SUM(F101)*(K101="")+SUM(K97,K101))*F100+SUM(F104)-(SUM(F105)*(K105="")+SUM(F109)*(K109="")+SUM(K105,K109))*F108)*0.04)</f>
        <v>34.200000000000003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5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5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5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5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3">IF(H115="","",SUM(H115)-SUM(C115))</f>
        <v/>
      </c>
      <c r="N115" s="1109" t="str">
        <f t="shared" si="13"/>
        <v/>
      </c>
      <c r="O115" s="1109" t="str">
        <f t="shared" si="13"/>
        <v/>
      </c>
      <c r="P115" s="1109" t="str">
        <f t="shared" si="13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 t="str">
        <f>IF(C111="","",(SUM(C96)*2680-SUM(C97,C101)*(2680-1256*(C100=0))-SUM(C112,C113)*32930)/$P$1/365/C$46)</f>
        <v/>
      </c>
      <c r="D116" s="1136">
        <f>IF(D111="","",(SUM(D96)*2680-SUM(D97,D101)*(2680-1256*(D100=0))-SUM(D112,D113)*32930)/$P$1/365/D$46)</f>
        <v>2.2528019925280203E-2</v>
      </c>
      <c r="E116" s="1136">
        <f>IF(E111="","",(SUM(E96)*2680-SUM(E97,E101)*(2680-1256*(E100=0))-SUM(E112,E113)*32930)/$P$1/365/E$46)</f>
        <v>8.4629069560576406E-2</v>
      </c>
      <c r="F116" s="1136">
        <f>IF(F111="","",(SUM(F96)*2680-SUM(F97,F101)*(2680-1256*(F100=0))-SUM(F112,F113)*32930)/$P$1/365/F$46)</f>
        <v>7.9265255292652548E-2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3"/>
        <v/>
      </c>
      <c r="N116" s="1137" t="str">
        <f t="shared" si="13"/>
        <v/>
      </c>
      <c r="O116" s="1137" t="str">
        <f t="shared" si="13"/>
        <v/>
      </c>
      <c r="P116" s="1137" t="str">
        <f t="shared" si="13"/>
        <v/>
      </c>
      <c r="Q116" s="1118"/>
      <c r="R116" s="1051"/>
      <c r="S116" s="1013"/>
      <c r="T116" s="1013"/>
      <c r="U116" s="1052">
        <v>116</v>
      </c>
      <c r="V116" s="465"/>
    </row>
    <row r="117" spans="1:22" ht="15.75" customHeight="1">
      <c r="A117" s="1085" t="s">
        <v>215</v>
      </c>
      <c r="B117" s="1089"/>
      <c r="C117" s="1136" t="str">
        <f>IF(C111="","",(SUM(C104)*2680-SUM(C105,C109)*(2680-1256*(C108=0)))/$P$1/365/C$46)</f>
        <v/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3"/>
        <v/>
      </c>
      <c r="N117" s="1137" t="str">
        <f t="shared" si="13"/>
        <v/>
      </c>
      <c r="O117" s="1137" t="str">
        <f t="shared" si="13"/>
        <v/>
      </c>
      <c r="P117" s="1137" t="str">
        <f t="shared" si="13"/>
        <v/>
      </c>
      <c r="Q117" s="1118"/>
      <c r="R117" s="1051"/>
      <c r="S117" s="1013"/>
      <c r="T117" s="1013"/>
      <c r="U117" s="1052">
        <v>117</v>
      </c>
      <c r="V117" s="465"/>
    </row>
    <row r="118" spans="1:22" ht="15.75" customHeight="1">
      <c r="A118" s="1138" t="s">
        <v>216</v>
      </c>
      <c r="B118" s="1089"/>
      <c r="C118" s="1121" t="str">
        <f>IF(SUM(C111)&gt;0,SUM(C113)/C111,"")</f>
        <v/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5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5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5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5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5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5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5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5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5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5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4"/>
      <c r="I128" s="644"/>
      <c r="J128" s="644"/>
      <c r="K128" s="644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5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5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5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5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5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5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5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5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4"/>
      <c r="I137" s="644"/>
      <c r="J137" s="644"/>
      <c r="K137" s="644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5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5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5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4">IF(H143="","",SUM(H143)-SUM(C143))</f>
        <v/>
      </c>
      <c r="N143" s="1109" t="str">
        <f t="shared" si="14"/>
        <v/>
      </c>
      <c r="O143" s="1109" t="str">
        <f t="shared" si="14"/>
        <v/>
      </c>
      <c r="P143" s="1109" t="str">
        <f t="shared" si="14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4"/>
        <v/>
      </c>
      <c r="N144" s="1137" t="str">
        <f t="shared" si="14"/>
        <v/>
      </c>
      <c r="O144" s="1137" t="str">
        <f t="shared" si="14"/>
        <v/>
      </c>
      <c r="P144" s="1137" t="str">
        <f t="shared" si="14"/>
        <v/>
      </c>
      <c r="Q144" s="1118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4"/>
        <v/>
      </c>
      <c r="N145" s="1137" t="str">
        <f t="shared" si="14"/>
        <v/>
      </c>
      <c r="O145" s="1137" t="str">
        <f t="shared" si="14"/>
        <v/>
      </c>
      <c r="P145" s="1137" t="str">
        <f t="shared" si="14"/>
        <v/>
      </c>
      <c r="Q145" s="1118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5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5"/>
    </row>
    <row r="148" spans="1:22" s="1080" customFormat="1" ht="15.75" customHeight="1">
      <c r="A148" s="1104" t="s">
        <v>218</v>
      </c>
      <c r="B148" s="1072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5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5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5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5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5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5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5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5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4"/>
      <c r="I156" s="644"/>
      <c r="J156" s="644"/>
      <c r="K156" s="644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5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5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5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5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5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5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5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5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5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4"/>
      <c r="I165" s="644"/>
      <c r="J165" s="644"/>
      <c r="K165" s="644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5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5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5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5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5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5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5">IF(H171="","",SUM(H171)-SUM(C171))</f>
        <v/>
      </c>
      <c r="N171" s="1109" t="str">
        <f t="shared" si="15"/>
        <v/>
      </c>
      <c r="O171" s="1109" t="str">
        <f t="shared" si="15"/>
        <v/>
      </c>
      <c r="P171" s="1109" t="str">
        <f t="shared" si="15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5"/>
        <v/>
      </c>
      <c r="N172" s="1137" t="str">
        <f t="shared" si="15"/>
        <v/>
      </c>
      <c r="O172" s="1137" t="str">
        <f t="shared" si="15"/>
        <v/>
      </c>
      <c r="P172" s="1137" t="str">
        <f t="shared" si="15"/>
        <v/>
      </c>
      <c r="Q172" s="1118"/>
      <c r="R172" s="1051"/>
      <c r="S172" s="1013"/>
      <c r="T172" s="1013"/>
      <c r="U172" s="1052">
        <v>172</v>
      </c>
      <c r="V172" s="465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5"/>
        <v/>
      </c>
      <c r="N173" s="1137" t="str">
        <f t="shared" si="15"/>
        <v/>
      </c>
      <c r="O173" s="1137" t="str">
        <f t="shared" si="15"/>
        <v/>
      </c>
      <c r="P173" s="1137" t="str">
        <f t="shared" si="15"/>
        <v/>
      </c>
      <c r="Q173" s="1118"/>
      <c r="R173" s="1051"/>
      <c r="S173" s="1013"/>
      <c r="T173" s="1013"/>
      <c r="U173" s="1052">
        <v>173</v>
      </c>
      <c r="V173" s="465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8"/>
      <c r="I175" s="288"/>
      <c r="J175" s="288"/>
      <c r="K175" s="288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5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229</v>
      </c>
      <c r="B178" s="1144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9"/>
      <c r="H178" s="288"/>
      <c r="I178" s="288"/>
      <c r="J178" s="288"/>
      <c r="K178" s="288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5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5"/>
    </row>
    <row r="180" spans="1:22" ht="15.75" customHeight="1">
      <c r="A180" s="1110" t="s">
        <v>253</v>
      </c>
      <c r="B180" s="1072"/>
      <c r="C180" s="1136">
        <f>IF(C179="","",C178*C179*9839/$P$1/365/C$46)</f>
        <v>0</v>
      </c>
      <c r="D180" s="1136">
        <f>IF(D179="","",D178*D179*9839/$P$1/365/D$46)</f>
        <v>1.148700186799502E-2</v>
      </c>
      <c r="E180" s="1136">
        <f>IF(E179="","",E178*E179*9839/$P$1/365/E$46)</f>
        <v>6.564001067425726E-2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230</v>
      </c>
      <c r="B181" s="1089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9"/>
      <c r="H181" s="288"/>
      <c r="I181" s="288"/>
      <c r="J181" s="288"/>
      <c r="K181" s="288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5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5"/>
    </row>
    <row r="183" spans="1:22" ht="15.75" customHeight="1">
      <c r="A183" s="1110" t="s">
        <v>253</v>
      </c>
      <c r="B183" s="1092"/>
      <c r="C183" s="1136">
        <f>IF(C182="","",C181*C182*1450*4.1868/$P$1/365/C$46)</f>
        <v>5.906425124533001E-3</v>
      </c>
      <c r="D183" s="1136">
        <f>IF(D182="","",D181*D182*1450*4.1868/$P$1/365/D$46)</f>
        <v>9.4502801992528019E-3</v>
      </c>
      <c r="E183" s="1136">
        <f>IF(E182="","",E181*E182*1450*4.1868/$P$1/365/E$46)</f>
        <v>2.0250600426970293E-2</v>
      </c>
      <c r="F183" s="1136">
        <f>IF(F182="","",F181*F182*1450*4.1868/$P$1/365/F$46)</f>
        <v>3.1500933997509341E-2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8"/>
      <c r="I184" s="288"/>
      <c r="J184" s="288"/>
      <c r="K184" s="288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5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5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234</v>
      </c>
      <c r="B191" s="1092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5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5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5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237</v>
      </c>
      <c r="B195" s="1089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9"/>
      <c r="H195" s="288"/>
      <c r="I195" s="288"/>
      <c r="J195" s="288"/>
      <c r="K195" s="288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5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5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9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5"/>
    </row>
    <row r="199" spans="1:22" ht="15.75" customHeight="1">
      <c r="A199" s="1086" t="s">
        <v>182</v>
      </c>
      <c r="B199" s="1101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5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3500</v>
      </c>
      <c r="E200" s="1109">
        <f>IF(SUM(E198)=0,"",E198*E199)</f>
        <v>21000</v>
      </c>
      <c r="F200" s="1109">
        <f>IF(SUM(F198)=0,"",F198*F199)</f>
        <v>24000</v>
      </c>
      <c r="G200" s="1092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-14000</v>
      </c>
      <c r="P200" s="1109">
        <f>IF(K200="","",SUM(K200)-SUM(F200))</f>
        <v>4000</v>
      </c>
      <c r="Q200" s="1118"/>
      <c r="R200" s="888"/>
      <c r="S200" s="1020"/>
      <c r="T200" s="1020"/>
      <c r="U200" s="1052">
        <v>200</v>
      </c>
      <c r="V200" s="465"/>
    </row>
    <row r="201" spans="1:22" ht="15.75" customHeight="1">
      <c r="A201" s="1146" t="s">
        <v>239</v>
      </c>
      <c r="B201" s="1072"/>
      <c r="C201" s="1121" t="str">
        <f>IF(SUM(C52)=0,"",SUM(C178,SUM(C191)*(C192=""),C195,C198)/C52)</f>
        <v/>
      </c>
      <c r="D201" s="1121">
        <f>IF(SUM(D52)=0,"",SUM(D178,SUM(D191)*(D192=""),D195,D198)/D52)</f>
        <v>0.25</v>
      </c>
      <c r="E201" s="1121">
        <f>IF(SUM(E52)=0,"",SUM(E178,SUM(E191)*(E192=""),E195,E198)/E52)</f>
        <v>0.25</v>
      </c>
      <c r="F201" s="1121">
        <f>IF(SUM(F52)=0,"",SUM(F178,SUM(F191)*(F192=""),F195,F198)/F52)</f>
        <v>0.15625</v>
      </c>
      <c r="G201" s="1092"/>
      <c r="H201" s="1121" t="str">
        <f>IF(H52=0,"",SUM(H178,SUM(C178)*(H178=""),SUM(C191)*(SUM(C192)=0),H195,SUM(C195)*(H195=""),H198)/H52)</f>
        <v/>
      </c>
      <c r="I201" s="1121">
        <f>IF(I52=0,"",SUM(I178,SUM(D178)*(I178=""),SUM(D191)*(SUM(D192)=0),I195,SUM(D195)*(I195=""),I198)/I52)</f>
        <v>0.25</v>
      </c>
      <c r="J201" s="1121">
        <f>IF(J52=0,"",SUM(J178,SUM(E178)*(J178=""),SUM(E191)*(SUM(E192)=0),J195,SUM(E195)*(J195=""),J198)/J52)</f>
        <v>0.15</v>
      </c>
      <c r="K201" s="1121">
        <f>IF(K52=0,"",SUM(K178,SUM(F178)*(K178=""),SUM(F191)*(SUM(F192)=0),K195,SUM(F195)*(K195=""),K198)/K52)</f>
        <v>0.171875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8"/>
      <c r="I202" s="288"/>
      <c r="J202" s="288"/>
      <c r="K202" s="288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5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5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5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5"/>
    </row>
    <row r="207" spans="1:22" ht="15.75" customHeight="1">
      <c r="A207" s="1086" t="s">
        <v>184</v>
      </c>
      <c r="B207" s="1144"/>
      <c r="C207" s="1109" t="str">
        <f>IF(SUM(C205)=0,"",C205*C206)</f>
        <v/>
      </c>
      <c r="D207" s="1109">
        <f>IF(SUM(D205)=0,"",D205*D206)</f>
        <v>600</v>
      </c>
      <c r="E207" s="1109">
        <f>IF(SUM(E205)=0,"",E205*E206)</f>
        <v>2100</v>
      </c>
      <c r="F207" s="1109">
        <f>IF(SUM(F205)=0,"",F205*F206)</f>
        <v>6000</v>
      </c>
      <c r="G207" s="1092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92"/>
      <c r="M207" s="1109" t="str">
        <f>IF(H207="","",SUM(H207)-SUM(C207))</f>
        <v/>
      </c>
      <c r="N207" s="1109">
        <f>IF(I207="","",SUM(I207)-SUM(D207))</f>
        <v>0</v>
      </c>
      <c r="O207" s="1109">
        <f>IF(J207="","",SUM(J207)-SUM(E207))</f>
        <v>600</v>
      </c>
      <c r="P207" s="1109">
        <f>IF(K207="","",SUM(K207)-SUM(F207))</f>
        <v>1500</v>
      </c>
      <c r="Q207" s="1118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8"/>
      <c r="I208" s="288"/>
      <c r="J208" s="288"/>
      <c r="K208" s="288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5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5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8"/>
      <c r="I211" s="288"/>
      <c r="J211" s="288"/>
      <c r="K211" s="288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5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5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5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0.25</v>
      </c>
      <c r="D214" s="1121">
        <f>IF(SUM(D54,D55)=0,"",SUM(D181,D202,D205,D208,D211)/SUM(D54,D55))</f>
        <v>0.3</v>
      </c>
      <c r="E214" s="1121">
        <f>IF(SUM(E54,E55)=0,"",SUM(E181,E202,E205,E208,E211)/SUM(E54,E55))</f>
        <v>0.32500000000000001</v>
      </c>
      <c r="F214" s="1121">
        <f>IF(SUM(F54,F55)=0,"",SUM(F181,F202,F205,F208,F211)/SUM(F54,F55))</f>
        <v>0.3</v>
      </c>
      <c r="G214" s="1092"/>
      <c r="H214" s="1121">
        <f>IF(H54+H55=0,"",SUM(H181,SUM(C181)*(H181=""),H202,SUM(C202)*(H202=""),H208,SUM(C208)*(H208=""),H211,SUM(C211)*(H211=""),H205)/(H54+H55))</f>
        <v>0.25</v>
      </c>
      <c r="I214" s="1121">
        <f>IF(I54+I55=0,"",SUM(I181,SUM(D181)*(I181=""),I202,SUM(D202)*(I202=""),I208,SUM(D208)*(I208=""),I211,SUM(D211)*(I211=""),I205)/(I54+I55))</f>
        <v>0.3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0.33750000000000002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5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9"/>
      <c r="H215" s="288"/>
      <c r="I215" s="288"/>
      <c r="J215" s="288"/>
      <c r="K215" s="288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5"/>
    </row>
    <row r="216" spans="1:22" ht="15.75" customHeight="1">
      <c r="A216" s="1086" t="s">
        <v>182</v>
      </c>
      <c r="B216" s="1089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5"/>
    </row>
    <row r="217" spans="1:22" ht="15.75" customHeight="1">
      <c r="A217" s="1086" t="s">
        <v>184</v>
      </c>
      <c r="B217" s="1092"/>
      <c r="C217" s="1109">
        <f>IF(SUM(C215)=0,"",C215*C216)</f>
        <v>200</v>
      </c>
      <c r="D217" s="1109">
        <f>IF(SUM(D215)=0,"",D215*D216)</f>
        <v>123</v>
      </c>
      <c r="E217" s="1109">
        <f>IF(SUM(E215)=0,"",E215*E216)</f>
        <v>147</v>
      </c>
      <c r="F217" s="1109">
        <f>IF(SUM(F215)=0,"",F215*F216)</f>
        <v>28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5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5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5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5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5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5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5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5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5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5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5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5"/>
    </row>
    <row r="229" spans="1:22" ht="15.75" customHeight="1">
      <c r="A229" s="1085" t="s">
        <v>252</v>
      </c>
      <c r="B229" s="1119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5"/>
    </row>
    <row r="230" spans="1:22" ht="15.75" customHeight="1">
      <c r="A230" s="1085" t="s">
        <v>253</v>
      </c>
      <c r="B230" s="1144"/>
      <c r="C230" s="1136">
        <f>IF(SUM(C228)=0,"",(C228/12)*C229)</f>
        <v>2.6666666666666665E-2</v>
      </c>
      <c r="D230" s="1136">
        <f>IF(SUM(D228)=0,"",(D228/12)*D229)</f>
        <v>2.6666666666666665E-2</v>
      </c>
      <c r="E230" s="1136">
        <f>IF(SUM(E228)=0,"",(E228/12)*E229)</f>
        <v>2.6666666666666665E-2</v>
      </c>
      <c r="F230" s="1136">
        <f>IF(SUM(F228)=0,"",(F228/12)*F229)</f>
        <v>6.5000000000000002E-2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5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5"/>
    </row>
    <row r="232" spans="1:22" s="1154" customFormat="1" ht="15.75" customHeight="1">
      <c r="A232" s="1085" t="s">
        <v>252</v>
      </c>
      <c r="B232" s="1151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 t="str">
        <f>IF(SUM(C231)=0,"",(C231/12)*C232)</f>
        <v/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5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5"/>
    </row>
    <row r="235" spans="1:22" ht="15.75" customHeight="1">
      <c r="A235" s="1085" t="s">
        <v>182</v>
      </c>
      <c r="B235" s="1155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5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5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5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9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5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5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822.00000000000011</v>
      </c>
      <c r="F241" s="1109">
        <f>IF(SUM(F239)=0,"",F239*F240)</f>
        <v>4900</v>
      </c>
      <c r="G241" s="1090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8"/>
      <c r="R241" s="888"/>
      <c r="S241" s="1020"/>
      <c r="T241" s="1020"/>
      <c r="U241" s="1052">
        <v>241</v>
      </c>
      <c r="V241" s="465"/>
    </row>
    <row r="242" spans="1:22" s="1154" customFormat="1" ht="15.75" customHeight="1">
      <c r="A242" s="1086" t="s">
        <v>259</v>
      </c>
      <c r="B242" s="1144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92"/>
      <c r="H242" s="288"/>
      <c r="I242" s="288"/>
      <c r="J242" s="288"/>
      <c r="K242" s="288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0.14313264041095888</v>
      </c>
      <c r="D243" s="1136">
        <f>IF(D237="","",(D237-SUM(D239)-SUM(D242))*D238/D$46/365/$P$1)</f>
        <v>0.16324218493150683</v>
      </c>
      <c r="E243" s="1136">
        <f>IF(E237="","",(E237-SUM(E239)-SUM(E242))*E238/E$46/365/$P$1)</f>
        <v>0.15208899217221136</v>
      </c>
      <c r="F243" s="1136">
        <f>IF(F237="","",(F237-SUM(F239)-SUM(F242))*F238/F$46/365/$P$1)</f>
        <v>0.17086541095890409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0.13519021526418781</v>
      </c>
      <c r="P243" s="1137">
        <f>IF(K243="","",SUM(K243)-SUM(F243))</f>
        <v>1.0514794520547945</v>
      </c>
      <c r="Q243" s="1118"/>
      <c r="R243" s="1051"/>
      <c r="S243" s="1013"/>
      <c r="T243" s="1013"/>
      <c r="U243" s="1052">
        <v>243</v>
      </c>
      <c r="V243" s="465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257</v>
      </c>
      <c r="B245" s="1144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5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5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5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>
        <f>IF(SUM(E246)=0,"",E246*E247)</f>
        <v>400</v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5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92"/>
      <c r="H249" s="288"/>
      <c r="I249" s="288"/>
      <c r="J249" s="288"/>
      <c r="K249" s="288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5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>
        <f>IF(E244="","",(E244-SUM(E246)-SUM(E249))*E245/E$46/365/$P$1)</f>
        <v>3.3052704145169899E-2</v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>
        <f>IF(J250="","",SUM(J250)-SUM(E250))</f>
        <v>6.6105408290339812E-2</v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5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257</v>
      </c>
      <c r="B252" s="1144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5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5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5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5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8"/>
      <c r="I256" s="288"/>
      <c r="J256" s="288"/>
      <c r="K256" s="288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5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5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257</v>
      </c>
      <c r="B259" s="1144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5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5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5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5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8"/>
      <c r="I263" s="288"/>
      <c r="J263" s="288"/>
      <c r="K263" s="288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5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5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257</v>
      </c>
      <c r="B266" s="1155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5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5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5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5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8"/>
      <c r="I270" s="288"/>
      <c r="J270" s="288"/>
      <c r="K270" s="288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5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5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257</v>
      </c>
      <c r="B273" s="1072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5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>
        <f>IF(SUM(E274)=0,"",E274*E275)</f>
        <v>1050</v>
      </c>
      <c r="F276" s="1109">
        <f>IF(SUM(F274)=0,"",F274*F275)</f>
        <v>2800</v>
      </c>
      <c r="G276" s="1092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>
        <f>IF(J276="","",SUM(J276)-SUM(E276))</f>
        <v>0</v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92"/>
      <c r="H277" s="288"/>
      <c r="I277" s="288"/>
      <c r="J277" s="288"/>
      <c r="K277" s="288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5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2.761762920298879E-2</v>
      </c>
      <c r="D278" s="1136">
        <f>IF(D272="","",(D272-SUM(D274)-SUM(D277))*D273/D$46/365/$P$1)</f>
        <v>3.2699272976338734E-2</v>
      </c>
      <c r="E278" s="1136">
        <f>IF(E272="","",(E272-SUM(E274)-SUM(E277))*E273/E$46/365/$P$1)</f>
        <v>4.0400646148372181E-2</v>
      </c>
      <c r="F278" s="1136">
        <f>IF(F272="","",(F272-SUM(F274)-SUM(F277))*F273/F$46/365/$P$1)</f>
        <v>8.8376413449564123E-2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>
        <f>IF(J278="","",SUM(J278)-SUM(E278))</f>
        <v>0</v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5"/>
    </row>
    <row r="279" spans="1:22" ht="15.75" customHeight="1">
      <c r="A279" s="1148" t="str">
        <f>IF(Data!A279="","",Data!A279)</f>
        <v>Millet: kg produced</v>
      </c>
      <c r="B279" s="1101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257</v>
      </c>
      <c r="B280" s="1144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5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5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5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5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8"/>
      <c r="I284" s="288"/>
      <c r="J284" s="288"/>
      <c r="K284" s="288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5"/>
    </row>
    <row r="285" spans="1:22" s="1158" customFormat="1" ht="15.75" customHeight="1">
      <c r="A285" s="1110" t="s">
        <v>253</v>
      </c>
      <c r="B285" s="1101"/>
      <c r="C285" s="1136">
        <f>IF(C279="","",(C279-SUM(C281)-SUM(C284))*C280/C$46/365/$P$1)</f>
        <v>0</v>
      </c>
      <c r="D285" s="1136">
        <f>IF(D279="","",(D279-SUM(D281)-SUM(D284))*D280/D$46/365/$P$1)</f>
        <v>0</v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Finger millet: kg produced</v>
      </c>
      <c r="B286" s="1101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257</v>
      </c>
      <c r="B287" s="1155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5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5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5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8"/>
      <c r="S290" s="1020"/>
      <c r="T290" s="1020"/>
      <c r="U290" s="1052">
        <v>290</v>
      </c>
      <c r="V290" s="465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8"/>
      <c r="I291" s="288"/>
      <c r="J291" s="288"/>
      <c r="K291" s="288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5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0</v>
      </c>
      <c r="D292" s="1136">
        <f>IF(D286="","",(D286-SUM(D288)-SUM(D291))*D287/D$46/365/$P$1)</f>
        <v>0</v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5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5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5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5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8"/>
      <c r="I298" s="288"/>
      <c r="J298" s="288"/>
      <c r="K298" s="288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5"/>
    </row>
    <row r="299" spans="1:22" s="1158" customFormat="1" ht="15.75" customHeight="1">
      <c r="A299" s="1110" t="s">
        <v>253</v>
      </c>
      <c r="B299" s="1111"/>
      <c r="C299" s="1136">
        <f>IF(C293="","",(C293-SUM(C295)-SUM(C298))*C294/C$46/365/$P$1)</f>
        <v>0</v>
      </c>
      <c r="D299" s="1136">
        <f>IF(D293="","",(D293-SUM(D295)-SUM(D298))*D294/D$46/365/$P$1)</f>
        <v>0</v>
      </c>
      <c r="E299" s="1136">
        <f>IF(E293="","",(E293-SUM(E295)-SUM(E298))*E294/E$46/365/$P$1)</f>
        <v>0</v>
      </c>
      <c r="F299" s="1136">
        <f>IF(F293="","",(F293-SUM(F295)-SUM(F298))*F294/F$46/365/$P$1)</f>
        <v>0</v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269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270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5"/>
    </row>
    <row r="303" spans="1:22" ht="15.75" customHeight="1">
      <c r="A303" s="1159" t="s">
        <v>271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5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5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5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5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8"/>
      <c r="I308" s="288"/>
      <c r="J308" s="288"/>
      <c r="K308" s="288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269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270</v>
      </c>
      <c r="B312" s="1161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271</v>
      </c>
      <c r="B313" s="1089"/>
      <c r="C313" s="1132">
        <f>IF(C310="","",C310*C312)</f>
        <v>27</v>
      </c>
      <c r="D313" s="1132">
        <f>IF(D310="","",D310*D312)</f>
        <v>45</v>
      </c>
      <c r="E313" s="1132">
        <f>IF(E310="","",E310*E312)</f>
        <v>45</v>
      </c>
      <c r="F313" s="1132">
        <f>IF(F310="","",F310*F312)</f>
        <v>140</v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5"/>
    </row>
    <row r="315" spans="1:22" ht="15.75" customHeight="1">
      <c r="A315" s="1085" t="s">
        <v>258</v>
      </c>
      <c r="B315" s="1116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5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5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5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92"/>
      <c r="H318" s="288"/>
      <c r="I318" s="288"/>
      <c r="J318" s="288"/>
      <c r="K318" s="288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5"/>
    </row>
    <row r="319" spans="1:22" ht="15.75" customHeight="1">
      <c r="A319" s="1110" t="s">
        <v>253</v>
      </c>
      <c r="B319" s="1092"/>
      <c r="C319" s="1136">
        <f>IF(C313="","",(C313-SUM(C315)-SUM(C318))*C314/C$46/365/$P$1)</f>
        <v>1.0118317247820672E-3</v>
      </c>
      <c r="D319" s="1136">
        <f>IF(D313="","",(D313-SUM(D315)-SUM(D318))*D314/D$46/365/$P$1)</f>
        <v>5.9960398505603987E-4</v>
      </c>
      <c r="E319" s="1136">
        <f>IF(E313="","",(E313-SUM(E315)-SUM(E318))*E314/E$46/365/$P$1)</f>
        <v>7.2809055328233404E-4</v>
      </c>
      <c r="F319" s="1136">
        <f>IF(F313="","",(F313-SUM(F315)-SUM(F318))*F314/F$46/365/$P$1)</f>
        <v>1.332453300124533E-3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5"/>
    </row>
    <row r="320" spans="1:22" ht="15.75" customHeight="1">
      <c r="A320" s="1148" t="str">
        <f>IF(Data!A320="","",Data!A320)</f>
        <v>Potato: no. local meas</v>
      </c>
      <c r="B320" s="1092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269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270</v>
      </c>
      <c r="B322" s="1092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271</v>
      </c>
      <c r="B323" s="1092"/>
      <c r="C323" s="1132">
        <f>IF(C320="","",C320*C322)</f>
        <v>100</v>
      </c>
      <c r="D323" s="1132">
        <f>IF(D320="","",D320*D322)</f>
        <v>130</v>
      </c>
      <c r="E323" s="1132">
        <f>IF(E320="","",E320*E322)</f>
        <v>200</v>
      </c>
      <c r="F323" s="1132">
        <f>IF(F320="","",F320*F322)</f>
        <v>1500</v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5"/>
    </row>
    <row r="325" spans="1:22" ht="15.75" customHeight="1">
      <c r="A325" s="1085" t="s">
        <v>258</v>
      </c>
      <c r="B325" s="1092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5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5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>
        <f>IF(SUM(E325)=0,"",E325*E326)</f>
        <v>560</v>
      </c>
      <c r="F327" s="1109">
        <f>IF(SUM(F325)=0,"",F325*F326)</f>
        <v>3600</v>
      </c>
      <c r="G327" s="1092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>
        <f>IF(J327="","",SUM(J327)-SUM(E327))</f>
        <v>-560</v>
      </c>
      <c r="P327" s="1109">
        <f>IF(K327="","",SUM(K327)-SUM(F327))</f>
        <v>-3600</v>
      </c>
      <c r="Q327" s="1118"/>
      <c r="R327" s="888"/>
      <c r="S327" s="1020"/>
      <c r="T327" s="1020"/>
      <c r="U327" s="1052">
        <v>327</v>
      </c>
      <c r="V327" s="465"/>
    </row>
    <row r="328" spans="1:22" ht="15.75" customHeight="1">
      <c r="A328" s="1086" t="s">
        <v>259</v>
      </c>
      <c r="B328" s="1092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92"/>
      <c r="H328" s="288"/>
      <c r="I328" s="288"/>
      <c r="J328" s="288"/>
      <c r="K328" s="288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5"/>
    </row>
    <row r="329" spans="1:22" ht="15.75" customHeight="1">
      <c r="A329" s="1110" t="s">
        <v>253</v>
      </c>
      <c r="B329" s="1092"/>
      <c r="C329" s="1136">
        <f>IF(C323="","",(C323-SUM(C325)-SUM(C328))*C324/C$46/365/$P$1)</f>
        <v>1.0142757627646326E-2</v>
      </c>
      <c r="D329" s="1136">
        <f>IF(D323="","",(D323-SUM(D325)-SUM(D328))*D324/D$46/365/$P$1)</f>
        <v>1.1047051681195515E-2</v>
      </c>
      <c r="E329" s="1136">
        <f>IF(E323="","",(E323-SUM(E325)-SUM(E328))*E324/E$46/365/$P$1)</f>
        <v>1.4384909268813377E-2</v>
      </c>
      <c r="F329" s="1136">
        <f>IF(F323="","",(F323-SUM(F325)-SUM(F328))*F324/F$46/365/$P$1)</f>
        <v>6.3001867995018682E-2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>
        <f>IF(J329="","",SUM(J329)-SUM(E329))</f>
        <v>1.1172745063156022E-2</v>
      </c>
      <c r="P329" s="1137">
        <f>IF(K329="","",SUM(K329)-SUM(F329))</f>
        <v>9.7761519302615188E-2</v>
      </c>
      <c r="Q329" s="1118"/>
      <c r="R329" s="1051"/>
      <c r="S329" s="1013"/>
      <c r="T329" s="1013"/>
      <c r="U329" s="1052">
        <v>329</v>
      </c>
      <c r="V329" s="465"/>
    </row>
    <row r="330" spans="1:22" s="1158" customFormat="1" ht="15.75" customHeight="1">
      <c r="A330" s="1148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269</v>
      </c>
      <c r="B331" s="1092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5"/>
    </row>
    <row r="332" spans="1:22" s="1158" customFormat="1" ht="15.75" customHeight="1">
      <c r="A332" s="1162" t="s">
        <v>270</v>
      </c>
      <c r="B332" s="1092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271</v>
      </c>
      <c r="B333" s="933"/>
      <c r="C333" s="1132">
        <f>IF(C330="","",C330*C332)</f>
        <v>80</v>
      </c>
      <c r="D333" s="1132">
        <f>IF(D330="","",D330*D332)</f>
        <v>100</v>
      </c>
      <c r="E333" s="1132">
        <f>IF(E330="","",E330*E332)</f>
        <v>200</v>
      </c>
      <c r="F333" s="1132">
        <f>IF(F330="","",F330*F332)</f>
        <v>2000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5"/>
    </row>
    <row r="335" spans="1:22" ht="15.75" customHeight="1">
      <c r="A335" s="1085" t="s">
        <v>258</v>
      </c>
      <c r="B335" s="1089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5"/>
    </row>
    <row r="336" spans="1:22" ht="15.75" customHeight="1">
      <c r="A336" s="1086" t="s">
        <v>182</v>
      </c>
      <c r="B336" s="1163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5"/>
    </row>
    <row r="337" spans="1:22" ht="15.75" customHeight="1">
      <c r="A337" s="1086" t="s">
        <v>184</v>
      </c>
      <c r="B337" s="1164"/>
      <c r="C337" s="1109" t="str">
        <f>IF(SUM(C335)=0,"",C335*C336)</f>
        <v/>
      </c>
      <c r="D337" s="1109" t="str">
        <f>IF(SUM(D335)=0,"",D335*D336)</f>
        <v/>
      </c>
      <c r="E337" s="1109">
        <f>IF(SUM(E335)=0,"",E335*E336)</f>
        <v>750</v>
      </c>
      <c r="F337" s="1109">
        <f>IF(SUM(F335)=0,"",F335*F336)</f>
        <v>3900</v>
      </c>
      <c r="G337" s="1155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>
        <f>IF(J337="","",SUM(J337)-SUM(E337))</f>
        <v>-750</v>
      </c>
      <c r="P337" s="1109">
        <f>IF(K337="","",SUM(K337)-SUM(F337))</f>
        <v>-3900</v>
      </c>
      <c r="Q337" s="1118"/>
      <c r="R337" s="888"/>
      <c r="S337" s="1020"/>
      <c r="T337" s="1020"/>
      <c r="U337" s="1052">
        <v>337</v>
      </c>
      <c r="V337" s="465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5"/>
      <c r="H338" s="288"/>
      <c r="I338" s="288"/>
      <c r="J338" s="288"/>
      <c r="K338" s="288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5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1.4850560398505606E-2</v>
      </c>
      <c r="D339" s="1136">
        <f>IF(D333="","",(D333-SUM(D335)-SUM(D338))*D334/D$46/365/$P$1)</f>
        <v>1.2325965130759653E-2</v>
      </c>
      <c r="E339" s="1136">
        <f>IF(E333="","",(E333-SUM(E335)-SUM(E338))*E334/E$46/365/$P$1)</f>
        <v>3.6065646682085038E-3</v>
      </c>
      <c r="F339" s="1136">
        <f>IF(F333="","",(F333-SUM(F335)-SUM(F338))*F334/F$46/365/$P$1)</f>
        <v>0.10774906600249066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>
        <f>IF(J339="","",SUM(J339)-SUM(E339))</f>
        <v>3.1822629425369155E-2</v>
      </c>
      <c r="P339" s="1137">
        <f>IF(K339="","",SUM(K339)-SUM(F339))</f>
        <v>0.21450809464508097</v>
      </c>
      <c r="Q339" s="1118"/>
      <c r="R339" s="1051"/>
      <c r="S339" s="1013"/>
      <c r="T339" s="1013"/>
      <c r="U339" s="1052">
        <v>339</v>
      </c>
      <c r="V339" s="465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269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5"/>
    </row>
    <row r="342" spans="1:22" s="1158" customFormat="1" ht="15.75" customHeight="1">
      <c r="A342" s="932" t="s">
        <v>270</v>
      </c>
      <c r="B342" s="1165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271</v>
      </c>
      <c r="B343" s="1165"/>
      <c r="C343" s="1132">
        <f>IF(C340="","",C340*C342)</f>
        <v>50</v>
      </c>
      <c r="D343" s="1132">
        <f>IF(D340="","",D340*D342)</f>
        <v>250</v>
      </c>
      <c r="E343" s="1132">
        <f>IF(E340="","",E340*E342)</f>
        <v>400</v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5"/>
    </row>
    <row r="345" spans="1:22" ht="15.75" customHeight="1">
      <c r="A345" s="1085" t="s">
        <v>258</v>
      </c>
      <c r="B345" s="1164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5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5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>
        <f>IF(SUM(D345)=0,"",D345*D346)</f>
        <v>1000</v>
      </c>
      <c r="E347" s="1109">
        <f>IF(SUM(E345)=0,"",E345*E346)</f>
        <v>1750</v>
      </c>
      <c r="F347" s="1109" t="str">
        <f>IF(SUM(F345)=0,"",F345*F346)</f>
        <v/>
      </c>
      <c r="G347" s="1092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92"/>
      <c r="M347" s="1109" t="str">
        <f>IF(H347="","",SUM(H347)-SUM(C347))</f>
        <v/>
      </c>
      <c r="N347" s="1109">
        <f>IF(I347="","",SUM(I347)-SUM(D347))</f>
        <v>-1000</v>
      </c>
      <c r="O347" s="1109">
        <f>IF(J347="","",SUM(J347)-SUM(E347))</f>
        <v>-1750</v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5"/>
    </row>
    <row r="348" spans="1:22" ht="15.75" customHeight="1">
      <c r="A348" s="1086" t="s">
        <v>259</v>
      </c>
      <c r="B348" s="1089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92"/>
      <c r="H348" s="288"/>
      <c r="I348" s="288"/>
      <c r="J348" s="288"/>
      <c r="K348" s="288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5"/>
    </row>
    <row r="349" spans="1:22" ht="15.75" customHeight="1">
      <c r="A349" s="1110" t="s">
        <v>253</v>
      </c>
      <c r="B349" s="1089"/>
      <c r="C349" s="1136">
        <f>IF(C343="","",(C343-SUM(C345)-SUM(C348))*C344/C$46/365/$P$1)</f>
        <v>4.7169933063511839E-2</v>
      </c>
      <c r="D349" s="1136">
        <f>IF(D343="","",(D343-SUM(D345)-SUM(D348))*D344/D$46/365/$P$1)</f>
        <v>3.7735946450809472E-2</v>
      </c>
      <c r="E349" s="1136">
        <f>IF(E343="","",(E343-SUM(E345)-SUM(E348))*E344/E$46/365/$P$1)</f>
        <v>2.6954247464863905E-2</v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>
        <f>IF(I345="","",(D343-I345-I348-SUM(D348)*(I348=""))*D344/I$46/365/$P$1)</f>
        <v>0.18867973225404736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>
        <f>IF(I349="","",SUM(I349)-SUM(D349))</f>
        <v>0.15094378580323789</v>
      </c>
      <c r="O349" s="1137">
        <f>IF(J349="","",SUM(J349)-SUM(E349))</f>
        <v>0.26954247464863901</v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5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269</v>
      </c>
      <c r="B351" s="1111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5"/>
    </row>
    <row r="352" spans="1:22" s="1158" customFormat="1" ht="15.75" customHeight="1">
      <c r="A352" s="932" t="s">
        <v>270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271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5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5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5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5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8"/>
      <c r="I358" s="288"/>
      <c r="J358" s="288"/>
      <c r="K358" s="288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5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5"/>
    </row>
    <row r="360" spans="1:22" s="1158" customFormat="1" ht="15.75" customHeight="1">
      <c r="A360" s="1148" t="str">
        <f>IF(Data!A360="","",Data!A360)</f>
        <v>Other crop: type (green vegetables)Cabbage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269</v>
      </c>
      <c r="B362" s="1089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270</v>
      </c>
      <c r="B363" s="1111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271</v>
      </c>
      <c r="B364" s="1092"/>
      <c r="C364" s="1132">
        <f>IF(C361="","",C361*C363)</f>
        <v>26</v>
      </c>
      <c r="D364" s="1132">
        <f>IF(D361="","",D361*D363)</f>
        <v>30</v>
      </c>
      <c r="E364" s="1132">
        <f>IF(E361="","",E361*E363)</f>
        <v>200</v>
      </c>
      <c r="F364" s="1132">
        <f>IF(F361="","",F361*F363)</f>
        <v>800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257</v>
      </c>
      <c r="B365" s="1089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5"/>
    </row>
    <row r="366" spans="1:22" ht="15.75" customHeight="1">
      <c r="A366" s="1085" t="s">
        <v>258</v>
      </c>
      <c r="B366" s="1164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9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5"/>
    </row>
    <row r="367" spans="1:22" ht="15.75" customHeight="1">
      <c r="A367" s="1086" t="s">
        <v>182</v>
      </c>
      <c r="B367" s="1092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5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 t="str">
        <f>IF(SUM(D366)=0,"",D366*D367)</f>
        <v/>
      </c>
      <c r="E368" s="1109">
        <f>IF(SUM(E366)=0,"",E366*E367)</f>
        <v>250</v>
      </c>
      <c r="F368" s="1109">
        <f>IF(SUM(F366)=0,"",F366*F367)</f>
        <v>4200</v>
      </c>
      <c r="G368" s="1092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>
        <f>IF(J368="","",SUM(J368)-SUM(E368))</f>
        <v>-250</v>
      </c>
      <c r="P368" s="1109">
        <f>IF(K368="","",SUM(K368)-SUM(F368))</f>
        <v>-4200</v>
      </c>
      <c r="Q368" s="1118"/>
      <c r="R368" s="888"/>
      <c r="S368" s="1020"/>
      <c r="T368" s="1020"/>
      <c r="U368" s="1052">
        <v>368</v>
      </c>
      <c r="V368" s="465"/>
    </row>
    <row r="369" spans="1:22" s="1158" customFormat="1" ht="15.75" customHeight="1">
      <c r="A369" s="1086" t="s">
        <v>259</v>
      </c>
      <c r="B369" s="1092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92"/>
      <c r="H369" s="288"/>
      <c r="I369" s="288"/>
      <c r="J369" s="288"/>
      <c r="K369" s="288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1.047244707347447E-3</v>
      </c>
      <c r="D370" s="1136">
        <f>IF(D364="","",(D364-SUM(D366)-SUM(D369))*D365/D$46/365/$P$1)</f>
        <v>9.1064757160647569E-4</v>
      </c>
      <c r="E370" s="1136">
        <f>IF(E364="","",(E364-SUM(E366)-SUM(E369))*E365/E$46/365/$P$1)</f>
        <v>7.0249955523928121E-3</v>
      </c>
      <c r="F370" s="1136">
        <f>IF(F364="","",(F364-SUM(F366)-SUM(F369))*F365/F$46/365/$P$1)</f>
        <v>7.0828144458281441E-3</v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>
        <f>IF(J370="","",SUM(J370)-SUM(E370))</f>
        <v>2.601850204589932E-3</v>
      </c>
      <c r="P370" s="1137">
        <f>IF(K370="","",SUM(K370)-SUM(F370))</f>
        <v>2.4283935242839352E-2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269</v>
      </c>
      <c r="B373" s="1116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270</v>
      </c>
      <c r="B374" s="1101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271</v>
      </c>
      <c r="B375" s="1114"/>
      <c r="C375" s="1132">
        <f>IF(C372="","",C372*C374)</f>
        <v>30</v>
      </c>
      <c r="D375" s="1132">
        <f>IF(D372="","",D372*D374)</f>
        <v>60</v>
      </c>
      <c r="E375" s="1132">
        <f>IF(E372="","",E372*E374)</f>
        <v>150</v>
      </c>
      <c r="F375" s="1132">
        <f>IF(F372="","",F372*F374)</f>
        <v>690</v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5"/>
    </row>
    <row r="377" spans="1:22" ht="15.75" customHeight="1">
      <c r="A377" s="1085" t="s">
        <v>258</v>
      </c>
      <c r="B377" s="1116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5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5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>
        <f>IF(SUM(E377)=0,"",E377*E378)</f>
        <v>280</v>
      </c>
      <c r="F379" s="1109">
        <f>IF(SUM(F377)=0,"",F377*F378)</f>
        <v>600</v>
      </c>
      <c r="G379" s="1092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>
        <f>IF(J379="","",SUM(J379)-SUM(E379))</f>
        <v>-280</v>
      </c>
      <c r="P379" s="1109">
        <f>IF(K379="","",SUM(K379)-SUM(F379))</f>
        <v>-600</v>
      </c>
      <c r="Q379" s="1118"/>
      <c r="R379" s="888"/>
      <c r="S379" s="1020"/>
      <c r="T379" s="1020"/>
      <c r="U379" s="1052">
        <v>379</v>
      </c>
      <c r="V379" s="465"/>
    </row>
    <row r="380" spans="1:22" s="1158" customFormat="1" ht="15.75" customHeight="1">
      <c r="A380" s="1086" t="s">
        <v>259</v>
      </c>
      <c r="B380" s="1116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92"/>
      <c r="H380" s="288"/>
      <c r="I380" s="288"/>
      <c r="J380" s="288"/>
      <c r="K380" s="288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>
        <f>IF(C375="","",(C375-SUM(C377)-SUM(C380))*SUM(C376)/C$46/365/$P$1)</f>
        <v>6.3544987546699876E-4</v>
      </c>
      <c r="D381" s="1136">
        <f>IF(D375="","",(D375-SUM(D377)-SUM(D380))*D376/D$46/365/$P$1)</f>
        <v>-2.202892901618929E-3</v>
      </c>
      <c r="E381" s="1136">
        <f>IF(E375="","",(E375-SUM(E377)-SUM(E380))*E376/E$46/365/$P$1)</f>
        <v>4.5510314890588859E-3</v>
      </c>
      <c r="F381" s="1136">
        <f>IF(F375="","",(F375-SUM(F377)-SUM(F380))*F376/F$46/365/$P$1)</f>
        <v>1.1974699875466999E-2</v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>
        <f>IF(J381="","",SUM(J381)-SUM(E381))</f>
        <v>1.9366091442803773E-3</v>
      </c>
      <c r="P381" s="1137">
        <f>IF(K381="","",SUM(K381)-SUM(F381))</f>
        <v>1.1296886674968865E-2</v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Spinach: no produced</v>
      </c>
      <c r="B382" s="1089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269</v>
      </c>
      <c r="B383" s="1111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270</v>
      </c>
      <c r="B384" s="1089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276</v>
      </c>
      <c r="B385" s="933"/>
      <c r="C385" s="1132">
        <f>IF(C382="","",C382*C384)</f>
        <v>10</v>
      </c>
      <c r="D385" s="1132">
        <f>IF(D382="","",D382*D384)</f>
        <v>20</v>
      </c>
      <c r="E385" s="1132">
        <f>IF(E382="","",E382*E384)</f>
        <v>20</v>
      </c>
      <c r="F385" s="1132">
        <f>IF(F382="","",F382*F384)</f>
        <v>378</v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257</v>
      </c>
      <c r="B386" s="1116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5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101"/>
      <c r="H387" s="288"/>
      <c r="I387" s="288"/>
      <c r="J387" s="288"/>
      <c r="K387" s="288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5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5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100</v>
      </c>
      <c r="F389" s="1109">
        <f>IF(SUM(F387)=0,"",F387*F388)</f>
        <v>3024</v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5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8"/>
      <c r="I390" s="288"/>
      <c r="J390" s="288"/>
      <c r="K390" s="288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5"/>
    </row>
    <row r="391" spans="1:22" ht="15.75" customHeight="1">
      <c r="A391" s="1110" t="s">
        <v>253</v>
      </c>
      <c r="B391" s="1089"/>
      <c r="C391" s="1136">
        <f>IF(C385="","",(C385-SUM(C387)-SUM(C390))*C386/C$46/365/$P$1)</f>
        <v>7.8209215442092154E-4</v>
      </c>
      <c r="D391" s="1136">
        <f>IF(D385="","",(D385-SUM(D387)-SUM(D390))*D386/D$46/365/$P$1)</f>
        <v>1.2513474470734745E-3</v>
      </c>
      <c r="E391" s="1136">
        <f>IF(E385="","",(E385-SUM(E387)-SUM(E390))*E386/E$46/365/$P$1)</f>
        <v>0</v>
      </c>
      <c r="F391" s="1136">
        <f>IF(F385="","",(F385-SUM(F387)-SUM(F390))*F386/F$46/365/$P$1)</f>
        <v>0</v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5"/>
    </row>
    <row r="392" spans="1:22" s="1158" customFormat="1" ht="15.75" customHeight="1">
      <c r="A392" s="1148" t="str">
        <f>IF(Data!A392="","",Data!A392)</f>
        <v>Main cashcrop kg sold : Cotton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5"/>
    </row>
    <row r="395" spans="1:22" ht="15.75" customHeight="1">
      <c r="A395" s="1148" t="str">
        <f>IF(Data!A395="","",Data!A395)</f>
        <v>Other cashcrop: kg produced ( green pepper)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5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5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5"/>
    </row>
    <row r="398" spans="1:22" s="1158" customFormat="1" ht="15.75" customHeight="1">
      <c r="A398" s="1148" t="str">
        <f>IF(Data!A398="","",Data!A398)</f>
        <v>Other cashcrop: kg produced (Chilli pepper)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5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 (Spinach)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5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5"/>
    </row>
    <row r="404" spans="1:22" ht="15.75" customHeight="1">
      <c r="A404" s="1148" t="str">
        <f>IF(Data!A404="","",Data!A404)</f>
        <v>Other cashcrop: kg produced (Tomato)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5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5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>
        <f>IF(SUM(E404)=0,"",E404*E405)</f>
        <v>88</v>
      </c>
      <c r="F406" s="1109">
        <f>IF(SUM(F404)=0,"",F404*F405)</f>
        <v>1854</v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5"/>
    </row>
    <row r="407" spans="1:22" ht="15.75" customHeight="1">
      <c r="A407" s="1148" t="str">
        <f>IF(Data!A407="","",Data!A407)</f>
        <v>Other cashcrop: kg produced (Onions)</v>
      </c>
      <c r="B407" s="1089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5"/>
    </row>
    <row r="408" spans="1:22" ht="15.75" customHeight="1">
      <c r="A408" s="1086" t="s">
        <v>182</v>
      </c>
      <c r="B408" s="1089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5"/>
    </row>
    <row r="409" spans="1:22" s="1154" customFormat="1" ht="15.75" customHeight="1">
      <c r="A409" s="1085" t="s">
        <v>184</v>
      </c>
      <c r="B409" s="1089"/>
      <c r="C409" s="1109">
        <f>IF(SUM(C407)=0,"",C407*C408)</f>
        <v>240</v>
      </c>
      <c r="D409" s="1109">
        <f>IF(SUM(D407)=0,"",D407*D408)</f>
        <v>225</v>
      </c>
      <c r="E409" s="1109">
        <f>IF(SUM(E407)=0,"",E407*E408)</f>
        <v>140</v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 (Amadumbe)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5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5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>
        <f>IF(SUM(F410)=0,"",F410*F411)</f>
        <v>480</v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Sugercane: MT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92"/>
      <c r="H413" s="288"/>
      <c r="I413" s="288"/>
      <c r="J413" s="288"/>
      <c r="K413" s="288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5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5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8"/>
      <c r="I416" s="288"/>
      <c r="J416" s="288"/>
      <c r="K416" s="288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5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5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5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5"/>
    </row>
    <row r="420" spans="1:22" s="1158" customFormat="1" ht="15.75" customHeight="1">
      <c r="A420" s="1169" t="s">
        <v>279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8"/>
      <c r="I420" s="288"/>
      <c r="J420" s="288"/>
      <c r="K420" s="288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5"/>
    </row>
    <row r="424" spans="1:22" s="1158" customFormat="1" ht="15.75" customHeight="1">
      <c r="A424" s="1169" t="s">
        <v>279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8"/>
      <c r="I424" s="288"/>
      <c r="J424" s="288"/>
      <c r="K424" s="288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280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269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270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8"/>
      <c r="I433" s="288"/>
      <c r="J433" s="288"/>
      <c r="K433" s="288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4.5900364259028638E-3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-4.5900364259028638E-3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269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270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8"/>
      <c r="I443" s="288"/>
      <c r="J443" s="288"/>
      <c r="K443" s="288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670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v>750</v>
      </c>
      <c r="I445" s="1132">
        <v>750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80</v>
      </c>
      <c r="N445" s="1109">
        <f>IF(I445="","",SUM(I445)-SUM(D445))</f>
        <v>750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9.456724782067247E-4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v>0.03</v>
      </c>
      <c r="I447" s="1136">
        <v>0.05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2.9054327521793273E-2</v>
      </c>
      <c r="N447" s="1137">
        <f>IF(I447="","",SUM(I447)-SUM(D447))</f>
        <v>0.05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283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5"/>
    </row>
    <row r="449" spans="1:22" ht="15.75" customHeight="1">
      <c r="A449" s="1382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270</v>
      </c>
      <c r="B450" s="1101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285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5"/>
    </row>
    <row r="452" spans="1:22" ht="15.75" customHeight="1">
      <c r="A452" s="1110" t="s">
        <v>286</v>
      </c>
      <c r="B452" s="1089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5"/>
    </row>
    <row r="453" spans="1:22" ht="15.75" customHeight="1">
      <c r="A453" s="1159" t="s">
        <v>271</v>
      </c>
      <c r="B453" s="1089"/>
      <c r="C453" s="1132">
        <f>IF(C451="","",C450*C451*C452)</f>
        <v>500</v>
      </c>
      <c r="D453" s="1132">
        <f>IF(D451="","",D450*D451*D452)</f>
        <v>708</v>
      </c>
      <c r="E453" s="1132">
        <f>IF(E451="","",E450*E451*E452)</f>
        <v>350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5"/>
    </row>
    <row r="454" spans="1:22" ht="15.75" customHeight="1">
      <c r="A454" s="1159" t="s">
        <v>295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5"/>
    </row>
    <row r="455" spans="1:22" ht="15.75" customHeight="1">
      <c r="A455" s="1110" t="s">
        <v>253</v>
      </c>
      <c r="B455" s="1089"/>
      <c r="C455" s="1383">
        <f>IF(C453="","",C453*C454/C$46/365/$P$1)</f>
        <v>0.29491391656288918</v>
      </c>
      <c r="D455" s="1383">
        <f>IF(D453="","",D453*D454/D$46/365/$P$1)</f>
        <v>0.33407848468244083</v>
      </c>
      <c r="E455" s="1383">
        <f>IF(E453="","",E453*E454/E$46/365/$P$1)</f>
        <v>0.23593113325031134</v>
      </c>
      <c r="F455" s="1383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5"/>
    </row>
    <row r="456" spans="1:22" ht="15.75" customHeight="1">
      <c r="A456" s="1177" t="s">
        <v>288</v>
      </c>
      <c r="B456" s="1101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5"/>
    </row>
    <row r="457" spans="1:22" ht="15.75" customHeight="1">
      <c r="A457" s="1110" t="s">
        <v>289</v>
      </c>
      <c r="B457" s="1089"/>
      <c r="C457" s="1132">
        <f>IF(C456="","",C451*C452*C456)</f>
        <v>2290</v>
      </c>
      <c r="D457" s="1132">
        <f>IF(D456="","",D451*D452*D456)</f>
        <v>3288</v>
      </c>
      <c r="E457" s="1132">
        <f>IF(E456="","",E451*E452*E456)</f>
        <v>1953</v>
      </c>
      <c r="F457" s="1132">
        <f>IF(F456="","",F451*F452*F456)</f>
        <v>3972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5"/>
    </row>
    <row r="458" spans="1:22" ht="15.75" customHeight="1">
      <c r="A458" s="1382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270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285</v>
      </c>
      <c r="B460" s="1089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5"/>
    </row>
    <row r="461" spans="1:22" ht="15.75" customHeight="1">
      <c r="A461" s="1110" t="s">
        <v>286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5"/>
    </row>
    <row r="462" spans="1:22" s="1154" customFormat="1" ht="15.75" customHeight="1">
      <c r="A462" s="1159" t="s">
        <v>271</v>
      </c>
      <c r="B462" s="1089"/>
      <c r="C462" s="1132">
        <f>IF(C460="","",C459*C460*C461)</f>
        <v>120</v>
      </c>
      <c r="D462" s="1132">
        <f>IF(D460="","",D459*D460*D461)</f>
        <v>168</v>
      </c>
      <c r="E462" s="1132">
        <f>IF(E460="","",E459*E460*E461)</f>
        <v>60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295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5"/>
    </row>
    <row r="464" spans="1:22" ht="15.75" customHeight="1">
      <c r="A464" s="1110" t="s">
        <v>253</v>
      </c>
      <c r="B464" s="1089"/>
      <c r="C464" s="1383">
        <f>IF(C462="","",C462*C463/C$46/365/$P$1)</f>
        <v>7.0974863013698625E-2</v>
      </c>
      <c r="D464" s="1383">
        <f>IF(D462="","",D462*D463/D$46/365/$P$1)</f>
        <v>7.9491846575342445E-2</v>
      </c>
      <c r="E464" s="1383">
        <f>IF(E462="","",E462*E463/E$46/365/$P$1)</f>
        <v>4.0557064579256355E-2</v>
      </c>
      <c r="F464" s="1383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5"/>
    </row>
    <row r="465" spans="1:22" ht="15.75" customHeight="1">
      <c r="A465" s="1178" t="s">
        <v>288</v>
      </c>
      <c r="B465" s="1089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5"/>
    </row>
    <row r="466" spans="1:22" ht="15.75" customHeight="1">
      <c r="A466" s="1110" t="s">
        <v>289</v>
      </c>
      <c r="B466" s="1101"/>
      <c r="C466" s="1132">
        <f>IF(C465="","",C460*C461*C465)</f>
        <v>492</v>
      </c>
      <c r="D466" s="1132">
        <f>IF(D465="","",D460*D461*D465)</f>
        <v>671.99999999999989</v>
      </c>
      <c r="E466" s="1132">
        <f>IF(E465="","",E460*E461*E465)</f>
        <v>252</v>
      </c>
      <c r="F466" s="1132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5"/>
    </row>
    <row r="467" spans="1:22" ht="15.75" customHeight="1">
      <c r="A467" s="1382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270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285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0.60310167729347175</v>
      </c>
      <c r="I469" s="1179">
        <f>IF(I$46="","",IF('Exp factors'!$B52="poor",'Exp factors'!$G$52*I$46/$D468/I470,SUM(D469)*'Exp factors'!D$52))</f>
        <v>0.75387709661683966</v>
      </c>
      <c r="J469" s="1179">
        <f>IF(J$46="","",IF('Exp factors'!$B52="poor",'Exp factors'!$G$52*J$46/$D468/J470,SUM(E469)*'Exp factors'!E$52))</f>
        <v>0.52771396763178779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5"/>
    </row>
    <row r="470" spans="1:22" ht="15.75" customHeight="1">
      <c r="A470" s="1110" t="s">
        <v>286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>I470</f>
        <v>12</v>
      </c>
      <c r="I470" s="1180">
        <f>IF(SUM(D470)=0,IF(SUM(C470)=0,IF(SUM(E470)=0,IF(SUM(F470)=0,12,SUM(F470)),SUM(E470)),SUM(C470)),SUM(D470))</f>
        <v>12</v>
      </c>
      <c r="J470" s="1180">
        <f>I470</f>
        <v>12</v>
      </c>
      <c r="K470" s="1180">
        <f>I470</f>
        <v>12</v>
      </c>
      <c r="L470" s="1116"/>
      <c r="M470" s="954"/>
      <c r="N470" s="954"/>
      <c r="O470" s="954"/>
      <c r="P470" s="954"/>
      <c r="Q470" s="1408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54" customFormat="1" ht="15.75" customHeight="1">
      <c r="A471" s="1159" t="s">
        <v>271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120</v>
      </c>
      <c r="G471" s="1089"/>
      <c r="H471" s="1132">
        <f>IF(H$46=0,"",SUM($D468)*H469*H470)</f>
        <v>72.372201275216611</v>
      </c>
      <c r="I471" s="1132">
        <f>IF(I$46=0,"",SUM($D468)*I469*I470)</f>
        <v>90.465251594020756</v>
      </c>
      <c r="J471" s="1132">
        <f>IF(J$46=0,"",SUM($D468)*J469*J470)</f>
        <v>63.325676115814538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295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5"/>
    </row>
    <row r="473" spans="1:22" ht="15.75" customHeight="1">
      <c r="A473" s="1110" t="s">
        <v>253</v>
      </c>
      <c r="B473" s="1101"/>
      <c r="C473" s="1383">
        <f>IF(C471="","",C471*C472/C$46/365/$P$1)</f>
        <v>6.9215155666251554E-2</v>
      </c>
      <c r="D473" s="1383">
        <f>IF(D471="","",D471*D472/D$46/365/$P$1)</f>
        <v>5.5372124533001242E-2</v>
      </c>
      <c r="E473" s="1383">
        <f>IF(E471="","",E471*E472/E$46/365/$P$1)</f>
        <v>7.9103035047144624E-2</v>
      </c>
      <c r="F473" s="1383">
        <f>IF(F471="","",F471*F472/F$46/365/$P$1)</f>
        <v>6.1524582814445818E-2</v>
      </c>
      <c r="G473" s="1111"/>
      <c r="H473" s="1383">
        <f>IF(H$46=0,"",H471*SUM($D472)/H$46/365/$P$1)</f>
        <v>4.1743776476445053E-2</v>
      </c>
      <c r="I473" s="1383">
        <f>IF(I$46=0,"",I471*SUM($D472)/I$46/365/$P$1)</f>
        <v>4.1743776476445053E-2</v>
      </c>
      <c r="J473" s="1383">
        <f>IF(J$46=0,"",J471*SUM($D472)/J$46/365/$P$1)</f>
        <v>4.1743776476445053E-2</v>
      </c>
      <c r="K473" s="1383">
        <f>IF(K$46=0,"",K471*SUM($D472)/K$46/365/$P$1)</f>
        <v>4.174377647644506E-2</v>
      </c>
      <c r="L473" s="1111"/>
      <c r="M473" s="1383">
        <f>IF(SUM(H473)=SUM(C473),"",SUM(H473)-SUM(C473))</f>
        <v>-2.7471379189806501E-2</v>
      </c>
      <c r="N473" s="1383">
        <f>IF(SUM(I473)=SUM(D473),"",SUM(I473)-SUM(D473))</f>
        <v>-1.3628348056556189E-2</v>
      </c>
      <c r="O473" s="1383">
        <f>IF(SUM(J473)=SUM(E473),"",SUM(J473)-SUM(E473))</f>
        <v>-3.735925857069957E-2</v>
      </c>
      <c r="P473" s="1383">
        <f>IF(SUM(K473)=SUM(F473),"",SUM(K473)-SUM(F473))</f>
        <v>-1.9780806338000757E-2</v>
      </c>
      <c r="Q473" s="1118"/>
      <c r="R473" s="1051"/>
      <c r="S473" s="1013"/>
      <c r="T473" s="1013"/>
      <c r="U473" s="1052">
        <v>473</v>
      </c>
      <c r="V473" s="465"/>
    </row>
    <row r="474" spans="1:22" ht="15.75" customHeight="1">
      <c r="A474" s="1178" t="s">
        <v>288</v>
      </c>
      <c r="B474" s="1089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9"/>
      <c r="H474" s="954"/>
      <c r="I474" s="954"/>
      <c r="J474" s="954"/>
      <c r="K474" s="954"/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5"/>
    </row>
    <row r="475" spans="1:22" ht="15.75" customHeight="1">
      <c r="A475" s="1110" t="s">
        <v>289</v>
      </c>
      <c r="B475" s="1089"/>
      <c r="C475" s="1132">
        <f>IF(C474="","",C471*C474)</f>
        <v>720</v>
      </c>
      <c r="D475" s="1132">
        <f t="shared" ref="D475:F475" si="16">IF(D474="","",D471*D474)</f>
        <v>720</v>
      </c>
      <c r="E475" s="1132">
        <f t="shared" si="16"/>
        <v>720</v>
      </c>
      <c r="F475" s="1132">
        <f t="shared" si="16"/>
        <v>1080</v>
      </c>
      <c r="G475" s="1163"/>
      <c r="H475" s="1132">
        <f>IF(H$46=0,"",IF($D474="",H471*'Exp factors'!$H$52,H471*$D474/$D468))</f>
        <v>43.423320765129965</v>
      </c>
      <c r="I475" s="1132">
        <f>IF(I$46=0,"",IF($D474="",I471*'Exp factors'!$H$52,I471*$D474/$D468))</f>
        <v>54.279150956412458</v>
      </c>
      <c r="J475" s="1132">
        <f>IF(J$46=0,"",IF($D474="",J471*'Exp factors'!$H$52,J471*$D474/$D468))</f>
        <v>37.995405669488726</v>
      </c>
      <c r="K475" s="1132">
        <f>IF(K$46=0,"",IF($D474="",K471*'Exp factors'!$H$52,K471*$D474/$D468))</f>
        <v>48.851235860771212</v>
      </c>
      <c r="L475" s="1163"/>
      <c r="M475" s="963">
        <f>IF(SUM(H475)=SUM(C475),"",SUM(H475)-SUM(C475))</f>
        <v>-676.57667923487008</v>
      </c>
      <c r="N475" s="963">
        <f>IF(SUM(I475)=SUM(D475),"",SUM(I475)-SUM(D475))</f>
        <v>-665.72084904358758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82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270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285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0.46712142103581744</v>
      </c>
      <c r="I478" s="1179">
        <f>IF(I$46="","",IF('Exp factors'!$B54="poor",'Exp factors'!$G$54*I$46/$D477/I479,SUM(D478)*'Exp factors'!D$54))</f>
        <v>0.5839017762947718</v>
      </c>
      <c r="J478" s="1179">
        <f>IF(J$46="","",IF('Exp factors'!$B54="poor",'Exp factors'!$G$54*J$46/$D477/J479,SUM(E478)*'Exp factors'!E$54))</f>
        <v>0.40873124340634032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5"/>
    </row>
    <row r="479" spans="1:22" ht="15.75" customHeight="1">
      <c r="A479" s="1110" t="s">
        <v>286</v>
      </c>
      <c r="B479" s="1089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9"/>
      <c r="H479" s="1180">
        <f>I479</f>
        <v>12</v>
      </c>
      <c r="I479" s="1180">
        <f>IF(SUM(D479)=0,IF(SUM(C479)=0,IF(SUM(E479)=0,IF(SUM(F479)=0,12,SUM(F479)),SUM(E479)),SUM(C479)),SUM(D479))</f>
        <v>12</v>
      </c>
      <c r="J479" s="1180">
        <f>I479</f>
        <v>12</v>
      </c>
      <c r="K479" s="1180">
        <f>I479</f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5"/>
    </row>
    <row r="480" spans="1:22" ht="15.75" customHeight="1">
      <c r="A480" s="1159" t="s">
        <v>271</v>
      </c>
      <c r="B480" s="1089"/>
      <c r="C480" s="1132">
        <f>IF(C478="","",C477*C478*C479)</f>
        <v>110</v>
      </c>
      <c r="D480" s="1132">
        <f>IF(D478="","",D477*D478*D479)</f>
        <v>120</v>
      </c>
      <c r="E480" s="1132">
        <f>IF(E478="","",E477*E478*E479)</f>
        <v>110</v>
      </c>
      <c r="F480" s="1132">
        <f>IF(F478="","",F477*F478*F479)</f>
        <v>100</v>
      </c>
      <c r="G480" s="1116"/>
      <c r="H480" s="1132">
        <f>IF(H$46=0,"",SUM($D477)*H478*H479)</f>
        <v>56.054570524298093</v>
      </c>
      <c r="I480" s="1132">
        <f>IF(I$46=0,"",SUM($D477)*I478*I479)</f>
        <v>70.068213155372604</v>
      </c>
      <c r="J480" s="1132">
        <f>IF(J$46=0,"",SUM($D477)*J478*J479)</f>
        <v>49.047749208760834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5"/>
    </row>
    <row r="481" spans="1:22" ht="15.75" customHeight="1">
      <c r="A481" s="1159" t="s">
        <v>295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5"/>
    </row>
    <row r="482" spans="1:22" ht="15.75" customHeight="1">
      <c r="A482" s="1110" t="s">
        <v>253</v>
      </c>
      <c r="B482" s="1101"/>
      <c r="C482" s="1383">
        <f>IF(C480="","",C480*C481/C$46/365/$P$1)</f>
        <v>1.3442208904109588E-2</v>
      </c>
      <c r="D482" s="1383">
        <f>IF(D480="","",D480*D481/D$46/365/$P$1)</f>
        <v>1.1731382316313821E-2</v>
      </c>
      <c r="E482" s="1383">
        <f>IF(E480="","",E480*E481/E$46/365/$P$1)</f>
        <v>1.5362524461839529E-2</v>
      </c>
      <c r="F482" s="1383">
        <f>IF(F480="","",F480*F481/F$46/365/$P$1)</f>
        <v>1.086239103362391E-2</v>
      </c>
      <c r="G482" s="1101"/>
      <c r="H482" s="1383">
        <f>IF(H$46=0,"",H480*SUM($D481)/H$46/365/$P$1)</f>
        <v>6.8499749728887158E-3</v>
      </c>
      <c r="I482" s="1383">
        <f>IF(I$46=0,"",I480*SUM($D481)/I$46/365/$P$1)</f>
        <v>6.8499749728887132E-3</v>
      </c>
      <c r="J482" s="1383">
        <f>IF(J$46=0,"",J480*SUM($D481)/J$46/365/$P$1)</f>
        <v>6.8499749728887158E-3</v>
      </c>
      <c r="K482" s="1383">
        <f>IF(K$46=0,"",K480*SUM($D481)/K$46/365/$P$1)</f>
        <v>6.8499749728887149E-3</v>
      </c>
      <c r="L482" s="1101"/>
      <c r="M482" s="1383">
        <f>IF(SUM(H482)=SUM(C482),"",SUM(H482)-SUM(C482))</f>
        <v>-6.5922339312208724E-3</v>
      </c>
      <c r="N482" s="1383">
        <f>IF(SUM(I482)=SUM(D482),"",SUM(I482)-SUM(D482))</f>
        <v>-4.8814073434251077E-3</v>
      </c>
      <c r="O482" s="1383">
        <f>IF(SUM(J482)=SUM(E482),"",SUM(J482)-SUM(E482))</f>
        <v>-8.5125494889508133E-3</v>
      </c>
      <c r="P482" s="1383">
        <f>IF(SUM(K482)=SUM(F482),"",SUM(K482)-SUM(F482))</f>
        <v>-4.0124160607351951E-3</v>
      </c>
      <c r="Q482" s="1118"/>
      <c r="R482" s="1051"/>
      <c r="S482" s="1013"/>
      <c r="T482" s="1013"/>
      <c r="U482" s="1052">
        <v>482</v>
      </c>
      <c r="V482" s="465"/>
    </row>
    <row r="483" spans="1:22" ht="15.75" customHeight="1">
      <c r="A483" s="1178" t="s">
        <v>288</v>
      </c>
      <c r="B483" s="1101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9"/>
      <c r="H483" s="954"/>
      <c r="I483" s="954"/>
      <c r="J483" s="954"/>
      <c r="K483" s="954"/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5"/>
    </row>
    <row r="484" spans="1:22" ht="15.75" customHeight="1">
      <c r="A484" s="1110" t="s">
        <v>289</v>
      </c>
      <c r="B484" s="1089"/>
      <c r="C484" s="1132">
        <f>IF(C483="","",C478*C479*C483)</f>
        <v>407</v>
      </c>
      <c r="D484" s="1132">
        <f>IF(D483="","",D478*D479*D483)</f>
        <v>408</v>
      </c>
      <c r="E484" s="1132">
        <f>IF(E483="","",E478*E479*E483)</f>
        <v>275</v>
      </c>
      <c r="F484" s="1132">
        <f>IF(F483="","",F478*F479*F483)</f>
        <v>410</v>
      </c>
      <c r="G484" s="1116"/>
      <c r="H484" s="1132">
        <f>IF(H$46=0,"",IF($D483="",H480*'Exp factors'!$H$54,H480*$D483/$D477))</f>
        <v>190.58553978261352</v>
      </c>
      <c r="I484" s="1132">
        <f>IF(I$46=0,"",IF($D483="",I480*'Exp factors'!$H$54,I480*$D483/$D477))</f>
        <v>238.23192472826685</v>
      </c>
      <c r="J484" s="1132">
        <f>IF(J$46=0,"",IF($D483="",J480*'Exp factors'!$H$54,J480*$D483/$D477))</f>
        <v>166.76234730978683</v>
      </c>
      <c r="K484" s="1132">
        <f>IF(K$46=0,"",IF($D483="",K480*'Exp factors'!$H$54,K480*$D483/$D477))</f>
        <v>214.40873225544019</v>
      </c>
      <c r="L484" s="1116"/>
      <c r="M484" s="963">
        <f>IF(SUM(H484)=SUM(C484),"",SUM(H484)-SUM(C484))</f>
        <v>-216.41446021738648</v>
      </c>
      <c r="N484" s="963">
        <f>IF(SUM(I484)=SUM(D484),"",SUM(I484)-SUM(D484))</f>
        <v>-169.76807527173315</v>
      </c>
      <c r="O484" s="963">
        <f>IF(SUM(J484)=SUM(E484),"",SUM(J484)-SUM(E484))</f>
        <v>-108.23765269021317</v>
      </c>
      <c r="P484" s="963">
        <f>IF(SUM(K484)=SUM(F484),"",SUM(K484)-SUM(F484))</f>
        <v>-195.59126774455981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82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270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285</v>
      </c>
      <c r="B487" s="1089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9"/>
      <c r="H487" s="1179">
        <f>IF(H$46="","",IF('Exp factors'!$B50="poor",'Exp factors'!$G$50*H$46/$D486/H488,SUM(C487)*'Exp factors'!C$50))</f>
        <v>45.820090801074038</v>
      </c>
      <c r="I487" s="1179">
        <f>IF(I$46="","",IF('Exp factors'!$B50="poor",'Exp factors'!$G$50*I$46/$D486/I488,SUM(D487)*'Exp factors'!D$50))</f>
        <v>57.275113501342553</v>
      </c>
      <c r="J487" s="1179">
        <f>IF(J$46="","",IF('Exp factors'!$B50="poor",'Exp factors'!$G$50*J$46/$D486/J488,SUM(E487)*'Exp factors'!E$50))</f>
        <v>40.092579450939787</v>
      </c>
      <c r="K487" s="1179">
        <f>IF(K$46="","",IF('Exp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5"/>
    </row>
    <row r="488" spans="1:22" ht="15.75" customHeight="1">
      <c r="A488" s="1110" t="s">
        <v>286</v>
      </c>
      <c r="B488" s="1089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>I488</f>
        <v>12</v>
      </c>
      <c r="I488" s="1180">
        <f>IF(SUM(D488)=0,IF(SUM(C488)=0,IF(SUM(E488)=0,IF(SUM(F488)=0,12,SUM(F488)),SUM(E488)),SUM(C488)),SUM(D488))</f>
        <v>12</v>
      </c>
      <c r="J488" s="1180">
        <f>I488</f>
        <v>12</v>
      </c>
      <c r="K488" s="1180">
        <f>I488</f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5"/>
    </row>
    <row r="489" spans="1:22" ht="15.75" customHeight="1">
      <c r="A489" s="1159" t="s">
        <v>271</v>
      </c>
      <c r="B489" s="1089"/>
      <c r="C489" s="1132">
        <f>IF(C487="","",C486*C487*C488)</f>
        <v>117.6</v>
      </c>
      <c r="D489" s="1132">
        <f>IF(D487="","",D486*D487*D488)</f>
        <v>50.399999999999991</v>
      </c>
      <c r="E489" s="1132">
        <f>IF(E487="","",E486*E487*E488)</f>
        <v>142.79999999999998</v>
      </c>
      <c r="F489" s="1132">
        <f>IF(F487="","",F486*F487*F488)</f>
        <v>201.59999999999997</v>
      </c>
      <c r="G489" s="1116"/>
      <c r="H489" s="1132">
        <f>IF(H$46=0,"",SUM($D486)*H487*H488)</f>
        <v>384.88876272902189</v>
      </c>
      <c r="I489" s="1132">
        <f>IF(I$46=0,"",SUM($D486)*I487*I488)</f>
        <v>481.11095341127748</v>
      </c>
      <c r="J489" s="1132">
        <f>IF(J$46=0,"",SUM($D486)*J487*J488)</f>
        <v>336.77766738789421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5"/>
    </row>
    <row r="490" spans="1:22" ht="15.75" customHeight="1">
      <c r="A490" s="1159" t="s">
        <v>295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5"/>
    </row>
    <row r="491" spans="1:22" ht="15.75" customHeight="1">
      <c r="A491" s="1110" t="s">
        <v>253</v>
      </c>
      <c r="B491" s="1089"/>
      <c r="C491" s="1383">
        <f>IF(C489="","",C489*C490/C$46/365/$P$1)</f>
        <v>4.6561856413449558E-2</v>
      </c>
      <c r="D491" s="1383">
        <f>IF(D489="","",D489*D490/D$46/365/$P$1)</f>
        <v>1.5964065056039849E-2</v>
      </c>
      <c r="E491" s="1383">
        <f>IF(E489="","",E489*E490/E$46/365/$P$1)</f>
        <v>6.4616453798256535E-2</v>
      </c>
      <c r="F491" s="1383">
        <f>IF(F489="","",F489*F490/F$46/365/$P$1)</f>
        <v>7.0951400249065988E-2</v>
      </c>
      <c r="G491" s="1101"/>
      <c r="H491" s="1383">
        <f>IF(H$46=0,"",H489*SUM($D490)/H$46/365/$P$1)</f>
        <v>0.15239060633791646</v>
      </c>
      <c r="I491" s="1383">
        <f>IF(I$46=0,"",I489*SUM($D490)/I$46/365/$P$1)</f>
        <v>0.15239060633791648</v>
      </c>
      <c r="J491" s="1383">
        <f>IF(J$46=0,"",J489*SUM($D490)/J$46/365/$P$1)</f>
        <v>0.15239060633791646</v>
      </c>
      <c r="K491" s="1383">
        <f>IF(K$46=0,"",K489*SUM($D490)/K$46/365/$P$1)</f>
        <v>0.15239060633791646</v>
      </c>
      <c r="L491" s="1101"/>
      <c r="M491" s="1383">
        <f>IF(SUM(H491)=SUM(C491),"",SUM(H491)-SUM(C491))</f>
        <v>0.10582874992446689</v>
      </c>
      <c r="N491" s="1383">
        <f>IF(SUM(I491)=SUM(D491),"",SUM(I491)-SUM(D491))</f>
        <v>0.13642654128187665</v>
      </c>
      <c r="O491" s="1383">
        <f>IF(SUM(J491)=SUM(E491),"",SUM(J491)-SUM(E491))</f>
        <v>8.7774152539659922E-2</v>
      </c>
      <c r="P491" s="1383">
        <f>IF(SUM(K491)=SUM(F491),"",SUM(K491)-SUM(F491))</f>
        <v>8.1439206088850469E-2</v>
      </c>
      <c r="Q491" s="1118"/>
      <c r="R491" s="1051"/>
      <c r="S491" s="1013"/>
      <c r="T491" s="1013"/>
      <c r="U491" s="1052">
        <v>491</v>
      </c>
      <c r="V491" s="465"/>
    </row>
    <row r="492" spans="1:22" ht="15.75" customHeight="1">
      <c r="A492" s="1177" t="s">
        <v>288</v>
      </c>
      <c r="B492" s="1089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14"/>
      <c r="H492" s="954"/>
      <c r="I492" s="954"/>
      <c r="J492" s="954"/>
      <c r="K492" s="954"/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5"/>
    </row>
    <row r="493" spans="1:22" ht="15.75" customHeight="1">
      <c r="A493" s="1110" t="s">
        <v>289</v>
      </c>
      <c r="B493" s="1089"/>
      <c r="C493" s="1132">
        <f>IF(C492="","",C487*C488*C492)</f>
        <v>1848</v>
      </c>
      <c r="D493" s="1132">
        <f>IF(D492="","",D487*D488*D492)</f>
        <v>720</v>
      </c>
      <c r="E493" s="1132">
        <f>IF(E492="","",E487*E488*E492)</f>
        <v>1836</v>
      </c>
      <c r="F493" s="1132">
        <f>IF(F492="","",F487*F488*F492)</f>
        <v>2880</v>
      </c>
      <c r="G493" s="1116"/>
      <c r="H493" s="1132">
        <f>IF(H$46=0,"",IF($D492="",C486*H487*H488*'Exp factors'!$H$50,H487*H488*$D492))</f>
        <v>5498.4108961288848</v>
      </c>
      <c r="I493" s="1132">
        <f>IF(I$46=0,"",IF($D492="",I487*I488*'Exp factors'!$H$50,I487*I488*$D492))</f>
        <v>6873.0136201611058</v>
      </c>
      <c r="J493" s="1132">
        <f>IF(J$46=0,"",IF($D492="",J487*J488*'Exp factors'!$H$50,J487*J488*$D492))</f>
        <v>4811.1095341127748</v>
      </c>
      <c r="K493" s="1132">
        <f>IF(K$46=0,"",IF($D492="",K487*K488*'Exp factors'!$H$50,K487*K488*$D492))</f>
        <v>6185.7122581449958</v>
      </c>
      <c r="L493" s="1116"/>
      <c r="M493" s="963">
        <f>IF(SUM(H493)=SUM(C493),"",SUM(H493)-SUM(C493))</f>
        <v>3650.4108961288848</v>
      </c>
      <c r="N493" s="963">
        <f>IF(SUM(I493)=SUM(D493),"",SUM(I493)-SUM(D493))</f>
        <v>6153.0136201611058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82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270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285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9"/>
      <c r="H496" s="1179">
        <f>IF(H$46="","",IF('Exp factors'!$B51="poor",'Exp factors'!$G$51*H$46/$D495/H497,SUM(C496)*'Exp factors'!C$51))</f>
        <v>10.915962646679544</v>
      </c>
      <c r="I496" s="1179">
        <f>IF(I$46="","",IF('Exp factors'!$B51="poor",'Exp factors'!$G$51*I$46/$D495/I497,SUM(D496)*'Exp factors'!D$51))</f>
        <v>13.644953308349429</v>
      </c>
      <c r="J496" s="1179">
        <f>IF(J$46="","",IF('Exp factors'!$B51="poor",'Exp factors'!$G$51*J$46/$D495/J497,SUM(E496)*'Exp factors'!E$51))</f>
        <v>9.5514673158446008</v>
      </c>
      <c r="K496" s="1179">
        <f>IF(K$46="","",IF('Exp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5"/>
    </row>
    <row r="497" spans="1:22" ht="15.75" customHeight="1">
      <c r="A497" s="1110" t="s">
        <v>286</v>
      </c>
      <c r="B497" s="1089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5"/>
    </row>
    <row r="498" spans="1:22" ht="15.75" customHeight="1">
      <c r="A498" s="1159" t="s">
        <v>271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100.79999999999998</v>
      </c>
      <c r="F498" s="1132" t="str">
        <f>IF(F496="","",F495*F496*F497)</f>
        <v/>
      </c>
      <c r="G498" s="1116"/>
      <c r="H498" s="1132">
        <f>IF(H$46=0,"",SUM($D495)*H496*H497)</f>
        <v>91.694086232108162</v>
      </c>
      <c r="I498" s="1132">
        <f>IF(I$46=0,"",SUM($D495)*I496*I497)</f>
        <v>114.6176077901352</v>
      </c>
      <c r="J498" s="1132">
        <f>IF(J$46=0,"",SUM($D495)*J496*J497)</f>
        <v>80.232325453094631</v>
      </c>
      <c r="K498" s="1132">
        <f>IF(K$46=0,"",SUM($D495)*K496*K497)</f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5"/>
    </row>
    <row r="499" spans="1:22" ht="15.75" customHeight="1">
      <c r="A499" s="1159" t="s">
        <v>295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5"/>
    </row>
    <row r="500" spans="1:22" ht="15.75" customHeight="1">
      <c r="A500" s="1110" t="s">
        <v>253</v>
      </c>
      <c r="B500" s="1090"/>
      <c r="C500" s="1383" t="str">
        <f>IF(C498="","",C498*C499/C$46/365/$P$1)</f>
        <v/>
      </c>
      <c r="D500" s="1383" t="str">
        <f>IF(D498="","",D498*D499/D$46/365/$P$1)</f>
        <v/>
      </c>
      <c r="E500" s="1383">
        <f>IF(E498="","",E498*E499/E$46/365/$P$1)</f>
        <v>5.0304167372353673E-2</v>
      </c>
      <c r="F500" s="1383" t="str">
        <f>IF(F498="","",F498*F499/F$46/365/$P$1)</f>
        <v/>
      </c>
      <c r="G500" s="1101"/>
      <c r="H500" s="1383">
        <f>IF(H$46=0,"",H498*SUM($D499)/H$46/365/$P$1)</f>
        <v>4.0039884208984369E-2</v>
      </c>
      <c r="I500" s="1383">
        <f>IF(I$46=0,"",I498*SUM($D499)/I$46/365/$P$1)</f>
        <v>4.0039884208984369E-2</v>
      </c>
      <c r="J500" s="1383">
        <f>IF(J$46=0,"",J498*SUM($D499)/J$46/365/$P$1)</f>
        <v>4.0039884208984369E-2</v>
      </c>
      <c r="K500" s="1383">
        <f>IF(K$46=0,"",K498*SUM($D499)/K$46/365/$P$1)</f>
        <v>4.0039884208984376E-2</v>
      </c>
      <c r="L500" s="1101"/>
      <c r="M500" s="1383">
        <f>IF(SUM(H500)=SUM(C500),"",SUM(H500)-SUM(C500))</f>
        <v>4.0039884208984369E-2</v>
      </c>
      <c r="N500" s="1383">
        <f>IF(SUM(I500)=SUM(D500),"",SUM(I500)-SUM(D500))</f>
        <v>4.0039884208984369E-2</v>
      </c>
      <c r="O500" s="1383">
        <f>IF(SUM(J500)=SUM(E500),"",SUM(J500)-SUM(E500))</f>
        <v>-1.0264283163369303E-2</v>
      </c>
      <c r="P500" s="1383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5"/>
    </row>
    <row r="501" spans="1:22" ht="15.75" customHeight="1">
      <c r="A501" s="1177" t="s">
        <v>291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14"/>
      <c r="H501" s="954"/>
      <c r="I501" s="954"/>
      <c r="J501" s="954"/>
      <c r="K501" s="954"/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5"/>
    </row>
    <row r="502" spans="1:22" ht="15.75" customHeight="1">
      <c r="A502" s="1110" t="s">
        <v>289</v>
      </c>
      <c r="B502" s="1092"/>
      <c r="C502" s="1132" t="str">
        <f>IF(C501="","",C496*C497*C501)</f>
        <v/>
      </c>
      <c r="D502" s="1132" t="str">
        <f t="shared" ref="D502:F502" si="17">IF(D501="","",D496*D497*D501)</f>
        <v/>
      </c>
      <c r="E502" s="1132">
        <f t="shared" si="17"/>
        <v>1296</v>
      </c>
      <c r="F502" s="1132" t="str">
        <f t="shared" si="17"/>
        <v/>
      </c>
      <c r="G502" s="1116"/>
      <c r="H502" s="1132">
        <f>IF(H$46=0,"",IF($D501="",H498*'Exp factors'!$H$51,H496*H497*$D501))</f>
        <v>876.95676397819875</v>
      </c>
      <c r="I502" s="1132">
        <f>IF(I$46=0,"",IF($D501="",I498*'Exp factors'!$H$51,I496*I497*$D501))</f>
        <v>1096.1959549727485</v>
      </c>
      <c r="J502" s="1132">
        <f>IF(J$46=0,"",IF($D501="",J498*'Exp factors'!$H$51,J496*J497*$D501))</f>
        <v>767.33716848092388</v>
      </c>
      <c r="K502" s="1132">
        <f>IF(K$46=0,"",IF($D501="",K498*'Exp factors'!$H$51,K496*K497*$D501))</f>
        <v>986.57635947547374</v>
      </c>
      <c r="L502" s="1116"/>
      <c r="M502" s="963">
        <f>IF(SUM(H502)=SUM(C502),"",SUM(H502)-SUM(C502))</f>
        <v>876.95676397819875</v>
      </c>
      <c r="N502" s="963">
        <f>IF(SUM(I502)=SUM(D502),"",SUM(I502)-SUM(D502))</f>
        <v>1096.1959549727485</v>
      </c>
      <c r="O502" s="963">
        <f>IF(SUM(J502)=SUM(E502),"",SUM(J502)-SUM(E502))</f>
        <v>-528.66283151907612</v>
      </c>
      <c r="P502" s="963">
        <f>IF(SUM(K502)=SUM(F502),"",SUM(K502)-SUM(F502))</f>
        <v>986.57635947547374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9" t="str">
        <f>IF(Data!A503="","",Data!A503)</f>
        <v>Brown sugar purchase: quantity (kg)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2.5897302423551731</v>
      </c>
      <c r="I503" s="1179">
        <f>IF(I$46="","",IF('Exp factors'!$B61="poor",'Exp factors'!$G$61*I$46/I504,SUM(D503)*'Exp factors'!D$61))</f>
        <v>3.2371628029439665</v>
      </c>
      <c r="J503" s="1179">
        <f>IF(J$46="","",IF('Exp factors'!$B61="poor",'Exp factors'!$G$61*J$46/J504,SUM(E503)*'Exp factors'!E$61))</f>
        <v>2.2660139620607764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5"/>
    </row>
    <row r="504" spans="1:22" s="1154" customFormat="1" ht="15.75" customHeight="1">
      <c r="A504" s="1110" t="s">
        <v>292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295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1101"/>
      <c r="H506" s="1387">
        <f>IF(H$46=0,"",H503*H504*SUM($D505)/H$46/365/$P$1)</f>
        <v>2.0254077046125727E-2</v>
      </c>
      <c r="I506" s="1387">
        <f>IF(I$46=0,"",I503*I504*SUM($D505)/I$46/365/$P$1)</f>
        <v>2.0254077046125731E-2</v>
      </c>
      <c r="J506" s="1387">
        <f>IF(J$46=0,"",J503*J504*SUM($D505)/J$46/365/$P$1)</f>
        <v>2.0254077046125727E-2</v>
      </c>
      <c r="K506" s="1387">
        <f>IF(K$46=0,"",K503*K504*SUM($D505)/K$46/365/$P$1)</f>
        <v>2.0254077046125731E-2</v>
      </c>
      <c r="L506" s="1101"/>
      <c r="M506" s="1137">
        <f>IF(SUM(H506)=SUM(C506),"",SUM(H506)-SUM(C506))</f>
        <v>2.0254077046125727E-2</v>
      </c>
      <c r="N506" s="1137">
        <f>IF(SUM(I506)=SUM(D506),"",SUM(I506)-SUM(D506))</f>
        <v>2.0254077046125731E-2</v>
      </c>
      <c r="O506" s="1137">
        <f>IF(SUM(J506)=SUM(E506),"",SUM(J506)-SUM(E506))</f>
        <v>2.0254077046125727E-2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5"/>
    </row>
    <row r="507" spans="1:22" ht="15.75" customHeight="1">
      <c r="A507" s="1178" t="s">
        <v>291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954"/>
      <c r="I507" s="954"/>
      <c r="J507" s="954"/>
      <c r="K507" s="954"/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5"/>
    </row>
    <row r="508" spans="1:22" ht="15.75" customHeight="1">
      <c r="A508" s="1110" t="s">
        <v>289</v>
      </c>
      <c r="B508" s="1089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1089"/>
      <c r="H508" s="1388">
        <f>IF(H$46=0,"",IF($D507="",H503*H504*'Exp factors'!$H$61,H503*H504*$D507))</f>
        <v>678.10895994739292</v>
      </c>
      <c r="I508" s="1388">
        <f>IF(I$46=0,"",IF($D507="",I503*I504*'Exp factors'!$H$61,I503*I504*$D507))</f>
        <v>847.63619993424118</v>
      </c>
      <c r="J508" s="1388">
        <f>IF(J$46=0,"",IF($D507="",J503*J504*'Exp factors'!$H$61,J503*J504*$D507))</f>
        <v>593.34533995396873</v>
      </c>
      <c r="K508" s="1388">
        <f>IF(K$46=0,"",IF($D507="",K503*K504*'Exp factors'!$H$61,K503*K504*$D507))</f>
        <v>762.8725799408171</v>
      </c>
      <c r="L508" s="1089"/>
      <c r="M508" s="963">
        <f>IF(SUM(H508)=SUM(C508),"",SUM(H508)-SUM(C508))</f>
        <v>678.10895994739292</v>
      </c>
      <c r="N508" s="963">
        <f>IF(SUM(I508)=SUM(D508),"",SUM(I508)-SUM(D508))</f>
        <v>847.63619993424118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81" t="str">
        <f>IF(Data!A509="","",Data!A509)</f>
        <v>White sugar purchase: quantity (kg)</v>
      </c>
      <c r="B509" s="1089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1.6839933126226247</v>
      </c>
      <c r="I509" s="1179">
        <f>IF(I$46="","",IF('Exp factors'!$B62="poor",'Exp factors'!$G$62*I$46/I510,SUM(D509)*'Exp factors'!D$62))</f>
        <v>2.1049916407782807</v>
      </c>
      <c r="J509" s="1179">
        <f>IF(J$46="","",IF('Exp factors'!$B62="poor",'Exp factors'!$G$62*J$46/J510,SUM(E509)*'Exp factors'!E$62))</f>
        <v>1.4734941485447965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5"/>
    </row>
    <row r="510" spans="1:22" ht="15.75" customHeight="1">
      <c r="A510" s="1110" t="s">
        <v>292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5"/>
    </row>
    <row r="511" spans="1:22" ht="15.75" customHeight="1">
      <c r="A511" s="1159" t="s">
        <v>295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5"/>
    </row>
    <row r="512" spans="1:22" ht="15.75" customHeight="1">
      <c r="A512" s="1110" t="s">
        <v>253</v>
      </c>
      <c r="B512" s="1092"/>
      <c r="C512" s="1387">
        <f>IF(SUM(C509)=0,"",C509*C510*C511/C$46/365/$P$1)</f>
        <v>6.3349464508094644E-2</v>
      </c>
      <c r="D512" s="1387">
        <f>IF(SUM(D509)=0,"",D509*D510*D511/D$46/365/$P$1)</f>
        <v>6.3349464508094644E-2</v>
      </c>
      <c r="E512" s="1387">
        <f>IF(SUM(E509)=0,"",E509*E510*E511/E$46/365/$P$1)</f>
        <v>9.0499235011563775E-2</v>
      </c>
      <c r="F512" s="1387">
        <f>IF(SUM(F509)=0,"",F509*F510*F511/F$46/365/$P$1)</f>
        <v>7.0388293897882939E-2</v>
      </c>
      <c r="G512" s="1101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1101"/>
      <c r="M512" s="1137">
        <f>IF(SUM(H512)=SUM(C512),"",SUM(H512)-SUM(C512))</f>
        <v>-5.0014455184362677E-2</v>
      </c>
      <c r="N512" s="1137">
        <f>IF(SUM(I512)=SUM(D512),"",SUM(I512)-SUM(D512))</f>
        <v>-5.0014455184362677E-2</v>
      </c>
      <c r="O512" s="1137">
        <f>IF(SUM(J512)=SUM(E512),"",SUM(J512)-SUM(E512))</f>
        <v>-7.7164225687831808E-2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5"/>
    </row>
    <row r="513" spans="1:22" ht="15.75" customHeight="1">
      <c r="A513" s="1178" t="s">
        <v>291</v>
      </c>
      <c r="B513" s="1092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9"/>
      <c r="H513" s="954"/>
      <c r="I513" s="954"/>
      <c r="J513" s="954"/>
      <c r="K513" s="954"/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5"/>
    </row>
    <row r="514" spans="1:22" s="1154" customFormat="1" ht="15.75" customHeight="1">
      <c r="A514" s="1110" t="s">
        <v>289</v>
      </c>
      <c r="B514" s="1089"/>
      <c r="C514" s="1388">
        <f>IF(C513="","",C509*C510*C513)</f>
        <v>576</v>
      </c>
      <c r="D514" s="1388">
        <f>IF(D513="","",D509*D510*D513)</f>
        <v>840</v>
      </c>
      <c r="E514" s="1388">
        <f>IF(E513="","",E509*E510*E513)</f>
        <v>720</v>
      </c>
      <c r="F514" s="1388">
        <f>IF(F513="","",F509*F510*F513)</f>
        <v>840</v>
      </c>
      <c r="G514" s="1089"/>
      <c r="H514" s="1388">
        <f>IF(H$46=0,"",IF($D513="",H509*H510*'Exp factors'!$H$62,H509*H510*$D513))</f>
        <v>141.45543826030047</v>
      </c>
      <c r="I514" s="1388">
        <f>IF(I$46=0,"",IF($D513="",I509*I510*'Exp factors'!$H$62,I509*I510*$D513))</f>
        <v>176.8192978253756</v>
      </c>
      <c r="J514" s="1388">
        <f>IF(J$46=0,"",IF($D513="",J509*J510*'Exp factors'!$H$62,J509*J510*$D513))</f>
        <v>123.7735084777629</v>
      </c>
      <c r="K514" s="1388">
        <f>IF(K$46=0,"",IF($D513="",K509*K510*'Exp factors'!$H$62,K509*K510*$D513))</f>
        <v>159.13736804283803</v>
      </c>
      <c r="L514" s="1089"/>
      <c r="M514" s="963">
        <f>IF(SUM(H514)=SUM(C514),"",SUM(H514)-SUM(C514))</f>
        <v>-434.54456173969953</v>
      </c>
      <c r="N514" s="963">
        <f>IF(SUM(I514)=SUM(D514),"",SUM(I514)-SUM(D514))</f>
        <v>-663.18070217462446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3.9337825283139201</v>
      </c>
      <c r="I515" s="1179">
        <f>IF(I$46="","",IF('Exp factors'!$B53="poor",'Exp factors'!$G$53*I$46/I516,SUM(D515)*'Exp factors'!D$53))</f>
        <v>4.9172281603924004</v>
      </c>
      <c r="J515" s="1179">
        <f>IF(J$46="","",IF('Exp factors'!$B53="poor",'Exp factors'!$G$53*J$46/J516,SUM(E515)*'Exp factors'!E$53))</f>
        <v>3.4420597122746801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5"/>
    </row>
    <row r="516" spans="1:22" ht="15.75" customHeight="1">
      <c r="A516" s="1110" t="s">
        <v>292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5"/>
    </row>
    <row r="517" spans="1:22" ht="15.75" customHeight="1">
      <c r="A517" s="1159" t="s">
        <v>295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5"/>
    </row>
    <row r="518" spans="1:22" ht="15.75" customHeight="1">
      <c r="A518" s="1110" t="s">
        <v>253</v>
      </c>
      <c r="B518" s="1090"/>
      <c r="C518" s="1387">
        <f>IF(SUM(C515)=0,"",C515*C516*C517/C$46/365/$P$1)</f>
        <v>7.0388293897882925E-2</v>
      </c>
      <c r="D518" s="1387">
        <f>IF(SUM(D515)=0,"",D515*D516*D517/D$46/365/$P$1)</f>
        <v>7.0388293897882939E-2</v>
      </c>
      <c r="E518" s="1387">
        <f>IF(SUM(E515)=0,"",E515*E516*E517/E$46/365/$P$1)</f>
        <v>0.10055470556840419</v>
      </c>
      <c r="F518" s="1387">
        <f>IF(SUM(F515)=0,"",F515*F516*F517/F$46/365/$P$1)</f>
        <v>7.8209215442092153E-2</v>
      </c>
      <c r="G518" s="1101"/>
      <c r="H518" s="1387">
        <f>IF(H$46=0,"",H515*H516*SUM($D517)/H$46/365/$P$1)</f>
        <v>6.9223060183329313E-2</v>
      </c>
      <c r="I518" s="1387">
        <f>IF(I$46=0,"",I515*I516*SUM($D517)/I$46/365/$P$1)</f>
        <v>6.9223060183329299E-2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1101"/>
      <c r="M518" s="1137">
        <f>IF(SUM(H518)=SUM(C518),"",SUM(H518)-SUM(C518))</f>
        <v>-1.1652337145536124E-3</v>
      </c>
      <c r="N518" s="1137">
        <f>IF(SUM(I518)=SUM(D518),"",SUM(I518)-SUM(D518))</f>
        <v>-1.1652337145536401E-3</v>
      </c>
      <c r="O518" s="1137">
        <f>IF(SUM(J518)=SUM(E518),"",SUM(J518)-SUM(E518))</f>
        <v>-3.1331645385074894E-2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5"/>
    </row>
    <row r="519" spans="1:22" ht="15.75" customHeight="1">
      <c r="A519" s="1178" t="s">
        <v>291</v>
      </c>
      <c r="B519" s="1089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9"/>
      <c r="H519" s="954"/>
      <c r="I519" s="954"/>
      <c r="J519" s="954"/>
      <c r="K519" s="954"/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5"/>
    </row>
    <row r="520" spans="1:22" ht="15.75" customHeight="1">
      <c r="A520" s="1110" t="s">
        <v>289</v>
      </c>
      <c r="B520" s="1089"/>
      <c r="C520" s="1388">
        <f>IF(C519="","",C515*C516*C519)</f>
        <v>480</v>
      </c>
      <c r="D520" s="1388">
        <f>IF(D519="","",D515*D516*D519)</f>
        <v>600</v>
      </c>
      <c r="E520" s="1388">
        <f>IF(E519="","",E515*E516*E519)</f>
        <v>600</v>
      </c>
      <c r="F520" s="1388">
        <f>IF(F519="","",F515*F516*F519)</f>
        <v>960</v>
      </c>
      <c r="G520" s="1089"/>
      <c r="H520" s="1388">
        <f>IF(H$46=0,"",IF($D519="",H515*H516*'Exp factors'!$H$53,H515*H516*$D519))</f>
        <v>472.05390339767041</v>
      </c>
      <c r="I520" s="1388">
        <f>IF(I$46=0,"",IF($D519="",I515*I516*'Exp factors'!$H$53,I515*I516*$D519))</f>
        <v>590.06737924708796</v>
      </c>
      <c r="J520" s="1388">
        <f>IF(J$46=0,"",IF($D519="",J515*J516*'Exp factors'!$H$53,J515*J516*$D519))</f>
        <v>413.04716547296158</v>
      </c>
      <c r="K520" s="1388">
        <f>IF(K$46=0,"",IF($D519="",K515*K516*'Exp factors'!$H$53,K515*K516*$D519))</f>
        <v>531.0606413223793</v>
      </c>
      <c r="L520" s="1089"/>
      <c r="M520" s="963">
        <f>IF(SUM(H520)=SUM(C520),"",SUM(H520)-SUM(C520))</f>
        <v>-7.9460966023295896</v>
      </c>
      <c r="N520" s="963">
        <f>IF(SUM(I520)=SUM(D520),"",SUM(I520)-SUM(D520))</f>
        <v>-9.9326207529120438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81" t="str">
        <f>IF(Data!A521="","",Data!A521)</f>
        <v>Milk purchase: quantity (kg)</v>
      </c>
      <c r="B521" s="1089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9"/>
      <c r="H521" s="1179">
        <f>IF(H$46="","",IF('Exp factors'!$B44="poor",'Exp factors'!$G$44*H$46/H522,SUM(C521)*'Exp factors'!C$44))</f>
        <v>3.3454952241287761</v>
      </c>
      <c r="I521" s="1179">
        <f>IF(I$46="","",IF('Exp factors'!$B44="poor",'Exp factors'!$G$44*I$46/I522,SUM(D521)*'Exp factors'!D$44))</f>
        <v>4.1818690301609704</v>
      </c>
      <c r="J521" s="1179">
        <f>IF(J$46="","",IF('Exp factors'!$B44="poor",'Exp factors'!$G$44*J$46/J522,SUM(E521)*'Exp factors'!E$44))</f>
        <v>2.9273083211126791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5"/>
    </row>
    <row r="522" spans="1:22" ht="15.75" customHeight="1">
      <c r="A522" s="1110" t="s">
        <v>292</v>
      </c>
      <c r="B522" s="1089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5"/>
    </row>
    <row r="523" spans="1:22" ht="15.75" customHeight="1">
      <c r="A523" s="1159" t="s">
        <v>295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5"/>
    </row>
    <row r="524" spans="1:22" ht="15.75" customHeight="1">
      <c r="A524" s="1110" t="s">
        <v>253</v>
      </c>
      <c r="B524" s="1092"/>
      <c r="C524" s="1387">
        <f>IF(SUM(C521)=0,"",C521*C522*C523/C$46/365/$P$1)</f>
        <v>4.5882739726027391E-3</v>
      </c>
      <c r="D524" s="1387">
        <f>IF(SUM(D521)=0,"",D521*D522*D523/D$46/365/$P$1)</f>
        <v>4.004311830635118E-3</v>
      </c>
      <c r="E524" s="1387">
        <f>IF(SUM(E521)=0,"",E521*E522*E523/E$46/365/$P$1)</f>
        <v>5.9587973670165448E-3</v>
      </c>
      <c r="F524" s="1387">
        <f>IF(SUM(F521)=0,"",F521*F522*F523/F$46/365/$P$1)</f>
        <v>4.0784657534246567E-3</v>
      </c>
      <c r="G524" s="1101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4.1863769079100444E-3</v>
      </c>
      <c r="K524" s="1387">
        <f>IF(K$46=0,"",K521*K522*SUM($D523)/K$46/365/$P$1)</f>
        <v>4.1863769079100461E-3</v>
      </c>
      <c r="L524" s="1101"/>
      <c r="M524" s="1137">
        <f>IF(SUM(H524)=SUM(C524),"",SUM(H524)-SUM(C524))</f>
        <v>-4.0189706469269393E-4</v>
      </c>
      <c r="N524" s="1137">
        <f>IF(SUM(I524)=SUM(D524),"",SUM(I524)-SUM(D524))</f>
        <v>1.8206507727492726E-4</v>
      </c>
      <c r="O524" s="1137">
        <f>IF(SUM(J524)=SUM(E524),"",SUM(J524)-SUM(E524))</f>
        <v>-1.7724204591065005E-3</v>
      </c>
      <c r="P524" s="1137">
        <f>IF(SUM(K524)=SUM(F524),"",SUM(K524)-SUM(F524))</f>
        <v>1.0791115448538936E-4</v>
      </c>
      <c r="Q524" s="1118"/>
      <c r="R524" s="1051"/>
      <c r="S524" s="1013"/>
      <c r="T524" s="1013"/>
      <c r="U524" s="1052">
        <v>524</v>
      </c>
      <c r="V524" s="465"/>
    </row>
    <row r="525" spans="1:22" ht="15.75" customHeight="1">
      <c r="A525" s="1178" t="s">
        <v>291</v>
      </c>
      <c r="B525" s="1092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9"/>
      <c r="H525" s="954"/>
      <c r="I525" s="954"/>
      <c r="J525" s="954"/>
      <c r="K525" s="954"/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5"/>
    </row>
    <row r="526" spans="1:22" ht="15.75" customHeight="1">
      <c r="A526" s="1110" t="s">
        <v>289</v>
      </c>
      <c r="B526" s="1089"/>
      <c r="C526" s="1388">
        <f>IF(C525="","",C521*C522*C525)</f>
        <v>396</v>
      </c>
      <c r="D526" s="1388">
        <f>IF(D525="","",D521*D522*D525)</f>
        <v>336</v>
      </c>
      <c r="E526" s="1388">
        <f>IF(E525="","",E521*E522*E525)</f>
        <v>350</v>
      </c>
      <c r="F526" s="1388">
        <f>IF(F525="","",F521*F522*F525)</f>
        <v>396</v>
      </c>
      <c r="G526" s="1089"/>
      <c r="H526" s="1388">
        <f>IF(H$46=0,"",IF($D525="",H521*H522*'Exp factors'!$H$44,H521*H522*$D525))</f>
        <v>281.02159882681718</v>
      </c>
      <c r="I526" s="1388">
        <f>IF(I$46=0,"",IF($D525="",I521*I522*'Exp factors'!$H$44,I521*I522*$D525))</f>
        <v>351.27699853352146</v>
      </c>
      <c r="J526" s="1388">
        <f>IF(J$46=0,"",IF($D525="",J521*J522*'Exp factors'!$H$44,J521*J522*$D525))</f>
        <v>245.89389897346504</v>
      </c>
      <c r="K526" s="1388">
        <f>IF(K$46=0,"",IF($D525="",K521*K522*'Exp factors'!$H$44,K521*K522*$D525))</f>
        <v>316.14929868016935</v>
      </c>
      <c r="L526" s="1089"/>
      <c r="M526" s="963">
        <f>IF(SUM(H526)=SUM(C526),"",SUM(H526)-SUM(C526))</f>
        <v>-114.97840117318282</v>
      </c>
      <c r="N526" s="963">
        <f>IF(SUM(I526)=SUM(D526),"",SUM(I526)-SUM(D526))</f>
        <v>15.276998533521464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5"/>
    </row>
    <row r="528" spans="1:22" ht="15.75" customHeight="1">
      <c r="A528" s="641" t="s">
        <v>296</v>
      </c>
      <c r="B528" s="1089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9"/>
      <c r="H528" s="1179">
        <f>IF(H$46="","",IF('Exp factors'!$B45="poor",'Exp factors'!$G$45*H$46,SUM(C528)*'Exp factors'!C$45))</f>
        <v>25.837199132039679</v>
      </c>
      <c r="I528" s="1179">
        <f>IF(I$46="","",IF('Exp factors'!$B45="poor",'Exp factors'!$G$45*I$46,SUM(D528)*'Exp factors'!D$45))</f>
        <v>32.296498915049597</v>
      </c>
      <c r="J528" s="1179">
        <f>IF(J$46="","",IF('Exp factors'!$B45="poor",'Exp factors'!$G$45*J$46,SUM(E528)*'Exp factors'!E$45))</f>
        <v>22.60754924053472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5"/>
    </row>
    <row r="529" spans="1:22" ht="15.75" customHeight="1">
      <c r="A529" s="1159" t="s">
        <v>295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5"/>
    </row>
    <row r="530" spans="1:22" ht="15.75" customHeight="1">
      <c r="A530" s="1110" t="s">
        <v>253</v>
      </c>
      <c r="B530" s="1092"/>
      <c r="C530" s="1387">
        <f>IF(SUM(C528)=0,"",C528*C529/C$46/365/$P$1)</f>
        <v>8.2380373599003718E-3</v>
      </c>
      <c r="D530" s="1387">
        <f t="shared" ref="D530:F530" si="18">IF(SUM(D528)=0,"",D528*D529/D$46/365/$P$1)</f>
        <v>6.5904298879202981E-3</v>
      </c>
      <c r="E530" s="1387">
        <f t="shared" si="18"/>
        <v>1.2651271659847002E-2</v>
      </c>
      <c r="F530" s="1387">
        <f t="shared" si="18"/>
        <v>9.839877957658779E-3</v>
      </c>
      <c r="G530" s="1089"/>
      <c r="H530" s="1387">
        <f>IF(H$46=0,"",H528*SUM($D529)/H$46/365/$P$1)</f>
        <v>6.6514941164040114E-3</v>
      </c>
      <c r="I530" s="1387">
        <f>IF(I$46=0,"",I528*SUM($D529)/I$46/365/$P$1)</f>
        <v>6.6514941164040105E-3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1089"/>
      <c r="M530" s="1137">
        <f>IF(SUM(H530)=SUM(C530),"",SUM(H530)-SUM(C530))</f>
        <v>-1.5865432434963604E-3</v>
      </c>
      <c r="N530" s="1137">
        <f>IF(SUM(I530)=SUM(D530),"",SUM(I530)-SUM(D530))</f>
        <v>6.1064228483712416E-5</v>
      </c>
      <c r="O530" s="1137">
        <f>IF(SUM(J530)=SUM(E530),"",SUM(J530)-SUM(E530))</f>
        <v>-5.9997775434429915E-3</v>
      </c>
      <c r="P530" s="1137">
        <f>IF(SUM(K530)=SUM(F530),"",SUM(K530)-SUM(F530))</f>
        <v>-3.1883838412547676E-3</v>
      </c>
      <c r="Q530" s="1118"/>
      <c r="R530" s="888"/>
      <c r="S530" s="1020"/>
      <c r="T530" s="1020"/>
      <c r="U530" s="1052">
        <v>530</v>
      </c>
      <c r="V530" s="465"/>
    </row>
    <row r="531" spans="1:22" ht="15.75" customHeight="1">
      <c r="A531" s="1178" t="s">
        <v>291</v>
      </c>
      <c r="B531" s="1092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9"/>
      <c r="H531" s="954"/>
      <c r="I531" s="954"/>
      <c r="J531" s="954"/>
      <c r="K531" s="954"/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5"/>
    </row>
    <row r="532" spans="1:22" ht="15.75" customHeight="1">
      <c r="A532" s="1110" t="s">
        <v>289</v>
      </c>
      <c r="B532" s="1089"/>
      <c r="C532" s="1388">
        <f>IF(C531="","",C528*C531)</f>
        <v>544</v>
      </c>
      <c r="D532" s="1388">
        <f t="shared" ref="D532:F532" si="19">IF(D531="","",D528*D531)</f>
        <v>576</v>
      </c>
      <c r="E532" s="1388">
        <f t="shared" si="19"/>
        <v>430</v>
      </c>
      <c r="F532" s="1388">
        <f t="shared" si="19"/>
        <v>817</v>
      </c>
      <c r="G532" s="1089"/>
      <c r="H532" s="1388">
        <f>IF(H$46=0,"",IF($D531="",H528*'Exp factors'!$H$45,H528*$D531))</f>
        <v>465.0695843767142</v>
      </c>
      <c r="I532" s="1388">
        <f>IF(I$46=0,"",IF($D531="",I528*'Exp factors'!$H$45,I528*$D531))</f>
        <v>581.33698047089274</v>
      </c>
      <c r="J532" s="1388">
        <f>IF(J$46=0,"",IF($D531="",J528*'Exp factors'!$H$45,J528*$D531))</f>
        <v>406.93588632962496</v>
      </c>
      <c r="K532" s="1388">
        <f>IF(K$46=0,"",IF($D531="",K528*'Exp factors'!$H$45,K528*$D531))</f>
        <v>523.20328242380344</v>
      </c>
      <c r="L532" s="1089"/>
      <c r="M532" s="963">
        <f>IF(SUM(H532)=SUM(C532),"",SUM(H532)-SUM(C532))</f>
        <v>-78.930415623285796</v>
      </c>
      <c r="N532" s="963">
        <f>IF(SUM(I532)=SUM(D532),"",SUM(I532)-SUM(D532))</f>
        <v>5.3369804708927404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5"/>
    </row>
    <row r="534" spans="1:22" ht="15.75" customHeight="1">
      <c r="A534" s="641" t="s">
        <v>296</v>
      </c>
      <c r="B534" s="1089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9"/>
      <c r="H534" s="1179">
        <f>IF(H$46="","",IF('Exp factors'!$B46="poor",'Exp factors'!$G$46*H$46,SUM(C534)*'Exp factors'!C$46))</f>
        <v>186.22383616885378</v>
      </c>
      <c r="I534" s="1179">
        <f>IF(I$46="","",IF('Exp factors'!$B46="poor",'Exp factors'!$G$46*I$46,SUM(D534)*'Exp factors'!D$46))</f>
        <v>232.77979521106721</v>
      </c>
      <c r="J534" s="1179">
        <f>IF(J$46="","",IF('Exp factors'!$B46="poor",'Exp factors'!$G$46*J$46,SUM(E534)*'Exp factors'!E$46))</f>
        <v>162.94585664774706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5"/>
    </row>
    <row r="535" spans="1:22" ht="15.75" customHeight="1">
      <c r="A535" s="1159" t="s">
        <v>295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5"/>
    </row>
    <row r="536" spans="1:22" ht="15.75" customHeight="1">
      <c r="A536" s="1110" t="s">
        <v>253</v>
      </c>
      <c r="B536" s="1092"/>
      <c r="C536" s="1387">
        <f>IF(SUM(C534)=0,"",C534*C535/C$46/365/$P$1)</f>
        <v>1.8916853985056038E-2</v>
      </c>
      <c r="D536" s="1387" t="str">
        <f t="shared" ref="D536:F536" si="20">IF(SUM(D534)=0,"",D534*D535/D$46/365/$P$1)</f>
        <v/>
      </c>
      <c r="E536" s="1387" t="str">
        <f t="shared" si="20"/>
        <v/>
      </c>
      <c r="F536" s="1387" t="str">
        <f t="shared" si="20"/>
        <v/>
      </c>
      <c r="G536" s="1089"/>
      <c r="H536" s="1387">
        <f>IF(H$46=0,"",H534*SUM($D535)/H$46/365/$P$1)</f>
        <v>6.5236465135985258E-2</v>
      </c>
      <c r="I536" s="1387">
        <f>IF(I$46=0,"",I534*SUM($D535)/I$46/365/$P$1)</f>
        <v>6.5236465135985258E-2</v>
      </c>
      <c r="J536" s="1387">
        <f>IF(J$46=0,"",J534*SUM($D535)/J$46/365/$P$1)</f>
        <v>6.5236465135985258E-2</v>
      </c>
      <c r="K536" s="1387">
        <f>IF(K$46=0,"",K534*SUM($D535)/K$46/365/$P$1)</f>
        <v>6.5236465135985258E-2</v>
      </c>
      <c r="L536" s="1089"/>
      <c r="M536" s="1137">
        <f>IF(SUM(H536)=SUM(C536),"",SUM(H536)-SUM(C536))</f>
        <v>4.6319611150929224E-2</v>
      </c>
      <c r="N536" s="1137">
        <f>IF(SUM(I536)=SUM(D536),"",SUM(I536)-SUM(D536))</f>
        <v>6.5236465135985258E-2</v>
      </c>
      <c r="O536" s="1137">
        <f>IF(SUM(J536)=SUM(E536),"",SUM(J536)-SUM(E536))</f>
        <v>6.5236465135985258E-2</v>
      </c>
      <c r="P536" s="1137">
        <f>IF(SUM(K536)=SUM(F536),"",SUM(K536)-SUM(F536))</f>
        <v>6.5236465135985258E-2</v>
      </c>
      <c r="Q536" s="1118"/>
      <c r="R536" s="888"/>
      <c r="S536" s="1020"/>
      <c r="T536" s="1020"/>
      <c r="U536" s="1052">
        <v>536</v>
      </c>
      <c r="V536" s="465"/>
    </row>
    <row r="537" spans="1:22" ht="15.75" customHeight="1">
      <c r="A537" s="1178" t="s">
        <v>291</v>
      </c>
      <c r="B537" s="1092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9"/>
      <c r="H537" s="954"/>
      <c r="I537" s="954"/>
      <c r="J537" s="954"/>
      <c r="K537" s="954"/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5"/>
    </row>
    <row r="538" spans="1:22" ht="15.75" customHeight="1">
      <c r="A538" s="1110" t="s">
        <v>289</v>
      </c>
      <c r="B538" s="1089"/>
      <c r="C538" s="1388">
        <f>IF(C537="","",C534*C537)</f>
        <v>540</v>
      </c>
      <c r="D538" s="1388" t="str">
        <f t="shared" ref="D538:F538" si="21">IF(D537="","",D534*D537)</f>
        <v/>
      </c>
      <c r="E538" s="1388" t="str">
        <f t="shared" si="21"/>
        <v/>
      </c>
      <c r="F538" s="1388" t="str">
        <f t="shared" si="21"/>
        <v/>
      </c>
      <c r="G538" s="1089"/>
      <c r="H538" s="1388">
        <f>IF(H$46=0,"",IF($D537="",H534*'Exp factors'!$H$46,H534*$D537))</f>
        <v>5876.0429953937992</v>
      </c>
      <c r="I538" s="1388">
        <f>IF(I$46=0,"",IF($D537="",I534*'Exp factors'!$H$46,I534*$D537))</f>
        <v>7345.0537442422492</v>
      </c>
      <c r="J538" s="1388">
        <f>IF(J$46=0,"",IF($D537="",J534*'Exp factors'!$H$46,J534*$D537))</f>
        <v>5141.5376209695751</v>
      </c>
      <c r="K538" s="1388">
        <f>IF(K$46=0,"",IF($D537="",K534*'Exp factors'!$H$46,K534*$D537))</f>
        <v>6610.5483698180242</v>
      </c>
      <c r="L538" s="1089"/>
      <c r="M538" s="963">
        <f>IF(SUM(H538)=SUM(C538),"",SUM(H538)-SUM(C538))</f>
        <v>5336.0429953937992</v>
      </c>
      <c r="N538" s="963">
        <f>IF(SUM(I538)=SUM(D538),"",SUM(I538)-SUM(D538))</f>
        <v>7345.0537442422492</v>
      </c>
      <c r="O538" s="963">
        <f>IF(SUM(J538)=SUM(E538),"",SUM(J538)-SUM(E538))</f>
        <v>5141.5376209695751</v>
      </c>
      <c r="P538" s="963">
        <f>IF(SUM(K538)=SUM(F538),"",SUM(K538)-SUM(F538))</f>
        <v>6610.5483698180242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81" t="str">
        <f>IF(Data!A539="","",Data!A539)</f>
        <v>Beef purchase</v>
      </c>
      <c r="B539" s="1089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9"/>
      <c r="H539" s="1179">
        <f>IF(H$46="","",IF('Exp factors'!$B47="poor",'Exp factors'!$G$47*H$46/H540,SUM(C539)*'Exp factors'!C$47))</f>
        <v>2.2819051655261728</v>
      </c>
      <c r="I539" s="1179">
        <f>IF(I$46="","",IF('Exp factors'!$B47="poor",'Exp factors'!$G$47*I$46/I540,SUM(D539)*'Exp factors'!D$47))</f>
        <v>2.8523814569077159</v>
      </c>
      <c r="J539" s="1179">
        <f>IF(J$46="","",IF('Exp factors'!$B47="poor",'Exp factors'!$G$47*J$46/J540,SUM(E539)*'Exp factors'!E$47))</f>
        <v>1.9966670198354011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5"/>
    </row>
    <row r="540" spans="1:22" ht="15.75" customHeight="1">
      <c r="A540" s="1110" t="s">
        <v>292</v>
      </c>
      <c r="B540" s="1089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5"/>
    </row>
    <row r="541" spans="1:22" ht="15.75" customHeight="1">
      <c r="A541" s="1159" t="s">
        <v>295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5"/>
    </row>
    <row r="542" spans="1:22" ht="15.75" customHeight="1">
      <c r="A542" s="1110" t="s">
        <v>253</v>
      </c>
      <c r="B542" s="1092"/>
      <c r="C542" s="1387" t="str">
        <f>IF(SUM(C539)=0,"",C539*C540*C541/C$46/365/$P$1)</f>
        <v/>
      </c>
      <c r="D542" s="1387">
        <f>IF(SUM(D539)=0,"",D539*D540*D541/D$46/365/$P$1)</f>
        <v>3.6758331257783312E-3</v>
      </c>
      <c r="E542" s="1387">
        <f>IF(SUM(E539)=0,"",E539*E540*E541/E$46/365/$P$1)</f>
        <v>1.7503967265611098E-2</v>
      </c>
      <c r="F542" s="1387">
        <f>IF(SUM(F539)=0,"",F539*F540*F541/F$46/365/$P$1)</f>
        <v>1.3614196762141966E-2</v>
      </c>
      <c r="G542" s="1089"/>
      <c r="H542" s="1387">
        <f>IF(H$46=0,"",H539*H540*SUM($D541)/H$46/365/$P$1)</f>
        <v>1.0484878246657241E-2</v>
      </c>
      <c r="I542" s="1387">
        <f>IF(I$46=0,"",I539*I540*SUM($D541)/I$46/365/$P$1)</f>
        <v>1.0484878246657239E-2</v>
      </c>
      <c r="J542" s="1387">
        <f>IF(J$46=0,"",J539*J540*SUM($D541)/J$46/365/$P$1)</f>
        <v>1.0484878246657239E-2</v>
      </c>
      <c r="K542" s="1387">
        <f>IF(K$46=0,"",K539*K540*SUM($D541)/K$46/365/$P$1)</f>
        <v>1.0484878246657239E-2</v>
      </c>
      <c r="L542" s="1089"/>
      <c r="M542" s="1137">
        <f>IF(SUM(H542)=SUM(C542),"",SUM(H542)-SUM(C542))</f>
        <v>1.0484878246657241E-2</v>
      </c>
      <c r="N542" s="1137">
        <f>IF(SUM(I542)=SUM(D542),"",SUM(I542)-SUM(D542))</f>
        <v>6.8090451208789081E-3</v>
      </c>
      <c r="O542" s="1137">
        <f>IF(SUM(J542)=SUM(E542),"",SUM(J542)-SUM(E542))</f>
        <v>-7.0190890189538585E-3</v>
      </c>
      <c r="P542" s="1137">
        <f>IF(SUM(K542)=SUM(F542),"",SUM(K542)-SUM(F542))</f>
        <v>-3.1293185154847268E-3</v>
      </c>
      <c r="Q542" s="1118"/>
      <c r="R542" s="888"/>
      <c r="S542" s="1020"/>
      <c r="T542" s="1020"/>
      <c r="U542" s="1052">
        <v>542</v>
      </c>
      <c r="V542" s="465"/>
    </row>
    <row r="543" spans="1:22" ht="15.75" customHeight="1">
      <c r="A543" s="1178" t="s">
        <v>291</v>
      </c>
      <c r="B543" s="1092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9"/>
      <c r="H543" s="954"/>
      <c r="I543" s="954"/>
      <c r="J543" s="954"/>
      <c r="K543" s="954"/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5"/>
    </row>
    <row r="544" spans="1:22" ht="15.75" customHeight="1">
      <c r="A544" s="1110" t="s">
        <v>289</v>
      </c>
      <c r="B544" s="1089"/>
      <c r="C544" s="1388" t="str">
        <f>IF(C543="","",C539*C540*C543)</f>
        <v/>
      </c>
      <c r="D544" s="1388">
        <f>IF(D543="","",D539*D540*D543)</f>
        <v>600</v>
      </c>
      <c r="E544" s="1388">
        <f>IF(E543="","",E539*E540*E543)</f>
        <v>2240</v>
      </c>
      <c r="F544" s="1388">
        <f>IF(F543="","",F539*F540*F543)</f>
        <v>1840</v>
      </c>
      <c r="G544" s="1089"/>
      <c r="H544" s="1388">
        <f>IF(H$46=0,"",IF($D543="",H539*H540*'Exp factors'!$H$47,H539*H540*$D543))</f>
        <v>1369.1430993157037</v>
      </c>
      <c r="I544" s="1388">
        <f>IF(I$46=0,"",IF($D543="",I539*I540*'Exp factors'!$H$47,I539*I540*$D543))</f>
        <v>1711.4288741446294</v>
      </c>
      <c r="J544" s="1388">
        <f>IF(J$46=0,"",IF($D543="",J539*J540*'Exp factors'!$H$47,J539*J540*$D543))</f>
        <v>1198.0002119012406</v>
      </c>
      <c r="K544" s="1388">
        <f>IF(K$46=0,"",IF($D543="",K539*K540*'Exp factors'!$H$47,K539*K540*$D543))</f>
        <v>1540.2859867301665</v>
      </c>
      <c r="L544" s="1089"/>
      <c r="M544" s="963">
        <f>IF(SUM(H544)=SUM(C544),"",SUM(H544)-SUM(C544))</f>
        <v>1369.1430993157037</v>
      </c>
      <c r="N544" s="963">
        <f>IF(SUM(I544)=SUM(D544),"",SUM(I544)-SUM(D544))</f>
        <v>1111.4288741446294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5"/>
    </row>
    <row r="546" spans="1:22" ht="15.75" customHeight="1">
      <c r="A546" s="641" t="s">
        <v>296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9"/>
      <c r="H546" s="1179">
        <f>IF(H$46="","",IF('Exp factors'!$B48="poor",'Exp factors'!$G$48*H$46,SUM(C546)*'Exp factors'!C$48))</f>
        <v>10.301662070912585</v>
      </c>
      <c r="I546" s="1179">
        <f>IF(I$46="","",IF('Exp factors'!$B48="poor",'Exp factors'!$G$48*I$46,SUM(D546)*'Exp factors'!D$48))</f>
        <v>12.877077588640731</v>
      </c>
      <c r="J546" s="1179">
        <f>IF(J$46="","",IF('Exp factors'!$B48="poor",'Exp factors'!$G$48*J$46,SUM(E546)*'Exp factors'!E$48))</f>
        <v>9.0139543120485115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5"/>
    </row>
    <row r="547" spans="1:22" ht="15.75" customHeight="1">
      <c r="A547" s="1159" t="s">
        <v>295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5"/>
    </row>
    <row r="548" spans="1:22" ht="15.75" customHeight="1">
      <c r="A548" s="1110" t="s">
        <v>253</v>
      </c>
      <c r="B548" s="1092"/>
      <c r="C548" s="1387" t="str">
        <f>IF(SUM(C546)=0,"",C546*C547/C$46/365/$P$1)</f>
        <v/>
      </c>
      <c r="D548" s="1387" t="str">
        <f t="shared" ref="D548:F548" si="22">IF(SUM(D546)=0,"",D546*D547/D$46/365/$P$1)</f>
        <v/>
      </c>
      <c r="E548" s="1387">
        <f t="shared" si="22"/>
        <v>2.510585305105853E-2</v>
      </c>
      <c r="F548" s="1387">
        <f t="shared" si="22"/>
        <v>1.5051888750518888E-2</v>
      </c>
      <c r="G548" s="1089"/>
      <c r="H548" s="1387">
        <f>IF(H$46=0,"",H546*SUM($D547)/H$46/365/$P$1)</f>
        <v>4.7146460909842777E-3</v>
      </c>
      <c r="I548" s="1387">
        <f>IF(I$46=0,"",I546*SUM($D547)/I$46/365/$P$1)</f>
        <v>4.7146460909842768E-3</v>
      </c>
      <c r="J548" s="1387">
        <f>IF(J$46=0,"",J546*SUM($D547)/J$46/365/$P$1)</f>
        <v>4.7146460909842777E-3</v>
      </c>
      <c r="K548" s="1387">
        <f>IF(K$46=0,"",K546*SUM($D547)/K$46/365/$P$1)</f>
        <v>4.7146460909842768E-3</v>
      </c>
      <c r="L548" s="1089"/>
      <c r="M548" s="1137">
        <f>IF(SUM(H548)=SUM(C548),"",SUM(H548)-SUM(C548))</f>
        <v>4.7146460909842777E-3</v>
      </c>
      <c r="N548" s="1137">
        <f>IF(SUM(I548)=SUM(D548),"",SUM(I548)-SUM(D548))</f>
        <v>4.7146460909842768E-3</v>
      </c>
      <c r="O548" s="1137">
        <f>IF(SUM(J548)=SUM(E548),"",SUM(J548)-SUM(E548))</f>
        <v>-2.0391206960074251E-2</v>
      </c>
      <c r="P548" s="1137">
        <f>IF(SUM(K548)=SUM(F548),"",SUM(K548)-SUM(F548))</f>
        <v>-1.0337242659534611E-2</v>
      </c>
      <c r="Q548" s="1118"/>
      <c r="R548" s="888"/>
      <c r="S548" s="1020"/>
      <c r="T548" s="1020"/>
      <c r="U548" s="1052">
        <v>548</v>
      </c>
      <c r="V548" s="465"/>
    </row>
    <row r="549" spans="1:22" ht="15.75" customHeight="1">
      <c r="A549" s="1178" t="s">
        <v>291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9"/>
      <c r="H549" s="954"/>
      <c r="I549" s="954"/>
      <c r="J549" s="954"/>
      <c r="K549" s="954"/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5"/>
    </row>
    <row r="550" spans="1:22" ht="15.75" customHeight="1">
      <c r="A550" s="1110" t="s">
        <v>289</v>
      </c>
      <c r="B550" s="1089"/>
      <c r="C550" s="1388" t="str">
        <f>IF(C549="","",C546*C549)</f>
        <v/>
      </c>
      <c r="D550" s="1388" t="str">
        <f t="shared" ref="D550:F550" si="23">IF(D549="","",D546*D549)</f>
        <v/>
      </c>
      <c r="E550" s="1388">
        <f t="shared" si="23"/>
        <v>1824</v>
      </c>
      <c r="F550" s="1388">
        <f t="shared" si="23"/>
        <v>1480</v>
      </c>
      <c r="G550" s="1089"/>
      <c r="H550" s="1388">
        <f>IF(H$46=0,"",IF($D549="",H546*'Exp factors'!$H$48,H546*$D549))</f>
        <v>484.15407439688414</v>
      </c>
      <c r="I550" s="1388">
        <f>IF(I$46=0,"",IF($D549="",I546*'Exp factors'!$H$48,I546*$D549))</f>
        <v>605.19259299610519</v>
      </c>
      <c r="J550" s="1388">
        <f>IF(J$46=0,"",IF($D549="",J546*'Exp factors'!$H$48,J546*$D549))</f>
        <v>423.63481509727359</v>
      </c>
      <c r="K550" s="1388">
        <f>IF(K$46=0,"",IF($D549="",K546*'Exp factors'!$H$48,K546*$D549))</f>
        <v>544.67333369649464</v>
      </c>
      <c r="L550" s="1089"/>
      <c r="M550" s="963">
        <f>IF(SUM(H550)=SUM(C550),"",SUM(H550)-SUM(C550))</f>
        <v>484.15407439688414</v>
      </c>
      <c r="N550" s="963">
        <f>IF(SUM(I550)=SUM(D550),"",SUM(I550)-SUM(D550))</f>
        <v>605.19259299610519</v>
      </c>
      <c r="O550" s="963">
        <f>IF(SUM(J550)=SUM(E550),"",SUM(J550)-SUM(E550))</f>
        <v>-1400.3651849027265</v>
      </c>
      <c r="P550" s="963">
        <f>IF(SUM(K550)=SUM(F550),"",SUM(K550)-SUM(F550))</f>
        <v>-935.32666630350536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5"/>
    </row>
    <row r="552" spans="1:22" ht="15.75" customHeight="1">
      <c r="A552" s="641" t="s">
        <v>296</v>
      </c>
      <c r="B552" s="1089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9"/>
      <c r="H552" s="1179">
        <f>IF(H$46="","",IF('Exp factors'!$B49="poor",'Exp factors'!$G$49*H$46,SUM(C552)*'Exp factors'!C$49))</f>
        <v>13.615804252244885</v>
      </c>
      <c r="I552" s="1179">
        <f>IF(I$46="","",IF('Exp factors'!$B49="poor",'Exp factors'!$G$49*I$46,SUM(D552)*'Exp factors'!D$49))</f>
        <v>17.019755315306107</v>
      </c>
      <c r="J552" s="1179">
        <f>IF(J$46="","",IF('Exp factors'!$B49="poor",'Exp factors'!$G$49*J$46,SUM(E552)*'Exp factors'!E$49))</f>
        <v>11.913828720714275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5"/>
    </row>
    <row r="553" spans="1:22" ht="15.75" customHeight="1">
      <c r="A553" s="1159" t="s">
        <v>295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5"/>
    </row>
    <row r="554" spans="1:22" ht="15.75" customHeight="1">
      <c r="A554" s="1110" t="s">
        <v>253</v>
      </c>
      <c r="B554" s="1089"/>
      <c r="C554" s="1387">
        <f>IF(SUM(C552)=0,"",C552*C553/C$46/365/$P$1)</f>
        <v>1.1120372820672478E-2</v>
      </c>
      <c r="D554" s="1387">
        <f t="shared" ref="D554:F554" si="24">IF(SUM(D552)=0,"",D552*D553/D$46/365/$P$1)</f>
        <v>7.9382353673723531E-3</v>
      </c>
      <c r="E554" s="1387">
        <f t="shared" si="24"/>
        <v>7.4298754669987538E-3</v>
      </c>
      <c r="F554" s="1387">
        <f t="shared" si="24"/>
        <v>5.778792029887919E-3</v>
      </c>
      <c r="G554" s="1089"/>
      <c r="H554" s="1387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2.3294279928963196E-3</v>
      </c>
      <c r="K554" s="1387">
        <f>IF(K$46=0,"",K552*SUM($D553)/K$46/365/$P$1)</f>
        <v>2.3294279928963196E-3</v>
      </c>
      <c r="L554" s="1089"/>
      <c r="M554" s="1137">
        <f>IF(SUM(H554)=SUM(C554),"",SUM(H554)-SUM(C554))</f>
        <v>-8.7909448277761586E-3</v>
      </c>
      <c r="N554" s="1137">
        <f>IF(SUM(I554)=SUM(D554),"",SUM(I554)-SUM(D554))</f>
        <v>-5.6088073744760339E-3</v>
      </c>
      <c r="O554" s="1137">
        <f>IF(SUM(J554)=SUM(E554),"",SUM(J554)-SUM(E554))</f>
        <v>-5.1004474741024337E-3</v>
      </c>
      <c r="P554" s="1137">
        <f>IF(SUM(K554)=SUM(F554),"",SUM(K554)-SUM(F554))</f>
        <v>-3.4493640369915994E-3</v>
      </c>
      <c r="Q554" s="1118"/>
      <c r="R554" s="888"/>
      <c r="S554" s="1020"/>
      <c r="T554" s="1020"/>
      <c r="U554" s="1052">
        <v>554</v>
      </c>
      <c r="V554" s="465"/>
    </row>
    <row r="555" spans="1:22" ht="15.75" customHeight="1">
      <c r="A555" s="1178" t="s">
        <v>291</v>
      </c>
      <c r="B555" s="1089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9"/>
      <c r="H555" s="954"/>
      <c r="I555" s="954"/>
      <c r="J555" s="954"/>
      <c r="K555" s="954"/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5"/>
    </row>
    <row r="556" spans="1:22" ht="15.75" customHeight="1">
      <c r="A556" s="1110" t="s">
        <v>289</v>
      </c>
      <c r="B556" s="1089"/>
      <c r="C556" s="1388">
        <f>IF(C555="","",C552*C555)</f>
        <v>780</v>
      </c>
      <c r="D556" s="1388">
        <f t="shared" ref="D556:F556" si="25">IF(D555="","",D552*D555)</f>
        <v>696</v>
      </c>
      <c r="E556" s="1388">
        <f t="shared" si="25"/>
        <v>456</v>
      </c>
      <c r="F556" s="1388">
        <f t="shared" si="25"/>
        <v>456</v>
      </c>
      <c r="G556" s="1089"/>
      <c r="H556" s="1388">
        <f>IF(H$46=0,"",IF($D555="",H552*'Exp factors'!$H$49,H552*$D555))</f>
        <v>163.38965102693862</v>
      </c>
      <c r="I556" s="1388">
        <f>IF(I$46=0,"",IF($D555="",I552*'Exp factors'!$H$49,I552*$D555))</f>
        <v>204.23706378367328</v>
      </c>
      <c r="J556" s="1388">
        <f>IF(J$46=0,"",IF($D555="",J552*'Exp factors'!$H$49,J552*$D555))</f>
        <v>142.96594464857128</v>
      </c>
      <c r="K556" s="1388">
        <f>IF(K$46=0,"",IF($D555="",K552*'Exp factors'!$H$49,K552*$D555))</f>
        <v>183.81335740530596</v>
      </c>
      <c r="L556" s="1089"/>
      <c r="M556" s="963">
        <f>IF(SUM(H556)=SUM(C556),"",SUM(H556)-SUM(C556))</f>
        <v>-616.61034897306138</v>
      </c>
      <c r="N556" s="963">
        <f>IF(SUM(I556)=SUM(D556),"",SUM(I556)-SUM(D556))</f>
        <v>-491.76293621632669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5"/>
    </row>
    <row r="558" spans="1:22" ht="15.75" customHeight="1">
      <c r="A558" s="641" t="s">
        <v>296</v>
      </c>
      <c r="B558" s="1089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9"/>
      <c r="H558" s="1179">
        <f>IF(H$46="","",IF('Exp factors'!$B55="poor",'Exp factors'!$G$55*H$46,SUM(C558)*'Exp factors'!C$55))</f>
        <v>36.533407093272281</v>
      </c>
      <c r="I558" s="1179">
        <f>IF(I$46="","",IF('Exp factors'!$B55="poor",'Exp factors'!$G$55*I$46,SUM(D558)*'Exp factors'!D$55))</f>
        <v>45.666758866590349</v>
      </c>
      <c r="J558" s="1179">
        <f>IF(J$46="","",IF('Exp factors'!$B55="poor",'Exp factors'!$G$55*J$46,SUM(E558)*'Exp factors'!E$55))</f>
        <v>31.966731206613247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5"/>
    </row>
    <row r="559" spans="1:22" ht="15.75" customHeight="1">
      <c r="A559" s="1159" t="s">
        <v>295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5"/>
    </row>
    <row r="560" spans="1:22" ht="15.75" customHeight="1">
      <c r="A560" s="1110" t="s">
        <v>253</v>
      </c>
      <c r="B560" s="1089"/>
      <c r="C560" s="1387">
        <f>IF(SUM(C558)=0,"",C558*C559/C$46/365/$P$1)</f>
        <v>1.9552303860523039E-3</v>
      </c>
      <c r="D560" s="1387">
        <f t="shared" ref="D560:F560" si="26">IF(SUM(D558)=0,"",D558*D559/D$46/365/$P$1)</f>
        <v>7.8209215442092154E-4</v>
      </c>
      <c r="E560" s="1387">
        <f t="shared" si="26"/>
        <v>1.1172745063156022E-3</v>
      </c>
      <c r="F560" s="1387">
        <f t="shared" si="26"/>
        <v>1.7379825653798255E-3</v>
      </c>
      <c r="G560" s="1089"/>
      <c r="H560" s="1387">
        <f>IF(H$46=0,"",H558*SUM($D559)/H$46/365/$P$1)</f>
        <v>1.190520460913079E-3</v>
      </c>
      <c r="I560" s="1387">
        <f>IF(I$46=0,"",I558*SUM($D559)/I$46/365/$P$1)</f>
        <v>1.1905204609130788E-3</v>
      </c>
      <c r="J560" s="1387">
        <f>IF(J$46=0,"",J558*SUM($D559)/J$46/365/$P$1)</f>
        <v>1.190520460913079E-3</v>
      </c>
      <c r="K560" s="1387">
        <f>IF(K$46=0,"",K558*SUM($D559)/K$46/365/$P$1)</f>
        <v>1.1905204609130788E-3</v>
      </c>
      <c r="L560" s="1089"/>
      <c r="M560" s="1137">
        <f>IF(SUM(H560)=SUM(C560),"",SUM(H560)-SUM(C560))</f>
        <v>-7.6470992513922491E-4</v>
      </c>
      <c r="N560" s="1137">
        <f>IF(SUM(I560)=SUM(D560),"",SUM(I560)-SUM(D560))</f>
        <v>4.0842830649215724E-4</v>
      </c>
      <c r="O560" s="1137">
        <f>IF(SUM(J560)=SUM(E560),"",SUM(J560)-SUM(E560))</f>
        <v>7.3245954597476797E-5</v>
      </c>
      <c r="P560" s="1137">
        <f>IF(SUM(K560)=SUM(F560),"",SUM(K560)-SUM(F560))</f>
        <v>-5.4746210446674675E-4</v>
      </c>
      <c r="Q560" s="1118"/>
      <c r="R560" s="888"/>
      <c r="S560" s="1020"/>
      <c r="T560" s="1020"/>
      <c r="U560" s="1052">
        <v>560</v>
      </c>
      <c r="V560" s="465"/>
    </row>
    <row r="561" spans="1:22" ht="15.75" customHeight="1">
      <c r="A561" s="1178" t="s">
        <v>291</v>
      </c>
      <c r="B561" s="1089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9"/>
      <c r="H561" s="954"/>
      <c r="I561" s="954"/>
      <c r="J561" s="954"/>
      <c r="K561" s="954"/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5"/>
    </row>
    <row r="562" spans="1:22" ht="15.75" customHeight="1">
      <c r="A562" s="1110" t="s">
        <v>289</v>
      </c>
      <c r="B562" s="1089"/>
      <c r="C562" s="1388">
        <f>IF(C561="","",C558*C561)</f>
        <v>420</v>
      </c>
      <c r="D562" s="1388">
        <f t="shared" ref="D562:F562" si="27">IF(D561="","",D558*D561)</f>
        <v>210</v>
      </c>
      <c r="E562" s="1388">
        <f t="shared" si="27"/>
        <v>240</v>
      </c>
      <c r="F562" s="1388">
        <f t="shared" si="27"/>
        <v>720</v>
      </c>
      <c r="G562" s="1089"/>
      <c r="H562" s="1388">
        <f>IF(H$46=0,"",IF($D561="",H558*'Exp factors'!$H$55,H558*$D561))</f>
        <v>255.73384965290597</v>
      </c>
      <c r="I562" s="1388">
        <f>IF(I$46=0,"",IF($D561="",I558*'Exp factors'!$H$55,I558*$D561))</f>
        <v>319.66731206613247</v>
      </c>
      <c r="J562" s="1388">
        <f>IF(J$46=0,"",IF($D561="",J558*'Exp factors'!$H$55,J558*$D561))</f>
        <v>223.76711844629273</v>
      </c>
      <c r="K562" s="1388">
        <f>IF(K$46=0,"",IF($D561="",K558*'Exp factors'!$H$55,K558*$D561))</f>
        <v>287.70058085951922</v>
      </c>
      <c r="L562" s="1089"/>
      <c r="M562" s="963">
        <f>IF(SUM(H562)=SUM(C562),"",SUM(H562)-SUM(C562))</f>
        <v>-164.26615034709403</v>
      </c>
      <c r="N562" s="963">
        <f>IF(SUM(I562)=SUM(D562),"",SUM(I562)-SUM(D562))</f>
        <v>109.66731206613247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5"/>
    </row>
    <row r="564" spans="1:22" ht="15.75" customHeight="1">
      <c r="A564" s="641" t="s">
        <v>296</v>
      </c>
      <c r="B564" s="1089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9"/>
      <c r="H564" s="1179">
        <f>IF(H$46="","",IF('Exp factors'!$B56="poor",'Exp factors'!$G$56*H$46,SUM(C564)*'Exp factors'!C$56))</f>
        <v>32.517339755729161</v>
      </c>
      <c r="I564" s="1179">
        <f>IF(I$46="","",IF('Exp factors'!$B56="poor",'Exp factors'!$G$56*I$46,SUM(D564)*'Exp factors'!D$56))</f>
        <v>40.646674694661449</v>
      </c>
      <c r="J564" s="1179">
        <f>IF(J$46="","",IF('Exp factors'!$B56="poor",'Exp factors'!$G$56*J$46,SUM(E564)*'Exp factors'!E$56))</f>
        <v>28.452672286263017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5"/>
    </row>
    <row r="565" spans="1:22" ht="15.75" customHeight="1">
      <c r="A565" s="1159" t="s">
        <v>295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5"/>
    </row>
    <row r="566" spans="1:22" ht="15.75" customHeight="1">
      <c r="A566" s="1110" t="s">
        <v>253</v>
      </c>
      <c r="B566" s="1089"/>
      <c r="C566" s="1387">
        <f>IF(SUM(C564)=0,"",C564*C565/C$46/365/$P$1)</f>
        <v>4.6925529265255291E-3</v>
      </c>
      <c r="D566" s="1387">
        <f t="shared" ref="D566:F566" si="28">IF(SUM(D564)=0,"",D564*D565/D$46/365/$P$1)</f>
        <v>3.19093599003736E-3</v>
      </c>
      <c r="E566" s="1387">
        <f t="shared" si="28"/>
        <v>2.7708407756626935E-3</v>
      </c>
      <c r="F566" s="1387">
        <f t="shared" si="28"/>
        <v>4.58827397260274E-3</v>
      </c>
      <c r="G566" s="1089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2.5431556305595304E-3</v>
      </c>
      <c r="K566" s="1387">
        <f>IF(K$46=0,"",K564*SUM($D565)/K$46/365/$P$1)</f>
        <v>2.54315563055953E-3</v>
      </c>
      <c r="L566" s="1089"/>
      <c r="M566" s="1137">
        <f>IF(SUM(H566)=SUM(C566),"",SUM(H566)-SUM(C566))</f>
        <v>-2.149397295965999E-3</v>
      </c>
      <c r="N566" s="1137">
        <f>IF(SUM(I566)=SUM(D566),"",SUM(I566)-SUM(D566))</f>
        <v>-6.4778035947783003E-4</v>
      </c>
      <c r="O566" s="1137">
        <f>IF(SUM(J566)=SUM(E566),"",SUM(J566)-SUM(E566))</f>
        <v>-2.2768514510316303E-4</v>
      </c>
      <c r="P566" s="1137">
        <f>IF(SUM(K566)=SUM(F566),"",SUM(K566)-SUM(F566))</f>
        <v>-2.04511834204321E-3</v>
      </c>
      <c r="Q566" s="1118"/>
      <c r="R566" s="888"/>
      <c r="S566" s="1020"/>
      <c r="T566" s="1020"/>
      <c r="U566" s="1052">
        <v>566</v>
      </c>
      <c r="V566" s="465"/>
    </row>
    <row r="567" spans="1:22" ht="15.75" customHeight="1">
      <c r="A567" s="1178" t="s">
        <v>291</v>
      </c>
      <c r="B567" s="1089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9"/>
      <c r="H567" s="954"/>
      <c r="I567" s="954"/>
      <c r="J567" s="954"/>
      <c r="K567" s="954"/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5"/>
    </row>
    <row r="568" spans="1:22" ht="15.75" customHeight="1">
      <c r="A568" s="1110" t="s">
        <v>289</v>
      </c>
      <c r="B568" s="1089"/>
      <c r="C568" s="1388">
        <f>IF(C567="","",C564*C567)</f>
        <v>420</v>
      </c>
      <c r="D568" s="1388">
        <f t="shared" ref="D568:F568" si="29">IF(D567="","",D564*D567)</f>
        <v>306</v>
      </c>
      <c r="E568" s="1388">
        <f t="shared" si="29"/>
        <v>186</v>
      </c>
      <c r="F568" s="1388">
        <f t="shared" si="29"/>
        <v>528</v>
      </c>
      <c r="G568" s="1089"/>
      <c r="H568" s="1388">
        <f>IF(H$46=0,"",IF($D567="",H564*'Exp factors'!$H$56,H564*$D567))</f>
        <v>195.10403853437498</v>
      </c>
      <c r="I568" s="1388">
        <f>IF(I$46=0,"",IF($D567="",I564*'Exp factors'!$H$56,I564*$D567))</f>
        <v>243.88004816796871</v>
      </c>
      <c r="J568" s="1388">
        <f>IF(J$46=0,"",IF($D567="",J564*'Exp factors'!$H$56,J564*$D567))</f>
        <v>170.71603371757811</v>
      </c>
      <c r="K568" s="1388">
        <f>IF(K$46=0,"",IF($D567="",K564*'Exp factors'!$H$56,K564*$D567))</f>
        <v>219.49204335117184</v>
      </c>
      <c r="L568" s="1089"/>
      <c r="M568" s="963">
        <f>IF(SUM(H568)=SUM(C568),"",SUM(H568)-SUM(C568))</f>
        <v>-224.89596146562502</v>
      </c>
      <c r="N568" s="963">
        <f>IF(SUM(I568)=SUM(D568),"",SUM(I568)-SUM(D568))</f>
        <v>-62.11995183203129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5"/>
    </row>
    <row r="570" spans="1:22" ht="15.75" customHeight="1">
      <c r="A570" s="641" t="s">
        <v>296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9"/>
      <c r="H570" s="1179">
        <f>IF(H$46="","",IF('Exp factors'!$B57="poor",'Exp factors'!$G$57*H$46,SUM(C570)*'Exp factors'!C$57))</f>
        <v>34.100811628108644</v>
      </c>
      <c r="I570" s="1179">
        <f>IF(I$46="","",IF('Exp factors'!$B57="poor",'Exp factors'!$G$57*I$46,SUM(D570)*'Exp factors'!D$57))</f>
        <v>42.626014535135809</v>
      </c>
      <c r="J570" s="1179">
        <f>IF(J$46="","",IF('Exp factors'!$B57="poor",'Exp factors'!$G$57*J$46,SUM(E570)*'Exp factors'!E$57))</f>
        <v>29.838210174595062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5"/>
    </row>
    <row r="571" spans="1:22" ht="15.75" customHeight="1">
      <c r="A571" s="1159" t="s">
        <v>295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5"/>
    </row>
    <row r="572" spans="1:22" ht="15.75" customHeight="1">
      <c r="A572" s="1110" t="s">
        <v>253</v>
      </c>
      <c r="B572" s="1089"/>
      <c r="C572" s="1387" t="str">
        <f>IF(SUM(C570)=0,"",C570*C571/C$46/365/$P$1)</f>
        <v/>
      </c>
      <c r="D572" s="1387" t="str">
        <f t="shared" ref="D572:F572" si="30">IF(SUM(D570)=0,"",D570*D571/D$46/365/$P$1)</f>
        <v/>
      </c>
      <c r="E572" s="1387">
        <f t="shared" si="30"/>
        <v>8.4242497776196405E-3</v>
      </c>
      <c r="F572" s="1387">
        <f t="shared" si="30"/>
        <v>8.9042640099626404E-3</v>
      </c>
      <c r="G572" s="1089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6.4452444981512973E-3</v>
      </c>
      <c r="L572" s="1089"/>
      <c r="M572" s="1137">
        <f>IF(SUM(H572)=SUM(C572),"",SUM(H572)-SUM(C572))</f>
        <v>6.4452444981512964E-3</v>
      </c>
      <c r="N572" s="1137">
        <f>IF(SUM(I572)=SUM(D572),"",SUM(I572)-SUM(D572))</f>
        <v>6.4452444981512964E-3</v>
      </c>
      <c r="O572" s="1137">
        <f>IF(SUM(J572)=SUM(E572),"",SUM(J572)-SUM(E572))</f>
        <v>-1.9790052794683441E-3</v>
      </c>
      <c r="P572" s="1137">
        <f>IF(SUM(K572)=SUM(F572),"",SUM(K572)-SUM(F572))</f>
        <v>-2.4590195118113431E-3</v>
      </c>
      <c r="Q572" s="1118"/>
      <c r="R572" s="888"/>
      <c r="S572" s="1020"/>
      <c r="T572" s="1020"/>
      <c r="U572" s="1052">
        <v>572</v>
      </c>
      <c r="V572" s="465"/>
    </row>
    <row r="573" spans="1:22" ht="15.75" customHeight="1">
      <c r="A573" s="1178" t="s">
        <v>291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9"/>
      <c r="H573" s="954"/>
      <c r="I573" s="954"/>
      <c r="J573" s="954"/>
      <c r="K573" s="954"/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5"/>
    </row>
    <row r="574" spans="1:22" ht="15.75" customHeight="1">
      <c r="A574" s="1110" t="s">
        <v>289</v>
      </c>
      <c r="B574" s="1089"/>
      <c r="C574" s="1388" t="str">
        <f>IF(C573="","",C570*C573)</f>
        <v/>
      </c>
      <c r="D574" s="1388" t="str">
        <f t="shared" ref="D574:F574" si="31">IF(D573="","",D570*D573)</f>
        <v/>
      </c>
      <c r="E574" s="1388">
        <f t="shared" si="31"/>
        <v>273</v>
      </c>
      <c r="F574" s="1388">
        <f t="shared" si="31"/>
        <v>477</v>
      </c>
      <c r="G574" s="1089"/>
      <c r="H574" s="1388">
        <f>IF(H$46=0,"",IF($D573="",H570*'Exp factors'!$H$57,H570*$D573))</f>
        <v>201.91738862798098</v>
      </c>
      <c r="I574" s="1388">
        <f>IF(I$46=0,"",IF($D573="",I570*'Exp factors'!$H$57,I570*$D573))</f>
        <v>252.39673578497624</v>
      </c>
      <c r="J574" s="1388">
        <f>IF(J$46=0,"",IF($D573="",J570*'Exp factors'!$H$57,J570*$D573))</f>
        <v>176.67771504948334</v>
      </c>
      <c r="K574" s="1388">
        <f>IF(K$46=0,"",IF($D573="",K570*'Exp factors'!$H$57,K570*$D573))</f>
        <v>227.1570622064786</v>
      </c>
      <c r="L574" s="1089"/>
      <c r="M574" s="963">
        <f>IF(SUM(H574)=SUM(C574),"",SUM(H574)-SUM(C574))</f>
        <v>201.91738862798098</v>
      </c>
      <c r="N574" s="963">
        <f>IF(SUM(I574)=SUM(D574),"",SUM(I574)-SUM(D574))</f>
        <v>252.39673578497624</v>
      </c>
      <c r="O574" s="963">
        <f>IF(SUM(J574)=SUM(E574),"",SUM(J574)-SUM(E574))</f>
        <v>-96.322284950516661</v>
      </c>
      <c r="P574" s="963">
        <f>IF(SUM(K574)=SUM(F574),"",SUM(K574)-SUM(F574))</f>
        <v>-249.8429377935214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81" t="str">
        <f>IF(Data!A575="","",Data!A575)</f>
        <v>Fresh cabbage purchase</v>
      </c>
      <c r="B575" s="1089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9"/>
      <c r="H575" s="1179">
        <f>IF(H$46="","",IF('Exp factors'!$B58="poor",'Exp factors'!$G$58*H$46/H576,SUM(C575)*'Exp factors'!C$58))</f>
        <v>6.6437493244181036</v>
      </c>
      <c r="I575" s="1179">
        <f>IF(I$46="","",IF('Exp factors'!$B58="poor",'Exp factors'!$G$58*I$46/I576,SUM(D575)*'Exp factors'!D$58))</f>
        <v>8.3046866555226302</v>
      </c>
      <c r="J575" s="1179">
        <f>IF(J$46="","",IF('Exp factors'!$B58="poor",'Exp factors'!$G$58*J$46/J576,SUM(E575)*'Exp factors'!E$58))</f>
        <v>5.8132806588658408</v>
      </c>
      <c r="K575" s="1179">
        <f>IF(K$46="","",IF('Exp factors'!$B58="poor",'Exp factors'!$G$58*K$46/K576,SUM(F575)*'Exp factors'!F$58))</f>
        <v>7.4742179899703673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5"/>
    </row>
    <row r="576" spans="1:22" ht="15.75" customHeight="1">
      <c r="A576" s="1110" t="s">
        <v>292</v>
      </c>
      <c r="B576" s="1089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9"/>
      <c r="H576" s="1180">
        <f>I576</f>
        <v>7</v>
      </c>
      <c r="I576" s="1180">
        <f>IF(SUM(D576)=0,IF(SUM(C576)=0,IF(SUM(E576)=0,IF(SUM(F576)=0,12,SUM(F576)),SUM(E576)),SUM(C576)),SUM(D576))</f>
        <v>7</v>
      </c>
      <c r="J576" s="1180">
        <f>I576</f>
        <v>7</v>
      </c>
      <c r="K576" s="1180">
        <f>I576</f>
        <v>7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5"/>
    </row>
    <row r="577" spans="1:22" ht="15.75" customHeight="1">
      <c r="A577" s="1159" t="s">
        <v>295</v>
      </c>
      <c r="B577" s="1089"/>
      <c r="C577" s="1112">
        <f>IF(Data!BV577="","",Data!BV577)</f>
        <v>962.96399999999994</v>
      </c>
      <c r="D577" s="1112">
        <f>IF(Data!BW577="","",Data!BW577)</f>
        <v>962.96399999999994</v>
      </c>
      <c r="E577" s="1112">
        <f>IF(Data!BX577="","",Data!BX577)</f>
        <v>962.96399999999994</v>
      </c>
      <c r="F577" s="1112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5"/>
    </row>
    <row r="578" spans="1:22" ht="15.75" customHeight="1">
      <c r="A578" s="1110" t="s">
        <v>253</v>
      </c>
      <c r="B578" s="1089"/>
      <c r="C578" s="1387">
        <f>IF(SUM(C575)=0,"",C575*C576*C577/C$46/365/$P$1)</f>
        <v>2.6232674346201738E-4</v>
      </c>
      <c r="D578" s="1387">
        <f>IF(SUM(D575)=0,"",D575*D576*D577/D$46/365/$P$1)</f>
        <v>2.0986139476961393E-4</v>
      </c>
      <c r="E578" s="1387">
        <f>IF(SUM(E575)=0,"",E575*E576*E577/E$46/365/$P$1)</f>
        <v>3.4263084860345131E-4</v>
      </c>
      <c r="F578" s="1387">
        <f>IF(SUM(F575)=0,"",F575*F576*F577/F$46/365/$P$1)</f>
        <v>3.9973599003735995E-4</v>
      </c>
      <c r="G578" s="1089"/>
      <c r="H578" s="1387">
        <f>IF(H$46=0,"",H575*H576*SUM($D577)/H$46/365/$P$1)</f>
        <v>1.7428331246525793E-3</v>
      </c>
      <c r="I578" s="1387">
        <f>IF(I$46=0,"",I575*I576*SUM($D577)/I$46/365/$P$1)</f>
        <v>1.7428331246525798E-3</v>
      </c>
      <c r="J578" s="1387">
        <f>IF(J$46=0,"",J575*J576*SUM($D577)/J$46/365/$P$1)</f>
        <v>1.7428331246525793E-3</v>
      </c>
      <c r="K578" s="1387">
        <f>IF(K$46=0,"",K575*K576*SUM($D577)/K$46/365/$P$1)</f>
        <v>1.7428331246525793E-3</v>
      </c>
      <c r="L578" s="1089"/>
      <c r="M578" s="1137">
        <f>IF(SUM(H578)=SUM(C578),"",SUM(H578)-SUM(C578))</f>
        <v>1.4805063811905619E-3</v>
      </c>
      <c r="N578" s="1137">
        <f>IF(SUM(I578)=SUM(D578),"",SUM(I578)-SUM(D578))</f>
        <v>1.5329717298829659E-3</v>
      </c>
      <c r="O578" s="1137">
        <f>IF(SUM(J578)=SUM(E578),"",SUM(J578)-SUM(E578))</f>
        <v>1.4002022760491281E-3</v>
      </c>
      <c r="P578" s="1137">
        <f>IF(SUM(K578)=SUM(F578),"",SUM(K578)-SUM(F578))</f>
        <v>1.3430971346152193E-3</v>
      </c>
      <c r="Q578" s="1118"/>
      <c r="R578" s="888"/>
      <c r="S578" s="1020"/>
      <c r="T578" s="1020"/>
      <c r="U578" s="1052">
        <v>578</v>
      </c>
      <c r="V578" s="465"/>
    </row>
    <row r="579" spans="1:22" ht="15.75" customHeight="1">
      <c r="A579" s="1178" t="s">
        <v>291</v>
      </c>
      <c r="B579" s="1089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9"/>
      <c r="H579" s="954"/>
      <c r="I579" s="954"/>
      <c r="J579" s="954"/>
      <c r="K579" s="954"/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5"/>
    </row>
    <row r="580" spans="1:22" ht="15.75" customHeight="1">
      <c r="A580" s="1110" t="s">
        <v>289</v>
      </c>
      <c r="B580" s="1089"/>
      <c r="C580" s="1388">
        <f>IF(C579="","",C575*C576*C579)</f>
        <v>49</v>
      </c>
      <c r="D580" s="1388">
        <f>IF(D579="","",D575*D576*D579)</f>
        <v>49</v>
      </c>
      <c r="E580" s="1388">
        <f>IF(E579="","",E575*E576*E579)</f>
        <v>56</v>
      </c>
      <c r="F580" s="1388">
        <f>IF(F579="","",F575*F576*F579)</f>
        <v>108</v>
      </c>
      <c r="G580" s="1089"/>
      <c r="H580" s="1388">
        <f>IF(H$46=0,"",IF($D579="",H575*H576*'Exp factors'!$H$58,H575*H576*$D579))</f>
        <v>325.54371689648707</v>
      </c>
      <c r="I580" s="1388">
        <f>IF(I$46=0,"",IF($D579="",I575*I576*'Exp factors'!$H$58,I575*I576*$D579))</f>
        <v>406.92964612060888</v>
      </c>
      <c r="J580" s="1388">
        <f>IF(J$46=0,"",IF($D579="",J575*J576*'Exp factors'!$H$58,J575*J576*$D579))</f>
        <v>284.85075228442616</v>
      </c>
      <c r="K580" s="1388">
        <f>IF(K$46=0,"",IF($D579="",K575*K576*'Exp factors'!$H$58,K575*K576*$D579))</f>
        <v>366.23668150854797</v>
      </c>
      <c r="L580" s="1089"/>
      <c r="M580" s="963">
        <f>IF(SUM(H580)=SUM(C580),"",SUM(H580)-SUM(C580))</f>
        <v>276.54371689648707</v>
      </c>
      <c r="N580" s="963">
        <f>IF(SUM(I580)=SUM(D580),"",SUM(I580)-SUM(D580))</f>
        <v>357.92964612060888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3.4662905418105794</v>
      </c>
      <c r="I581" s="1179">
        <f>IF(I$46="","",IF('Exp factors'!$B59="poor",'Exp factors'!$G$59*I$46/I582,SUM(D581)*'Exp factors'!D$59))</f>
        <v>4.3328631772632242</v>
      </c>
      <c r="J581" s="1179">
        <f>IF(J$46="","",IF('Exp factors'!$B59="poor",'Exp factors'!$G$59*J$46/J582,SUM(E581)*'Exp factors'!E$59))</f>
        <v>3.033004224084257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5"/>
    </row>
    <row r="582" spans="1:22" ht="15.75" customHeight="1">
      <c r="A582" s="1110" t="s">
        <v>292</v>
      </c>
      <c r="B582" s="1089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5"/>
    </row>
    <row r="583" spans="1:22" ht="15.75" customHeight="1">
      <c r="A583" s="1159" t="s">
        <v>295</v>
      </c>
      <c r="B583" s="1089"/>
      <c r="C583" s="1112">
        <f>IF(Data!BV583="","",Data!BV583)</f>
        <v>11178.755999999999</v>
      </c>
      <c r="D583" s="1112">
        <f>IF(Data!BW583="","",Data!BW583)</f>
        <v>11178.755999999999</v>
      </c>
      <c r="E583" s="1112">
        <f>IF(Data!BX583="","",Data!BX583)</f>
        <v>11178.755999999999</v>
      </c>
      <c r="F583" s="1112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5"/>
    </row>
    <row r="584" spans="1:22" ht="15.75" customHeight="1">
      <c r="A584" s="1110" t="s">
        <v>253</v>
      </c>
      <c r="B584" s="1089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1089"/>
      <c r="H584" s="1387">
        <f>IF(H$46=0,"",H581*H582*SUM($D583)/H$46/365/$P$1)</f>
        <v>1.8095648906604107E-2</v>
      </c>
      <c r="I584" s="1387">
        <f>IF(I$46=0,"",I581*I582*SUM($D583)/I$46/365/$P$1)</f>
        <v>1.8095648906604107E-2</v>
      </c>
      <c r="J584" s="1387">
        <f>IF(J$46=0,"",J581*J582*SUM($D583)/J$46/365/$P$1)</f>
        <v>1.8095648906604107E-2</v>
      </c>
      <c r="K584" s="1387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5"/>
    </row>
    <row r="585" spans="1:22" ht="15.75" customHeight="1">
      <c r="A585" s="1178" t="s">
        <v>291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954"/>
      <c r="I585" s="954"/>
      <c r="J585" s="954"/>
      <c r="K585" s="954"/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5"/>
    </row>
    <row r="586" spans="1:22" ht="15.75" customHeight="1">
      <c r="A586" s="1110" t="s">
        <v>289</v>
      </c>
      <c r="B586" s="1089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1089"/>
      <c r="H586" s="1388">
        <f>IF(H$46=0,"",IF($D585="",H581*H582*'Exp factors'!$H$59,H581*H582*$D585))</f>
        <v>2426.5631636641283</v>
      </c>
      <c r="I586" s="1388">
        <f>IF(I$46=0,"",IF($D585="",I581*I582*'Exp factors'!$H$59,I581*I582*$D585))</f>
        <v>3033.2039545801604</v>
      </c>
      <c r="J586" s="1388">
        <f>IF(J$46=0,"",IF($D585="",J581*J582*'Exp factors'!$H$59,J581*J582*$D585))</f>
        <v>2123.2427682061125</v>
      </c>
      <c r="K586" s="1388">
        <f>IF(K$46=0,"",IF($D585="",K581*K582*'Exp factors'!$H$59,K581*K582*$D585))</f>
        <v>2729.8835591221446</v>
      </c>
      <c r="L586" s="1089"/>
      <c r="M586" s="963">
        <f>IF(SUM(H586)=SUM(C586),"",SUM(H586)-SUM(C586))</f>
        <v>2426.5631636641283</v>
      </c>
      <c r="N586" s="963">
        <f>IF(SUM(I586)=SUM(D586),"",SUM(I586)-SUM(D586))</f>
        <v>3033.2039545801604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81" t="str">
        <f>IF(Data!A587="","",Data!A587)</f>
        <v>Powdered soup purchase - amt</v>
      </c>
      <c r="B587" s="1089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9"/>
      <c r="H587" s="1179">
        <f>IF(H$46="","",IF('Exp factors'!$B60="poor",'Exp factors'!$G$60*H$46/H588,SUM(C587)*'Exp factors'!C$60))</f>
        <v>0.28434800043521419</v>
      </c>
      <c r="I587" s="1179">
        <f>IF(I$46="","",IF('Exp factors'!$B60="poor",'Exp factors'!$G$60*I$46/I588,SUM(D587)*'Exp factors'!D$60))</f>
        <v>0.35543500054401772</v>
      </c>
      <c r="J587" s="1179">
        <f>IF(J$46="","",IF('Exp factors'!$B60="poor",'Exp factors'!$G$60*J$46/J588,SUM(E587)*'Exp factors'!E$60))</f>
        <v>0.24880450038081245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5"/>
    </row>
    <row r="588" spans="1:22" ht="15.75" customHeight="1">
      <c r="A588" s="1110" t="s">
        <v>292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5"/>
    </row>
    <row r="589" spans="1:22" ht="15.75" customHeight="1">
      <c r="A589" s="1159" t="s">
        <v>295</v>
      </c>
      <c r="B589" s="1089"/>
      <c r="C589" s="1112">
        <f>IF(Data!BV589="","",Data!BV589)</f>
        <v>13908.5496</v>
      </c>
      <c r="D589" s="1112">
        <f>IF(Data!BW589="","",Data!BW589)</f>
        <v>13908.5496</v>
      </c>
      <c r="E589" s="1112">
        <f>IF(Data!BX589="","",Data!BX589)</f>
        <v>13908.5496</v>
      </c>
      <c r="F589" s="1112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5"/>
    </row>
    <row r="590" spans="1:22" ht="15.75" customHeight="1">
      <c r="A590" s="1110" t="s">
        <v>253</v>
      </c>
      <c r="B590" s="1089"/>
      <c r="C590" s="1387">
        <f>IF(SUM(C587)=0,"",C587*C588*C589/C$46/365/$P$1)</f>
        <v>6.4952753424657537E-3</v>
      </c>
      <c r="D590" s="1387">
        <f>IF(SUM(D587)=0,"",D587*D588*D589/D$46/365/$P$1)</f>
        <v>5.1962202739726021E-3</v>
      </c>
      <c r="E590" s="1387">
        <f>IF(SUM(E587)=0,"",E587*E588*E589/E$46/365/$P$1)</f>
        <v>7.4231718199608615E-3</v>
      </c>
      <c r="F590" s="1387">
        <f>IF(SUM(F587)=0,"",F587*F588*F589/F$46/365/$P$1)</f>
        <v>5.7735780821917817E-3</v>
      </c>
      <c r="G590" s="1089"/>
      <c r="H590" s="1387">
        <f>IF(H$46=0,"",H587*H588*SUM($D589)/H$46/365/$P$1)</f>
        <v>1.8469185559062884E-3</v>
      </c>
      <c r="I590" s="1387">
        <f>IF(I$46=0,"",I587*I588*SUM($D589)/I$46/365/$P$1)</f>
        <v>1.8469185559062884E-3</v>
      </c>
      <c r="J590" s="1387">
        <f>IF(J$46=0,"",J587*J588*SUM($D589)/J$46/365/$P$1)</f>
        <v>1.8469185559062884E-3</v>
      </c>
      <c r="K590" s="1387">
        <f>IF(K$46=0,"",K587*K588*SUM($D589)/K$46/365/$P$1)</f>
        <v>1.8469185559062884E-3</v>
      </c>
      <c r="L590" s="1089"/>
      <c r="M590" s="1137">
        <f>IF(SUM(H590)=SUM(C590),"",SUM(H590)-SUM(C590))</f>
        <v>-4.6483567865594653E-3</v>
      </c>
      <c r="N590" s="1137">
        <f>IF(SUM(I590)=SUM(D590),"",SUM(I590)-SUM(D590))</f>
        <v>-3.3493017180663137E-3</v>
      </c>
      <c r="O590" s="1137">
        <f>IF(SUM(J590)=SUM(E590),"",SUM(J590)-SUM(E590))</f>
        <v>-5.5762532640545731E-3</v>
      </c>
      <c r="P590" s="1137">
        <f>IF(SUM(K590)=SUM(F590),"",SUM(K590)-SUM(F590))</f>
        <v>-3.9266595262854934E-3</v>
      </c>
      <c r="Q590" s="1118"/>
      <c r="R590" s="888"/>
      <c r="S590" s="1020"/>
      <c r="T590" s="1020"/>
      <c r="U590" s="1052">
        <v>590</v>
      </c>
      <c r="V590" s="465"/>
    </row>
    <row r="591" spans="1:22" ht="15.75" customHeight="1">
      <c r="A591" s="1178" t="s">
        <v>291</v>
      </c>
      <c r="B591" s="1089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9"/>
      <c r="H591" s="954"/>
      <c r="I591" s="954"/>
      <c r="J591" s="954"/>
      <c r="K591" s="954"/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5"/>
    </row>
    <row r="592" spans="1:22" ht="15.75" customHeight="1">
      <c r="A592" s="1110" t="s">
        <v>289</v>
      </c>
      <c r="B592" s="1089"/>
      <c r="C592" s="1388">
        <f>IF(C591="","",C587*C588*C591)</f>
        <v>156</v>
      </c>
      <c r="D592" s="1388">
        <f>IF(D591="","",D587*D588*D591)</f>
        <v>156</v>
      </c>
      <c r="E592" s="1388">
        <f>IF(E591="","",E587*E588*E591)</f>
        <v>264</v>
      </c>
      <c r="F592" s="1388">
        <f>IF(F591="","",F587*F588*F591)</f>
        <v>264</v>
      </c>
      <c r="G592" s="1089"/>
      <c r="H592" s="1388">
        <f>IF(H$46=0,"",IF($D591="",H587*H588*'Exp factors'!$H$60,H587*H588*$D591))</f>
        <v>44.358288067893419</v>
      </c>
      <c r="I592" s="1388">
        <f>IF(I$46=0,"",IF($D591="",I587*I588*'Exp factors'!$H$60,I587*I588*$D591))</f>
        <v>55.447860084866768</v>
      </c>
      <c r="J592" s="1388">
        <f>IF(J$46=0,"",IF($D591="",J587*J588*'Exp factors'!$H$60,J587*J588*$D591))</f>
        <v>38.813502059406744</v>
      </c>
      <c r="K592" s="1388">
        <f>IF(K$46=0,"",IF($D591="",K587*K588*'Exp factors'!$H$60,K587*K588*$D591))</f>
        <v>49.903074076380094</v>
      </c>
      <c r="L592" s="1089"/>
      <c r="M592" s="963">
        <f>IF(SUM(H592)=SUM(C592),"",SUM(H592)-SUM(C592))</f>
        <v>-111.64171193210657</v>
      </c>
      <c r="N592" s="963">
        <f>IF(SUM(I592)=SUM(D592),"",SUM(I592)-SUM(D592))</f>
        <v>-100.55213991513324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5"/>
    </row>
    <row r="594" spans="1:22" ht="15.75" customHeight="1">
      <c r="A594" s="1110" t="s">
        <v>296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5"/>
    </row>
    <row r="595" spans="1:22" ht="15.75" customHeight="1">
      <c r="A595" s="1110" t="s">
        <v>292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5"/>
    </row>
    <row r="596" spans="1:22" ht="15.75" customHeight="1">
      <c r="A596" s="1159" t="s">
        <v>295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5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5"/>
    </row>
    <row r="598" spans="1:22" ht="15.75" customHeight="1">
      <c r="A598" s="1178" t="s">
        <v>291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5"/>
    </row>
    <row r="599" spans="1:22" ht="15.75" customHeight="1">
      <c r="A599" s="1110" t="s">
        <v>289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89">
        <f>IF(H$46=0,"",H594*H595*SUM($D598))</f>
        <v>0</v>
      </c>
      <c r="I599" s="1389">
        <f>IF(I$46=0,"",I594*I595*SUM($D598))</f>
        <v>0</v>
      </c>
      <c r="J599" s="1389">
        <f>IF(J$46=0,"",J594*J595*SUM($D598))</f>
        <v>0</v>
      </c>
      <c r="K599" s="1389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7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5"/>
    </row>
    <row r="601" spans="1:22" ht="15.75" customHeight="1">
      <c r="A601" s="1110" t="s">
        <v>296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4.5361222771040683</v>
      </c>
      <c r="I601" s="1179">
        <f>IF(I$46="","",IF('Exp factors'!$B63="poor",'Exp factors'!$G$63*I$46,SUM(D601)*'Exp factors'!D$63))</f>
        <v>5.6701528463800859</v>
      </c>
      <c r="J601" s="1179">
        <f>IF(J$46="","",IF('Exp factors'!$B63="poor",'Exp factors'!$G$63*J$46,SUM(E601)*'Exp factors'!E$63))</f>
        <v>3.9691069924660596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5"/>
    </row>
    <row r="602" spans="1:22" ht="15.75" customHeight="1">
      <c r="A602" s="1159" t="s">
        <v>295</v>
      </c>
      <c r="B602" s="1089"/>
      <c r="C602" s="1112">
        <f>IF(Data!BV602="","",Data!BV602)</f>
        <v>9068.6088</v>
      </c>
      <c r="D602" s="1112">
        <f>IF(Data!BW602="","",Data!BW602)</f>
        <v>9068.6088</v>
      </c>
      <c r="E602" s="1112">
        <f>IF(Data!BX602="","",Data!BX602)</f>
        <v>9068.6088</v>
      </c>
      <c r="F602" s="1112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5"/>
    </row>
    <row r="603" spans="1:22" ht="15.75" customHeight="1">
      <c r="A603" s="1110" t="s">
        <v>253</v>
      </c>
      <c r="B603" s="1089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1089"/>
      <c r="H603" s="1387">
        <f>IF(OR(H$46=0,H601=""),"",H601*SUM($D602)/H$46/365/$P$1)</f>
        <v>1.6008841220431971E-3</v>
      </c>
      <c r="I603" s="1387">
        <f>IF(OR(I$46=0,I601=""),"",I601*SUM($D602)/I$46/365/$P$1)</f>
        <v>1.6008841220431973E-3</v>
      </c>
      <c r="J603" s="1387">
        <f>IF(OR(J$46=0,J601=""),"",J601*SUM($D602)/J$46/365/$P$1)</f>
        <v>1.6008841220431971E-3</v>
      </c>
      <c r="K603" s="1387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1.6008841220431973E-3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5"/>
    </row>
    <row r="604" spans="1:22" ht="15.75" customHeight="1">
      <c r="A604" s="1178" t="s">
        <v>291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954"/>
      <c r="I604" s="954"/>
      <c r="J604" s="954"/>
      <c r="K604" s="954"/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5"/>
    </row>
    <row r="605" spans="1:22" ht="15.75" customHeight="1">
      <c r="A605" s="1110" t="s">
        <v>289</v>
      </c>
      <c r="B605" s="1089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1089"/>
      <c r="H605" s="1388">
        <f>IF(H$46=0,"",IF($D604="",H601*[1]ExpFactors!$H$63,H601*$D604))</f>
        <v>222.70034164028613</v>
      </c>
      <c r="I605" s="1388">
        <f>IF(I$46=0,"",IF($D604="",I601*[1]ExpFactors!$H$63,I601*$D604))</f>
        <v>278.3754270503577</v>
      </c>
      <c r="J605" s="1388">
        <f>IF(J$46=0,"",IF($D604="",J601*[1]ExpFactors!$H$63,J601*$D604))</f>
        <v>194.86279893525037</v>
      </c>
      <c r="K605" s="1388">
        <f>IF(K$46=0,"",IF($D604="",K601*[1]ExpFactors!$H$63,K601*$D604))</f>
        <v>250.53788434532191</v>
      </c>
      <c r="L605" s="1089"/>
      <c r="M605" s="963">
        <f>IF(SUM(H605)=SUM(C605),"",SUM(H605)-SUM(C605))</f>
        <v>222.70034164028613</v>
      </c>
      <c r="N605" s="963">
        <f>IF(SUM(I605)=SUM(D605),"",SUM(I605)-SUM(D605))</f>
        <v>278.3754270503577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7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5"/>
    </row>
    <row r="607" spans="1:22" ht="15.75" customHeight="1">
      <c r="A607" s="1110" t="s">
        <v>296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8.2803576561381718</v>
      </c>
      <c r="I607" s="1179">
        <f>IF(I$46="","",IF('Exp factors'!$B64="poor",'Exp factors'!$G$64*I$46,SUM(D607)*'Exp factors'!D$64))</f>
        <v>10.350447070172715</v>
      </c>
      <c r="J607" s="1179">
        <f>IF(J$46="","",IF('Exp factors'!$B64="poor",'Exp factors'!$G$64*J$46,SUM(E607)*'Exp factors'!E$64))</f>
        <v>7.2453129491209003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5"/>
    </row>
    <row r="608" spans="1:22" ht="15.75" customHeight="1">
      <c r="A608" s="1159" t="s">
        <v>295</v>
      </c>
      <c r="B608" s="1089"/>
      <c r="C608" s="1112">
        <f>IF(Data!BV608="","",Data!BV608)</f>
        <v>22901.795999999998</v>
      </c>
      <c r="D608" s="1112">
        <f>IF(Data!BW608="","",Data!BW608)</f>
        <v>22901.795999999998</v>
      </c>
      <c r="E608" s="1112">
        <f>IF(Data!BX608="","",Data!BX608)</f>
        <v>22901.795999999998</v>
      </c>
      <c r="F608" s="1112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5"/>
    </row>
    <row r="609" spans="1:22" ht="15.75" customHeight="1">
      <c r="A609" s="1110" t="s">
        <v>253</v>
      </c>
      <c r="B609" s="1089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1089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5"/>
    </row>
    <row r="610" spans="1:22" ht="15.75" customHeight="1">
      <c r="A610" s="1178" t="s">
        <v>291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954"/>
      <c r="I610" s="954"/>
      <c r="J610" s="954"/>
      <c r="K610" s="954"/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5"/>
    </row>
    <row r="611" spans="1:22" ht="15.75" customHeight="1">
      <c r="A611" s="1110" t="s">
        <v>289</v>
      </c>
      <c r="B611" s="1089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1089"/>
      <c r="H611" s="1388">
        <f>IF(H$46=0,"",IF($D610="",H607*[1]ExpFactors!$H$64,H607*$D610))</f>
        <v>258.0366454594058</v>
      </c>
      <c r="I611" s="1388">
        <f>IF(I$46=0,"",IF($D610="",I607*[1]ExpFactors!$H$64,I607*$D610))</f>
        <v>322.54580682425723</v>
      </c>
      <c r="J611" s="1388">
        <f>IF(J$46=0,"",IF($D610="",J607*[1]ExpFactors!$H$64,J607*$D610))</f>
        <v>225.78206477698006</v>
      </c>
      <c r="K611" s="1388">
        <f>IF(K$46=0,"",IF($D610="",K607*[1]ExpFactors!$H$64,K607*$D610))</f>
        <v>290.29122614183149</v>
      </c>
      <c r="L611" s="1089"/>
      <c r="M611" s="963">
        <f>IF(SUM(H611)=SUM(C611),"",SUM(H611)-SUM(C611))</f>
        <v>258.0366454594058</v>
      </c>
      <c r="N611" s="963">
        <f>IF(SUM(I611)=SUM(D611),"",SUM(I611)-SUM(D611))</f>
        <v>322.54580682425723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5"/>
    </row>
    <row r="613" spans="1:22" ht="15.75" customHeight="1">
      <c r="A613" s="1110" t="s">
        <v>296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5"/>
    </row>
    <row r="614" spans="1:22" ht="15.75" customHeight="1">
      <c r="A614" s="1159" t="s">
        <v>295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5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>
        <f>IF(E613="","",E613*E614/E$46/365/$P$1)</f>
        <v>3.7503180928660385E-3</v>
      </c>
      <c r="F615" s="1136">
        <f>IF(F613="","",F613*F614/F$46/365/$P$1)</f>
        <v>4.298610211706101E-3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>
        <f>IF(SUM(J615)=SUM(E615),"",SUM(J615)-SUM(E615))</f>
        <v>-3.7503180928660385E-3</v>
      </c>
      <c r="P615" s="1137">
        <f>IF(SUM(K615)=SUM(F615),"",SUM(K615)-SUM(F615))</f>
        <v>-4.298610211706101E-3</v>
      </c>
      <c r="Q615" s="1118"/>
      <c r="R615" s="888"/>
      <c r="S615" s="1020"/>
      <c r="T615" s="1020"/>
      <c r="U615" s="1052">
        <v>615</v>
      </c>
      <c r="V615" s="465"/>
    </row>
    <row r="616" spans="1:22" ht="15.75" customHeight="1">
      <c r="A616" s="1178" t="s">
        <v>291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9"/>
      <c r="H616" s="954"/>
      <c r="I616" s="954"/>
      <c r="J616" s="954"/>
      <c r="K616" s="954"/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5"/>
    </row>
    <row r="617" spans="1:22" ht="15.75" customHeight="1">
      <c r="A617" s="1110" t="s">
        <v>289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76</v>
      </c>
      <c r="F617" s="1132">
        <f>IF(F616="","",F613*F616)</f>
        <v>112</v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7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5"/>
    </row>
    <row r="619" spans="1:22" ht="15.75" customHeight="1">
      <c r="A619" s="1110" t="s">
        <v>296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9"/>
      <c r="H619" s="1179">
        <f>IF(H$46="","",IF('Exp factors'!$B43="poor",'Exp factors'!$G$43*H$46,SUM(C619)*'Exp factors'!C$43))</f>
        <v>120.78211858648042</v>
      </c>
      <c r="I619" s="1179">
        <f>IF(I$46="","",IF('Exp factors'!$B43="poor",'Exp factors'!$G$43*I$46,SUM(D619)*'Exp factors'!D$43))</f>
        <v>150.97764823310052</v>
      </c>
      <c r="J619" s="1179">
        <f>IF(J$46="","",IF('Exp factors'!$B43="poor",'Exp factors'!$G$43*J$46,SUM(E619)*'Exp factors'!E$43))</f>
        <v>105.68435376317036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5"/>
    </row>
    <row r="620" spans="1:22" ht="15.75" customHeight="1">
      <c r="A620" s="1159" t="s">
        <v>295</v>
      </c>
      <c r="B620" s="1089"/>
      <c r="C620" s="1140">
        <f>IF(Data!BV620="","",Data!BV620)</f>
        <v>1800.3239999999998</v>
      </c>
      <c r="D620" s="1140">
        <f>IF(Data!BW620="","",Data!BW620)</f>
        <v>1800.3239999999998</v>
      </c>
      <c r="E620" s="1140">
        <f>IF(Data!BX620="","",Data!BX620)</f>
        <v>1800.3239999999998</v>
      </c>
      <c r="F620" s="1140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5"/>
    </row>
    <row r="621" spans="1:22" ht="15.75" customHeight="1">
      <c r="A621" s="1110" t="s">
        <v>253</v>
      </c>
      <c r="B621" s="1089"/>
      <c r="C621" s="1387" t="str">
        <f>IF(C619="","",C619*C620/C$46/365/$P$1)</f>
        <v/>
      </c>
      <c r="D621" s="1387" t="str">
        <f>IF(D619="","",D619*D620/D$46/365/$P$1)</f>
        <v/>
      </c>
      <c r="E621" s="1387">
        <f>IF(E619="","",E619*E620/E$46/365/$P$1)</f>
        <v>3.6032102828678168E-3</v>
      </c>
      <c r="F621" s="1387">
        <f>IF(F619="","",F619*F620/F$46/365/$P$1)</f>
        <v>5.2313275217932744E-3</v>
      </c>
      <c r="G621" s="1089"/>
      <c r="H621" s="1387">
        <f>IF(OR(H$46=0,H619=""),"",H619*SUM($D620)/H$46/365/$P$1)</f>
        <v>8.4622877826154574E-3</v>
      </c>
      <c r="I621" s="1387">
        <f>IF(OR(I$46=0,I619=""),"",I619*SUM($D620)/I$46/365/$P$1)</f>
        <v>8.4622877826154557E-3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8.4622877826154557E-3</v>
      </c>
      <c r="O621" s="1137">
        <f>IF(SUM(J621)=SUM(E621),"",SUM(J621)-SUM(E621))</f>
        <v>4.8590774997476389E-3</v>
      </c>
      <c r="P621" s="1137">
        <f>IF(SUM(K621)=SUM(F621),"",SUM(K621)-SUM(F621))</f>
        <v>3.230960260822183E-3</v>
      </c>
      <c r="Q621" s="1118"/>
      <c r="R621" s="888"/>
      <c r="S621" s="1020"/>
      <c r="T621" s="1020"/>
      <c r="U621" s="1052">
        <v>621</v>
      </c>
      <c r="V621" s="465"/>
    </row>
    <row r="622" spans="1:22" ht="15.75" customHeight="1">
      <c r="A622" s="1178" t="s">
        <v>291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9"/>
      <c r="H622" s="954"/>
      <c r="I622" s="954"/>
      <c r="J622" s="954"/>
      <c r="K622" s="954"/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5"/>
    </row>
    <row r="623" spans="1:22" ht="15.75" customHeight="1">
      <c r="A623" s="1110" t="s">
        <v>289</v>
      </c>
      <c r="B623" s="1089"/>
      <c r="C623" s="1388" t="str">
        <f>IF(C622="","",C619*C622)</f>
        <v/>
      </c>
      <c r="D623" s="1388" t="str">
        <f>IF(D622="","",D619*D622)</f>
        <v/>
      </c>
      <c r="E623" s="1388">
        <f>IF(E622="","",E619*E622)</f>
        <v>495</v>
      </c>
      <c r="F623" s="1388">
        <f>IF(F622="","",F619*F622)</f>
        <v>756</v>
      </c>
      <c r="G623" s="1089"/>
      <c r="H623" s="1388">
        <f>IF(H$46=0,"",IF($D622="",H619*[1]ExpFactors!$H$43,H619*$D622))</f>
        <v>1585.0412406798598</v>
      </c>
      <c r="I623" s="1388">
        <f>IF(I$46=0,"",IF($D622="",I619*[1]ExpFactors!$H$43,I619*$D622))</f>
        <v>1981.3015508498247</v>
      </c>
      <c r="J623" s="1388">
        <f>IF(J$46=0,"",IF($D622="",J619*[1]ExpFactors!$H$43,J619*$D622))</f>
        <v>1386.9110855948772</v>
      </c>
      <c r="K623" s="1388">
        <f>IF(K$46=0,"",IF($D622="",K619*[1]ExpFactors!$H$43,K619*$D622))</f>
        <v>1783.1713957648421</v>
      </c>
      <c r="L623" s="1089"/>
      <c r="M623" s="963">
        <f>IF(SUM(H623)=SUM(C623),"",SUM(H623)-SUM(C623))</f>
        <v>1585.0412406798598</v>
      </c>
      <c r="N623" s="963">
        <f>IF(SUM(I623)=SUM(D623),"",SUM(I623)-SUM(D623))</f>
        <v>1981.3015508498247</v>
      </c>
      <c r="O623" s="963">
        <f>IF(SUM(J623)=SUM(E623),"",SUM(J623)-SUM(E623))</f>
        <v>891.91108559487725</v>
      </c>
      <c r="P623" s="963">
        <f>IF(SUM(K623)=SUM(F623),"",SUM(K623)-SUM(F623))</f>
        <v>1027.1713957648421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8" t="str">
        <f>IF(Data!A624="","",Data!A624)</f>
        <v>Chicken meat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5"/>
    </row>
    <row r="625" spans="1:22" ht="15.75" customHeight="1">
      <c r="A625" s="1110" t="s">
        <v>296</v>
      </c>
      <c r="B625" s="1089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5"/>
    </row>
    <row r="626" spans="1:22" ht="15.75" customHeight="1">
      <c r="A626" s="1159" t="s">
        <v>295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5"/>
    </row>
    <row r="627" spans="1:22" ht="15.75" customHeight="1">
      <c r="A627" s="1110" t="s">
        <v>253</v>
      </c>
      <c r="B627" s="1089"/>
      <c r="C627" s="1136">
        <f>IF(C625="","",C625*C626/C$46/365/$P$1)</f>
        <v>0</v>
      </c>
      <c r="D627" s="1136">
        <f>IF(D625="","",D625*D626/D$46/365/$P$1)</f>
        <v>0</v>
      </c>
      <c r="E627" s="1136">
        <f>IF(E625="","",E625*E626/E$46/365/$P$1)</f>
        <v>0</v>
      </c>
      <c r="F627" s="1136">
        <f>IF(F625="","",F625*F626/F$46/365/$P$1)</f>
        <v>0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5"/>
    </row>
    <row r="628" spans="1:22" ht="15.75" customHeight="1">
      <c r="A628" s="1178" t="s">
        <v>291</v>
      </c>
      <c r="B628" s="1089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5"/>
    </row>
    <row r="629" spans="1:22" ht="15.75" customHeight="1">
      <c r="A629" s="1110" t="s">
        <v>289</v>
      </c>
      <c r="B629" s="1089"/>
      <c r="C629" s="1132">
        <f>IF(C628="","",C625*C628)</f>
        <v>952</v>
      </c>
      <c r="D629" s="1132">
        <f>IF(D628="","",D625*D628)</f>
        <v>935</v>
      </c>
      <c r="E629" s="1132">
        <f>IF(E628="","",E625*E628)</f>
        <v>798</v>
      </c>
      <c r="F629" s="1132">
        <f>IF(F628="","",F625*F628)</f>
        <v>1512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82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5"/>
    </row>
    <row r="631" spans="1:22" ht="15.75" customHeight="1">
      <c r="A631" s="1110" t="s">
        <v>296</v>
      </c>
      <c r="B631" s="1089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5"/>
    </row>
    <row r="632" spans="1:22" ht="15.75" customHeight="1">
      <c r="A632" s="1159" t="s">
        <v>295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5"/>
    </row>
    <row r="633" spans="1:22" ht="15.75" customHeight="1">
      <c r="A633" s="1110" t="s">
        <v>253</v>
      </c>
      <c r="B633" s="1089"/>
      <c r="C633" s="1383">
        <f>IF(C631="","",C631*C632/C$46/365/$P$1)</f>
        <v>3.3825485678704852E-2</v>
      </c>
      <c r="D633" s="1383">
        <f>IF(D631="","",D631*D632/D$46/365/$P$1)</f>
        <v>5.4120777085927767E-2</v>
      </c>
      <c r="E633" s="1383">
        <f>IF(E631="","",E631*E632/E$46/365/$P$1)</f>
        <v>2.5771798612346561E-2</v>
      </c>
      <c r="F633" s="1383">
        <f>IF(F631="","",F631*F632/F$46/365/$P$1)</f>
        <v>5.5123013698630138E-2</v>
      </c>
      <c r="G633" s="1089"/>
      <c r="H633" s="1383">
        <f>IF(OR(H$46=0,H631=""),"",H631*SUM($D632)/H$46/365/$P$1)</f>
        <v>0</v>
      </c>
      <c r="I633" s="1383">
        <f>IF(OR(I$46=0,I631=""),"",I631*SUM($D632)/I$46/365/$P$1)</f>
        <v>0</v>
      </c>
      <c r="J633" s="1383">
        <f>IF(OR(J$46=0,J631=""),"",J631*SUM($D632)/J$46/365/$P$1)</f>
        <v>0</v>
      </c>
      <c r="K633" s="1383">
        <f>IF(OR(K$46=0,K631=""),"",K631*SUM($D632)/K$46/365/$P$1)</f>
        <v>0</v>
      </c>
      <c r="L633" s="1089"/>
      <c r="M633" s="1383">
        <f>IF(SUM(H633)=SUM(C633),"",SUM(H633)-SUM(C633))</f>
        <v>-3.3825485678704852E-2</v>
      </c>
      <c r="N633" s="1383">
        <f>IF(SUM(I633)=SUM(D633),"",SUM(I633)-SUM(D633))</f>
        <v>-5.4120777085927767E-2</v>
      </c>
      <c r="O633" s="1383">
        <f>IF(SUM(J633)=SUM(E633),"",SUM(J633)-SUM(E633))</f>
        <v>-2.5771798612346561E-2</v>
      </c>
      <c r="P633" s="1383">
        <f>IF(SUM(K633)=SUM(F633),"",SUM(K633)-SUM(F633))</f>
        <v>-5.5123013698630138E-2</v>
      </c>
      <c r="Q633" s="1118"/>
      <c r="R633" s="888"/>
      <c r="S633" s="1020"/>
      <c r="T633" s="1020"/>
      <c r="U633" s="1052">
        <v>633</v>
      </c>
      <c r="V633" s="465"/>
    </row>
    <row r="634" spans="1:22" ht="15.75" customHeight="1">
      <c r="A634" s="1178" t="s">
        <v>291</v>
      </c>
      <c r="B634" s="1089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9"/>
      <c r="H634" s="954"/>
      <c r="I634" s="954"/>
      <c r="J634" s="954"/>
      <c r="K634" s="954"/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5"/>
    </row>
    <row r="635" spans="1:22" ht="15.75" customHeight="1">
      <c r="A635" s="1110" t="s">
        <v>289</v>
      </c>
      <c r="B635" s="1089"/>
      <c r="C635" s="1132">
        <f>IF(C634="","",C631*C634)</f>
        <v>300</v>
      </c>
      <c r="D635" s="1132">
        <f>IF(D634="","",D631*D634)</f>
        <v>600</v>
      </c>
      <c r="E635" s="1132">
        <f>IF(E634="","",E631*E634)</f>
        <v>200</v>
      </c>
      <c r="F635" s="1132">
        <f>IF(F634="","",F631*F634)</f>
        <v>550</v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5"/>
    </row>
    <row r="637" spans="1:22" ht="15.75" hidden="1" customHeight="1">
      <c r="A637" s="1110" t="s">
        <v>296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10" t="s">
        <v>292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9" t="s">
        <v>295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5"/>
    </row>
    <row r="640" spans="1:22" ht="15.75" customHeight="1">
      <c r="A640" s="1110" t="s">
        <v>253</v>
      </c>
      <c r="B640" s="1089"/>
      <c r="C640" s="625">
        <f>'Data 4'!BV73</f>
        <v>1.325646201743462E-2</v>
      </c>
      <c r="D640" s="625">
        <f>'Data 4'!BW73</f>
        <v>3.9769386052303859E-2</v>
      </c>
      <c r="E640" s="625">
        <f>'Data 4'!BX73</f>
        <v>3.676503469133606E-2</v>
      </c>
      <c r="F640" s="625">
        <f>'Data 4'!BY73</f>
        <v>4.5288349522623492E-2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>
        <f>IF(SUM(H640)=SUM(C640),"",SUM(H640)-SUM(C640))</f>
        <v>-1.325646201743462E-2</v>
      </c>
      <c r="N640" s="1137">
        <f>IF(SUM(I640)=SUM(D640),"",SUM(I640)-SUM(D640))</f>
        <v>-3.9769386052303859E-2</v>
      </c>
      <c r="O640" s="1137">
        <f>IF(SUM(J640)=SUM(E640),"",SUM(J640)-SUM(E640))</f>
        <v>-3.676503469133606E-2</v>
      </c>
      <c r="P640" s="1137">
        <f>IF(SUM(K640)=SUM(F640),"",SUM(K640)-SUM(F640))</f>
        <v>-4.5288349522623492E-2</v>
      </c>
      <c r="Q640" s="1118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8" t="s">
        <v>291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5"/>
    </row>
    <row r="642" spans="1:22" ht="15.75" customHeight="1">
      <c r="A642" s="1110" t="s">
        <v>289</v>
      </c>
      <c r="B642" s="1090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83" t="s">
        <v>298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5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5"/>
    </row>
    <row r="645" spans="1:22" ht="15.75" customHeight="1">
      <c r="A645" s="1110" t="s">
        <v>300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5"/>
    </row>
    <row r="646" spans="1:22" s="1154" customFormat="1" ht="15.75" customHeight="1">
      <c r="A646" s="1110" t="s">
        <v>301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32">IF(C646&gt;0,C646,"")</f>
        <v/>
      </c>
      <c r="I646" s="1185" t="str">
        <f t="shared" si="32"/>
        <v/>
      </c>
      <c r="J646" s="1185" t="str">
        <f t="shared" si="32"/>
        <v/>
      </c>
      <c r="K646" s="1185" t="str">
        <f t="shared" si="32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286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32"/>
        <v/>
      </c>
      <c r="I647" s="1185" t="str">
        <f t="shared" si="32"/>
        <v/>
      </c>
      <c r="J647" s="1185" t="str">
        <f t="shared" si="32"/>
        <v/>
      </c>
      <c r="K647" s="1185" t="str">
        <f t="shared" si="32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5"/>
    </row>
    <row r="648" spans="1:22" s="1135" customFormat="1" ht="15.75" customHeight="1">
      <c r="A648" s="1110" t="s">
        <v>302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5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5"/>
    </row>
    <row r="651" spans="1:22" ht="15.75" customHeight="1">
      <c r="A651" s="1110" t="s">
        <v>300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5"/>
    </row>
    <row r="652" spans="1:22" ht="15.75" customHeight="1">
      <c r="A652" s="1110" t="s">
        <v>301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33">IF(C652&gt;0,C652,"")</f>
        <v/>
      </c>
      <c r="I652" s="1185" t="str">
        <f t="shared" si="33"/>
        <v/>
      </c>
      <c r="J652" s="1185" t="str">
        <f t="shared" si="33"/>
        <v/>
      </c>
      <c r="K652" s="1185" t="str">
        <f t="shared" si="33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5"/>
    </row>
    <row r="653" spans="1:22" ht="15.75" customHeight="1">
      <c r="A653" s="1110" t="s">
        <v>286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33"/>
        <v/>
      </c>
      <c r="I653" s="1185" t="str">
        <f t="shared" si="33"/>
        <v/>
      </c>
      <c r="J653" s="1185" t="str">
        <f t="shared" si="33"/>
        <v/>
      </c>
      <c r="K653" s="1185" t="str">
        <f t="shared" si="33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5"/>
    </row>
    <row r="654" spans="1:22" ht="15.75" customHeight="1">
      <c r="A654" s="1110" t="s">
        <v>302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5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5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5"/>
    </row>
    <row r="657" spans="1:22" ht="15.75" customHeight="1">
      <c r="A657" s="1110" t="s">
        <v>300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5"/>
    </row>
    <row r="658" spans="1:22" ht="15.75" customHeight="1">
      <c r="A658" s="1110" t="s">
        <v>301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34">IF(C658&gt;0,C658,"")</f>
        <v/>
      </c>
      <c r="I658" s="1185" t="str">
        <f t="shared" si="34"/>
        <v/>
      </c>
      <c r="J658" s="1185" t="str">
        <f t="shared" si="34"/>
        <v/>
      </c>
      <c r="K658" s="1185" t="str">
        <f t="shared" si="34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5"/>
    </row>
    <row r="659" spans="1:22" ht="15.75" customHeight="1">
      <c r="A659" s="1110" t="s">
        <v>286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34"/>
        <v/>
      </c>
      <c r="I659" s="1185" t="str">
        <f t="shared" si="34"/>
        <v/>
      </c>
      <c r="J659" s="1185" t="str">
        <f t="shared" si="34"/>
        <v/>
      </c>
      <c r="K659" s="1185" t="str">
        <f t="shared" si="34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5"/>
    </row>
    <row r="660" spans="1:22" ht="15.75" customHeight="1">
      <c r="A660" s="1110" t="s">
        <v>302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5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5"/>
    </row>
    <row r="663" spans="1:22" ht="15.75" customHeight="1">
      <c r="A663" s="1110" t="s">
        <v>286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5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5"/>
    </row>
    <row r="665" spans="1:22" ht="15.75" customHeight="1">
      <c r="A665" s="1186" t="s">
        <v>306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5"/>
    </row>
    <row r="667" spans="1:22" ht="15.75" customHeight="1">
      <c r="A667" s="1110" t="s">
        <v>253</v>
      </c>
      <c r="B667" s="1089"/>
      <c r="C667" s="1136">
        <f>IF(C666="","",C666/C$46*8/12*5/7*0.5)</f>
        <v>0.11904761904761904</v>
      </c>
      <c r="D667" s="1136">
        <f>IF(D666="","",D666/D$46*8/12*5/7*0.5)</f>
        <v>0.11904761904761904</v>
      </c>
      <c r="E667" s="1136">
        <f>IF(E666="","",E666/E$46*8/12*5/7*0.5)</f>
        <v>0.1020408163265306</v>
      </c>
      <c r="F667" s="1136">
        <f>IF(F666="","",F666/F$46*8/12*5/7*0.5)</f>
        <v>7.9365079365079375E-2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5"/>
    </row>
    <row r="669" spans="1:22" ht="15.75" customHeight="1">
      <c r="A669" s="1110" t="s">
        <v>292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5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5"/>
    </row>
    <row r="672" spans="1:22" ht="15.75" customHeight="1">
      <c r="A672" s="1110" t="s">
        <v>292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5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5"/>
    </row>
    <row r="675" spans="1:22" ht="15.75" customHeight="1">
      <c r="A675" s="1110" t="s">
        <v>292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5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5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5"/>
    </row>
    <row r="678" spans="1:22" ht="15.75" customHeight="1">
      <c r="A678" s="1110" t="s">
        <v>296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8"/>
      <c r="I678" s="288"/>
      <c r="J678" s="288"/>
      <c r="K678" s="288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5"/>
    </row>
    <row r="679" spans="1:22" ht="15.75" customHeight="1">
      <c r="A679" s="1110" t="s">
        <v>292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8"/>
      <c r="I679" s="288"/>
      <c r="J679" s="288"/>
      <c r="K679" s="288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5"/>
    </row>
    <row r="680" spans="1:22" ht="15.75" customHeight="1">
      <c r="A680" s="1159" t="s">
        <v>295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5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5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5"/>
    </row>
    <row r="683" spans="1:22" ht="15.75" customHeight="1">
      <c r="A683" s="1110" t="s">
        <v>296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8"/>
      <c r="I683" s="288"/>
      <c r="J683" s="288"/>
      <c r="K683" s="288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5"/>
    </row>
    <row r="684" spans="1:22" ht="15.75" customHeight="1">
      <c r="A684" s="1110" t="s">
        <v>292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8"/>
      <c r="I684" s="288"/>
      <c r="J684" s="288"/>
      <c r="K684" s="288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5"/>
    </row>
    <row r="685" spans="1:22" ht="15.75" customHeight="1">
      <c r="A685" s="1159" t="s">
        <v>295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5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5"/>
    </row>
    <row r="688" spans="1:22" ht="15.75" customHeight="1">
      <c r="A688" s="1110" t="s">
        <v>296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5"/>
    </row>
    <row r="689" spans="1:22" ht="15.75" customHeight="1">
      <c r="A689" s="1110" t="s">
        <v>292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5"/>
    </row>
    <row r="690" spans="1:22" ht="15.75" customHeight="1">
      <c r="A690" s="1159" t="s">
        <v>295</v>
      </c>
      <c r="B690" s="1188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5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5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5"/>
    </row>
    <row r="693" spans="1:22" ht="15.75" customHeight="1">
      <c r="A693" s="1110" t="s">
        <v>296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8"/>
      <c r="I693" s="288"/>
      <c r="J693" s="288"/>
      <c r="K693" s="288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5"/>
    </row>
    <row r="694" spans="1:22" ht="15.75" customHeight="1">
      <c r="A694" s="1110" t="s">
        <v>292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8"/>
      <c r="I694" s="288"/>
      <c r="J694" s="288"/>
      <c r="K694" s="288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5"/>
    </row>
    <row r="695" spans="1:22" ht="15.75" customHeight="1">
      <c r="A695" s="1159" t="s">
        <v>295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5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5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5"/>
    </row>
    <row r="698" spans="1:22" ht="15.75" customHeight="1">
      <c r="A698" s="1110" t="s">
        <v>296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8"/>
      <c r="I698" s="288"/>
      <c r="J698" s="288"/>
      <c r="K698" s="288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5"/>
    </row>
    <row r="699" spans="1:22" ht="15.75" customHeight="1">
      <c r="A699" s="1110" t="s">
        <v>292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8"/>
      <c r="I699" s="288"/>
      <c r="J699" s="288"/>
      <c r="K699" s="288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5"/>
    </row>
    <row r="700" spans="1:22" ht="15.75" customHeight="1">
      <c r="A700" s="1159" t="s">
        <v>295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5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5"/>
    </row>
    <row r="702" spans="1:22" ht="15.75" customHeight="1">
      <c r="A702" s="1186" t="s">
        <v>316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5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5"/>
    </row>
    <row r="704" spans="1:22" ht="15.75" customHeight="1">
      <c r="A704" s="1110" t="s">
        <v>300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5"/>
    </row>
    <row r="705" spans="1:22" ht="15.75" customHeight="1">
      <c r="A705" s="1110" t="s">
        <v>301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35">IF(C705&gt;0,C705,"")</f>
        <v/>
      </c>
      <c r="I705" s="1185" t="str">
        <f t="shared" si="35"/>
        <v/>
      </c>
      <c r="J705" s="1185" t="str">
        <f t="shared" si="35"/>
        <v/>
      </c>
      <c r="K705" s="1185" t="str">
        <f t="shared" si="35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5"/>
    </row>
    <row r="706" spans="1:22" ht="15.75" customHeight="1">
      <c r="A706" s="1110" t="s">
        <v>286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35"/>
        <v/>
      </c>
      <c r="I706" s="1185" t="str">
        <f t="shared" si="35"/>
        <v/>
      </c>
      <c r="J706" s="1185" t="str">
        <f t="shared" si="35"/>
        <v/>
      </c>
      <c r="K706" s="1185" t="str">
        <f t="shared" si="35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5"/>
    </row>
    <row r="707" spans="1:22" ht="15.75" customHeight="1">
      <c r="A707" s="1110" t="s">
        <v>318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5"/>
    </row>
    <row r="708" spans="1:22" ht="15.75" customHeight="1">
      <c r="A708" s="1156" t="s">
        <v>319</v>
      </c>
      <c r="B708" s="940"/>
      <c r="C708" s="1132">
        <f>IF(Data!BV708="","",Data!BV708)</f>
        <v>6300</v>
      </c>
      <c r="D708" s="1132">
        <f>IF(Data!BW708="","",Data!BW708)</f>
        <v>1260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6300</v>
      </c>
      <c r="I708" s="1185">
        <f>IF(D708="","",D708*'Exp factors'!D$28)</f>
        <v>1260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5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5"/>
    </row>
    <row r="710" spans="1:22" ht="15.75" customHeight="1">
      <c r="A710" s="1110" t="s">
        <v>300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5"/>
    </row>
    <row r="711" spans="1:22" ht="15.75" customHeight="1">
      <c r="A711" s="1110" t="s">
        <v>301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36">IF(C711&gt;0,C711,"")</f>
        <v/>
      </c>
      <c r="I711" s="1185" t="str">
        <f t="shared" si="36"/>
        <v/>
      </c>
      <c r="J711" s="1185" t="str">
        <f t="shared" si="36"/>
        <v/>
      </c>
      <c r="K711" s="1185" t="str">
        <f t="shared" si="36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5"/>
    </row>
    <row r="712" spans="1:22" ht="15.75" customHeight="1">
      <c r="A712" s="1110" t="s">
        <v>286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36"/>
        <v/>
      </c>
      <c r="I712" s="1185" t="str">
        <f t="shared" si="36"/>
        <v/>
      </c>
      <c r="J712" s="1185" t="str">
        <f t="shared" si="36"/>
        <v/>
      </c>
      <c r="K712" s="1185" t="str">
        <f t="shared" si="36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5"/>
    </row>
    <row r="713" spans="1:22" ht="15.75" customHeight="1">
      <c r="A713" s="1110" t="s">
        <v>318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5"/>
    </row>
    <row r="714" spans="1:22" ht="15.75" customHeight="1">
      <c r="A714" s="1156" t="s">
        <v>319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5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5"/>
    </row>
    <row r="716" spans="1:22" ht="15.75" customHeight="1">
      <c r="A716" s="1110" t="s">
        <v>300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5"/>
    </row>
    <row r="717" spans="1:22" ht="15.75" customHeight="1">
      <c r="A717" s="1110" t="s">
        <v>301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37">IF(C717&gt;0,C717,"")</f>
        <v/>
      </c>
      <c r="I717" s="1185" t="str">
        <f t="shared" si="37"/>
        <v/>
      </c>
      <c r="J717" s="1185" t="str">
        <f t="shared" si="37"/>
        <v/>
      </c>
      <c r="K717" s="1185" t="str">
        <f t="shared" si="37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5"/>
    </row>
    <row r="718" spans="1:22" ht="15.75" customHeight="1">
      <c r="A718" s="1110" t="s">
        <v>286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37"/>
        <v/>
      </c>
      <c r="I718" s="1185" t="str">
        <f t="shared" si="37"/>
        <v/>
      </c>
      <c r="J718" s="1185" t="str">
        <f t="shared" si="37"/>
        <v/>
      </c>
      <c r="K718" s="1185" t="str">
        <f t="shared" si="37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5"/>
    </row>
    <row r="719" spans="1:22" ht="15.75" customHeight="1">
      <c r="A719" s="1110" t="s">
        <v>318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5"/>
    </row>
    <row r="720" spans="1:22" ht="15.75" customHeight="1">
      <c r="A720" s="1156" t="s">
        <v>319</v>
      </c>
      <c r="B720" s="940"/>
      <c r="C720" s="1132">
        <f>IF(Data!BV720="","",Data!BV720)</f>
        <v>2000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2000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5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 t="str">
        <f>IF(F721="","",F721*'Exp factors'!F$30)</f>
        <v/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5"/>
    </row>
    <row r="722" spans="1:22" ht="15.75" customHeight="1">
      <c r="A722" s="1110" t="s">
        <v>286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9"/>
      <c r="H722" s="1185" t="str">
        <f t="shared" ref="H722:K723" si="38">IF(C722&gt;0,C722,"")</f>
        <v/>
      </c>
      <c r="I722" s="1185" t="str">
        <f t="shared" si="38"/>
        <v/>
      </c>
      <c r="J722" s="1185" t="str">
        <f t="shared" si="38"/>
        <v/>
      </c>
      <c r="K722" s="1185" t="str">
        <f t="shared" si="38"/>
        <v/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5"/>
    </row>
    <row r="723" spans="1:22" ht="15.75" customHeight="1">
      <c r="A723" s="1110" t="s">
        <v>323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9"/>
      <c r="H723" s="1185" t="str">
        <f t="shared" si="38"/>
        <v/>
      </c>
      <c r="I723" s="1185" t="str">
        <f t="shared" si="38"/>
        <v/>
      </c>
      <c r="J723" s="1185" t="str">
        <f t="shared" si="38"/>
        <v/>
      </c>
      <c r="K723" s="1185" t="str">
        <f t="shared" si="38"/>
        <v/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5"/>
    </row>
    <row r="724" spans="1:22" ht="15.75" customHeight="1">
      <c r="A724" s="1156" t="s">
        <v>319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90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str">
        <f>IF(K724="","",SUM(K724)-SUM(F724))</f>
        <v/>
      </c>
      <c r="Q724" s="1118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9"/>
      <c r="H725" s="1185" t="str">
        <f>IF(C725="","",C725*'Exp factors'!C$32)</f>
        <v/>
      </c>
      <c r="I725" s="1185">
        <f>IF(D725="","",D725*'Exp factors'!D$32)</f>
        <v>12</v>
      </c>
      <c r="J725" s="1185" t="str">
        <f>IF(E725="","",E725*'Exp factors'!E$32)</f>
        <v/>
      </c>
      <c r="K725" s="1185" t="str">
        <f>IF(F725="","",F725*'Exp factors'!F$32)</f>
        <v/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5"/>
    </row>
    <row r="726" spans="1:22" ht="15.75" customHeight="1">
      <c r="A726" s="1086" t="s">
        <v>325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92"/>
      <c r="H726" s="1185" t="str">
        <f>IF(C726&gt;0,C726,"")</f>
        <v/>
      </c>
      <c r="I726" s="1185">
        <f>IF(D726&gt;0,D726,"")</f>
        <v>500</v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5"/>
    </row>
    <row r="727" spans="1:22" ht="15.75" customHeight="1">
      <c r="A727" s="1086" t="s">
        <v>319</v>
      </c>
      <c r="B727" s="940"/>
      <c r="C727" s="1109" t="str">
        <f>IF(SUM(C725)=0,"",C725*C726)</f>
        <v/>
      </c>
      <c r="D727" s="1109">
        <f>IF(SUM(D725)=0,"",D725*D726)</f>
        <v>6000</v>
      </c>
      <c r="E727" s="1109" t="str">
        <f>IF(SUM(E725)=0,"",E725*E726)</f>
        <v/>
      </c>
      <c r="F727" s="1109" t="str">
        <f>IF(SUM(F725)=0,"",F725*F726)</f>
        <v/>
      </c>
      <c r="G727" s="1092"/>
      <c r="H727" s="1109" t="str">
        <f>IF(H725="","",H725*H726)</f>
        <v/>
      </c>
      <c r="I727" s="1109">
        <f>IF(I725="","",I725*I726)</f>
        <v>6000</v>
      </c>
      <c r="J727" s="1109" t="str">
        <f>IF(J725="","",J725*J726)</f>
        <v/>
      </c>
      <c r="K727" s="1109" t="str">
        <f>IF(K725="","",K725*K726)</f>
        <v/>
      </c>
      <c r="L727" s="1092"/>
      <c r="M727" s="1109" t="str">
        <f>IF(H727="","",SUM(H727)-SUM(C727))</f>
        <v/>
      </c>
      <c r="N727" s="1109">
        <f>IF(I727="","",SUM(I727)-SUM(D727))</f>
        <v>0</v>
      </c>
      <c r="O727" s="1109" t="str">
        <f>IF(J727="","",SUM(J727)-SUM(E727))</f>
        <v/>
      </c>
      <c r="P727" s="1109" t="str">
        <f>IF(K727="","",SUM(K727)-SUM(F727))</f>
        <v/>
      </c>
      <c r="Q727" s="1118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5"/>
    </row>
    <row r="729" spans="1:22" ht="15.75" customHeight="1">
      <c r="A729" s="1110" t="s">
        <v>301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39">IF(C729&gt;0,C729,"")</f>
        <v/>
      </c>
      <c r="I729" s="1185" t="str">
        <f t="shared" si="39"/>
        <v/>
      </c>
      <c r="J729" s="1185" t="str">
        <f t="shared" si="39"/>
        <v/>
      </c>
      <c r="K729" s="1185" t="str">
        <f t="shared" si="39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5"/>
    </row>
    <row r="730" spans="1:22" ht="15.75" customHeight="1">
      <c r="A730" s="1110" t="s">
        <v>286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39"/>
        <v/>
      </c>
      <c r="I730" s="1185" t="str">
        <f t="shared" si="39"/>
        <v/>
      </c>
      <c r="J730" s="1185" t="str">
        <f t="shared" si="39"/>
        <v/>
      </c>
      <c r="K730" s="1185" t="str">
        <f t="shared" si="39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5"/>
    </row>
    <row r="731" spans="1:22" ht="15.75" customHeight="1">
      <c r="A731" s="1110" t="s">
        <v>318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5"/>
    </row>
    <row r="732" spans="1:22" ht="15.75" customHeight="1">
      <c r="A732" s="1156" t="s">
        <v>319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5"/>
    </row>
    <row r="733" spans="1:22" ht="15.75" customHeight="1">
      <c r="A733" s="1143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>
        <f>IF(E733="","",E733*'Exp factors'!E$34)</f>
        <v>1</v>
      </c>
      <c r="K733" s="1185">
        <f>IF(F733="","",F733*'Exp factors'!F$34)</f>
        <v>1</v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5"/>
    </row>
    <row r="734" spans="1:22" ht="15.75" customHeight="1">
      <c r="A734" s="1110" t="s">
        <v>301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40">IF(C734&gt;0,C734,"")</f>
        <v/>
      </c>
      <c r="I734" s="1185" t="str">
        <f t="shared" si="40"/>
        <v/>
      </c>
      <c r="J734" s="1185">
        <f t="shared" si="40"/>
        <v>1</v>
      </c>
      <c r="K734" s="1185">
        <f t="shared" si="40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5"/>
    </row>
    <row r="735" spans="1:22" ht="15.75" customHeight="1">
      <c r="A735" s="1110" t="s">
        <v>286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9"/>
      <c r="H735" s="1185" t="str">
        <f t="shared" si="40"/>
        <v/>
      </c>
      <c r="I735" s="1185" t="str">
        <f t="shared" si="40"/>
        <v/>
      </c>
      <c r="J735" s="1185">
        <f t="shared" si="40"/>
        <v>12</v>
      </c>
      <c r="K735" s="1185">
        <f t="shared" si="40"/>
        <v>12</v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5"/>
    </row>
    <row r="736" spans="1:22" ht="15.75" customHeight="1">
      <c r="A736" s="1110" t="s">
        <v>318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5"/>
    </row>
    <row r="737" spans="1:22" ht="15.75" customHeight="1">
      <c r="A737" s="1086" t="s">
        <v>319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92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5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5"/>
    </row>
    <row r="739" spans="1:22" ht="15.75" hidden="1" customHeight="1">
      <c r="A739" s="1191" t="s">
        <v>300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5"/>
    </row>
    <row r="740" spans="1:22" ht="15.75" hidden="1" customHeight="1">
      <c r="A740" s="1191" t="s">
        <v>301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41">IF(C740&gt;0,C740,"")</f>
        <v/>
      </c>
      <c r="I740" s="1185" t="str">
        <f t="shared" si="41"/>
        <v/>
      </c>
      <c r="J740" s="1185" t="str">
        <f t="shared" si="41"/>
        <v/>
      </c>
      <c r="K740" s="1185" t="str">
        <f t="shared" si="41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5"/>
    </row>
    <row r="741" spans="1:22" ht="15.75" hidden="1" customHeight="1">
      <c r="A741" s="1191" t="s">
        <v>286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41"/>
        <v/>
      </c>
      <c r="I741" s="1185" t="str">
        <f t="shared" si="41"/>
        <v/>
      </c>
      <c r="J741" s="1185" t="str">
        <f t="shared" si="41"/>
        <v/>
      </c>
      <c r="K741" s="1185" t="str">
        <f t="shared" si="41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5"/>
    </row>
    <row r="742" spans="1:22" ht="15.75" hidden="1" customHeight="1">
      <c r="A742" s="1191" t="s">
        <v>318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5"/>
    </row>
    <row r="743" spans="1:22" ht="15.75" customHeight="1">
      <c r="A743" s="1086" t="s">
        <v>319</v>
      </c>
      <c r="B743" s="940"/>
      <c r="C743" s="1132">
        <f>IF(Data!BV743="","",Data!BV743)</f>
        <v>13920</v>
      </c>
      <c r="D743" s="1132">
        <f>IF(Data!BW743="","",Data!BW743)</f>
        <v>32280</v>
      </c>
      <c r="E743" s="1132">
        <f>IF(Data!BX743="","",Data!BX743)</f>
        <v>0</v>
      </c>
      <c r="F743" s="1132">
        <f>IF(Data!BY743="","",Data!BY743)</f>
        <v>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5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5"/>
    </row>
    <row r="745" spans="1:22" ht="15.75" hidden="1" customHeight="1">
      <c r="A745" s="1191" t="s">
        <v>300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5"/>
    </row>
    <row r="746" spans="1:22" ht="15.75" hidden="1" customHeight="1">
      <c r="A746" s="1191" t="s">
        <v>301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42">IF(C746&gt;0,C746,"")</f>
        <v/>
      </c>
      <c r="I746" s="1185" t="str">
        <f t="shared" si="42"/>
        <v/>
      </c>
      <c r="J746" s="1185" t="str">
        <f t="shared" si="42"/>
        <v/>
      </c>
      <c r="K746" s="1185" t="str">
        <f t="shared" si="42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5"/>
    </row>
    <row r="747" spans="1:22" ht="15.75" hidden="1" customHeight="1">
      <c r="A747" s="1191" t="s">
        <v>286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42"/>
        <v/>
      </c>
      <c r="I747" s="1185" t="str">
        <f t="shared" si="42"/>
        <v/>
      </c>
      <c r="J747" s="1185" t="str">
        <f t="shared" si="42"/>
        <v/>
      </c>
      <c r="K747" s="1185" t="str">
        <f t="shared" si="42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5"/>
    </row>
    <row r="748" spans="1:22" ht="15.75" hidden="1" customHeight="1">
      <c r="A748" s="1191" t="s">
        <v>318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5"/>
    </row>
    <row r="749" spans="1:22" ht="15.75" customHeight="1">
      <c r="A749" s="1086" t="s">
        <v>319</v>
      </c>
      <c r="B749" s="940"/>
      <c r="C749" s="1132">
        <f>IF(Data!BV749="","",Data!BV749)</f>
        <v>0</v>
      </c>
      <c r="D749" s="1132">
        <f>IF(Data!BW749="","",Data!BW749)</f>
        <v>0</v>
      </c>
      <c r="E749" s="1132">
        <f>IF(Data!BX749="","",Data!BX749)</f>
        <v>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5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5"/>
    </row>
    <row r="751" spans="1:22" ht="15.75" hidden="1" customHeight="1">
      <c r="A751" s="1191" t="s">
        <v>300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5"/>
    </row>
    <row r="752" spans="1:22" ht="15.75" hidden="1" customHeight="1">
      <c r="A752" s="1191" t="s">
        <v>301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43">IF(C752&gt;0,C752,"")</f>
        <v/>
      </c>
      <c r="I752" s="1185" t="str">
        <f t="shared" si="43"/>
        <v/>
      </c>
      <c r="J752" s="1185" t="str">
        <f t="shared" si="43"/>
        <v/>
      </c>
      <c r="K752" s="1185" t="str">
        <f t="shared" si="43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5"/>
    </row>
    <row r="753" spans="1:22" ht="15.75" hidden="1" customHeight="1">
      <c r="A753" s="1191" t="s">
        <v>286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43"/>
        <v/>
      </c>
      <c r="I753" s="1185" t="str">
        <f t="shared" si="43"/>
        <v/>
      </c>
      <c r="J753" s="1185" t="str">
        <f t="shared" si="43"/>
        <v/>
      </c>
      <c r="K753" s="1185" t="str">
        <f t="shared" si="43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5"/>
    </row>
    <row r="754" spans="1:22" ht="15.75" hidden="1" customHeight="1">
      <c r="A754" s="1191" t="s">
        <v>318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5"/>
    </row>
    <row r="755" spans="1:22" ht="15.75" customHeight="1">
      <c r="A755" s="1086" t="s">
        <v>319</v>
      </c>
      <c r="B755" s="940"/>
      <c r="C755" s="1132">
        <f>IF(Data!BV755="","",Data!BV755)</f>
        <v>6000</v>
      </c>
      <c r="D755" s="1132">
        <f>IF(Data!BW755="","",Data!BW755)</f>
        <v>2832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7200</v>
      </c>
      <c r="I755" s="1185">
        <f>IF(D755="","",D755*'Exp factors'!D$36)</f>
        <v>3398.4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1200</v>
      </c>
      <c r="N755" s="1109">
        <f>IF(I755="","",SUM(I755)-SUM(D755))</f>
        <v>566.40000000000009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5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5"/>
    </row>
    <row r="757" spans="1:22" ht="15.75" hidden="1" customHeight="1">
      <c r="A757" s="1191" t="s">
        <v>301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44">IF(C757&gt;0,C757,"")</f>
        <v/>
      </c>
      <c r="I757" s="1185" t="str">
        <f t="shared" si="44"/>
        <v/>
      </c>
      <c r="J757" s="1185" t="str">
        <f t="shared" si="44"/>
        <v/>
      </c>
      <c r="K757" s="1185" t="str">
        <f t="shared" si="44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5"/>
    </row>
    <row r="758" spans="1:22" ht="15.75" hidden="1" customHeight="1">
      <c r="A758" s="1191" t="s">
        <v>286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44"/>
        <v/>
      </c>
      <c r="I758" s="1185" t="str">
        <f t="shared" si="44"/>
        <v/>
      </c>
      <c r="J758" s="1185" t="str">
        <f t="shared" si="44"/>
        <v/>
      </c>
      <c r="K758" s="1185" t="str">
        <f t="shared" si="44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5"/>
    </row>
    <row r="759" spans="1:22" ht="15.75" hidden="1" customHeight="1">
      <c r="A759" s="1191" t="s">
        <v>332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44"/>
        <v/>
      </c>
      <c r="I759" s="1185" t="str">
        <f t="shared" si="44"/>
        <v/>
      </c>
      <c r="J759" s="1185" t="str">
        <f t="shared" si="44"/>
        <v/>
      </c>
      <c r="K759" s="1185" t="str">
        <f t="shared" si="44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5"/>
    </row>
    <row r="760" spans="1:22" ht="15.75" customHeight="1">
      <c r="A760" s="1156" t="s">
        <v>319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0</v>
      </c>
      <c r="F760" s="1132">
        <f>IF(Data!BY760="","",Data!BY760)</f>
        <v>24000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5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5"/>
    </row>
    <row r="762" spans="1:22" ht="15.75" customHeight="1">
      <c r="A762" s="1110" t="s">
        <v>301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5"/>
    </row>
    <row r="763" spans="1:22" ht="15.75" customHeight="1">
      <c r="A763" s="1110" t="s">
        <v>286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45">IF(C763&gt;0,C763,"")</f>
        <v/>
      </c>
      <c r="I763" s="1185" t="str">
        <f t="shared" si="45"/>
        <v/>
      </c>
      <c r="J763" s="1185" t="str">
        <f t="shared" si="45"/>
        <v/>
      </c>
      <c r="K763" s="1185" t="str">
        <f t="shared" si="45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5"/>
    </row>
    <row r="764" spans="1:22" ht="15.75" customHeight="1">
      <c r="A764" s="1110" t="s">
        <v>318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45"/>
        <v/>
      </c>
      <c r="I764" s="1185" t="str">
        <f t="shared" si="45"/>
        <v/>
      </c>
      <c r="J764" s="1185" t="str">
        <f t="shared" si="45"/>
        <v/>
      </c>
      <c r="K764" s="1185" t="str">
        <f t="shared" si="45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5"/>
    </row>
    <row r="765" spans="1:22" ht="15.75" customHeight="1">
      <c r="A765" s="1086" t="s">
        <v>319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5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5"/>
    </row>
    <row r="767" spans="1:22" ht="15.75" customHeight="1">
      <c r="A767" s="1191" t="s">
        <v>301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92"/>
      <c r="H767" s="288"/>
      <c r="I767" s="288"/>
      <c r="J767" s="288"/>
      <c r="K767" s="288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5"/>
    </row>
    <row r="768" spans="1:22" ht="15.75" customHeight="1">
      <c r="A768" s="1191" t="s">
        <v>286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92"/>
      <c r="H768" s="288"/>
      <c r="I768" s="288"/>
      <c r="J768" s="288"/>
      <c r="K768" s="288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5"/>
    </row>
    <row r="769" spans="1:22" ht="15.75" customHeight="1">
      <c r="A769" s="1191" t="s">
        <v>318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92"/>
      <c r="H769" s="288"/>
      <c r="I769" s="288"/>
      <c r="J769" s="288"/>
      <c r="K769" s="288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5"/>
    </row>
    <row r="770" spans="1:22" ht="15.75" customHeight="1">
      <c r="A770" s="1086" t="s">
        <v>319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 t="str">
        <f>IF(SUM(F767)=0,"",F767*F768*F769)</f>
        <v/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5"/>
    </row>
    <row r="771" spans="1:22" ht="15.75" customHeight="1">
      <c r="A771" s="1176" t="s">
        <v>335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180</v>
      </c>
      <c r="D772" s="1112">
        <f>IF(Data!BW772="","",Data!BW772)</f>
        <v>200</v>
      </c>
      <c r="E772" s="1112">
        <f>IF(Data!BX772="","",Data!BX772)</f>
        <v>240</v>
      </c>
      <c r="F772" s="1112">
        <f>IF(Data!BY772="","",Data!BY772)</f>
        <v>300</v>
      </c>
      <c r="G772" s="1092"/>
      <c r="H772" s="1179">
        <f>IF(H$46="","",IF('Exp factors'!$B71="poor",'Exp factors'!$G$71*H$46,SUM(C772)*'Exp factors'!C$71))</f>
        <v>320</v>
      </c>
      <c r="I772" s="1179">
        <f>IF(I$46="","",IF('Exp factors'!$B71="poor",'Exp factors'!$G$71*I$46,SUM(D772)*'Exp factors'!D$71))</f>
        <v>400</v>
      </c>
      <c r="J772" s="1179">
        <f>IF(J$46="","",IF('Exp factors'!$B71="poor",'Exp factors'!$G$71*J$46,SUM(E772)*'Exp factors'!E$71))</f>
        <v>280</v>
      </c>
      <c r="K772" s="1179">
        <f>IF(K$46="","",IF('Exp factors'!$B71="poor",'Exp factors'!$G$71*K$46,SUM(F772)*'Exp factors'!F$71))</f>
        <v>360</v>
      </c>
      <c r="L772" s="1392"/>
      <c r="M772" s="1393">
        <f t="shared" ref="M772:P776" si="46">IF(H772="","",SUM(H772)-SUM(C772))</f>
        <v>140</v>
      </c>
      <c r="N772" s="1393">
        <f t="shared" si="46"/>
        <v>200</v>
      </c>
      <c r="O772" s="1393">
        <f t="shared" si="46"/>
        <v>40</v>
      </c>
      <c r="P772" s="1393">
        <f t="shared" si="46"/>
        <v>60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60</v>
      </c>
      <c r="D773" s="1112">
        <f>IF(Data!BW773="","",Data!BW773)</f>
        <v>60</v>
      </c>
      <c r="E773" s="1112">
        <f>IF(Data!BX773="","",Data!BX773)</f>
        <v>72</v>
      </c>
      <c r="F773" s="1112">
        <f>IF(Data!BY773="","",Data!BY773)</f>
        <v>100</v>
      </c>
      <c r="G773" s="1092"/>
      <c r="H773" s="1179">
        <f>IF(H$46="","",IF('Exp factors'!$B72="poor",'Exp factors'!$G$72*H$46,SUM(C773)*'Exp factors'!C$72))</f>
        <v>120</v>
      </c>
      <c r="I773" s="1179">
        <f>IF(I$46="","",IF('Exp factors'!$B72="poor",'Exp factors'!$G$72*I$46,SUM(D773)*'Exp factors'!D$72))</f>
        <v>150</v>
      </c>
      <c r="J773" s="1179">
        <f>IF(J$46="","",IF('Exp factors'!$B72="poor",'Exp factors'!$G$72*J$46,SUM(E773)*'Exp factors'!E$72))</f>
        <v>105</v>
      </c>
      <c r="K773" s="1179">
        <f>IF(K$46="","",IF('Exp factors'!$B72="poor",'Exp factors'!$G$72*K$46,SUM(F773)*'Exp factors'!F$72))</f>
        <v>135</v>
      </c>
      <c r="L773" s="1392"/>
      <c r="M773" s="1393">
        <f t="shared" si="46"/>
        <v>60</v>
      </c>
      <c r="N773" s="1393">
        <f t="shared" si="46"/>
        <v>90</v>
      </c>
      <c r="O773" s="1393">
        <f t="shared" si="46"/>
        <v>33</v>
      </c>
      <c r="P773" s="1393">
        <f t="shared" si="46"/>
        <v>35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360</v>
      </c>
      <c r="D774" s="1112">
        <f>IF(Data!BW774="","",Data!BW774)</f>
        <v>360</v>
      </c>
      <c r="E774" s="1112">
        <f>IF(Data!BX774="","",Data!BX774)</f>
        <v>480</v>
      </c>
      <c r="F774" s="1112">
        <f>IF(Data!BY774="","",Data!BY774)</f>
        <v>780</v>
      </c>
      <c r="G774" s="1092"/>
      <c r="H774" s="1179">
        <f>IF(H$46="","",IF('Exp factors'!$B73="poor",'Exp factors'!$G$73*H$46,SUM(C774)*'Exp factors'!C$73))</f>
        <v>800</v>
      </c>
      <c r="I774" s="1179">
        <f>IF(I$46="","",IF('Exp factors'!$B73="poor",'Exp factors'!$G$73*I$46,SUM(D774)*'Exp factors'!D$73))</f>
        <v>1000</v>
      </c>
      <c r="J774" s="1179">
        <f>IF(J$46="","",IF('Exp factors'!$B73="poor",'Exp factors'!$G$73*J$46,SUM(E774)*'Exp factors'!E$73))</f>
        <v>700</v>
      </c>
      <c r="K774" s="1179">
        <f>IF(K$46="","",IF('Exp factors'!$B73="poor",'Exp factors'!$G$73*K$46,SUM(F774)*'Exp factors'!F$73))</f>
        <v>900</v>
      </c>
      <c r="L774" s="1392"/>
      <c r="M774" s="1393">
        <f t="shared" si="46"/>
        <v>440</v>
      </c>
      <c r="N774" s="1393">
        <f t="shared" si="46"/>
        <v>640</v>
      </c>
      <c r="O774" s="1393">
        <f t="shared" si="46"/>
        <v>220</v>
      </c>
      <c r="P774" s="1393">
        <f t="shared" si="46"/>
        <v>120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92"/>
      <c r="C775" s="1112">
        <f>IF(Data!BV775="","",Data!BV775)</f>
        <v>1200</v>
      </c>
      <c r="D775" s="1112">
        <f>IF(Data!BW775="","",Data!BW775)</f>
        <v>2400</v>
      </c>
      <c r="E775" s="1112">
        <f>IF(Data!BX775="","",Data!BX775)</f>
        <v>2400</v>
      </c>
      <c r="F775" s="1112">
        <f>IF(Data!BY775="","",Data!BY775)</f>
        <v>4800</v>
      </c>
      <c r="G775" s="1092"/>
      <c r="H775" s="1179">
        <f>IF(H$46="","",IF('Exp factors'!$B74="poor",'Exp factors'!$G$74*H$46,SUM(C775)*'Exp factors'!C$74))</f>
        <v>800</v>
      </c>
      <c r="I775" s="1179">
        <f>IF(I$46="","",IF('Exp factors'!$B74="poor",'Exp factors'!$G$74*I$46,SUM(D775)*'Exp factors'!D$74))</f>
        <v>1000</v>
      </c>
      <c r="J775" s="1179">
        <f>IF(J$46="","",IF('Exp factors'!$B74="poor",'Exp factors'!$G$74*J$46,SUM(E775)*'Exp factors'!E$74))</f>
        <v>700</v>
      </c>
      <c r="K775" s="1179">
        <f>IF(K$46="","",IF('Exp factors'!$B74="poor",'Exp factors'!$G$74*K$46,SUM(F775)*'Exp factors'!F$74))</f>
        <v>900</v>
      </c>
      <c r="L775" s="1392"/>
      <c r="M775" s="1393">
        <f t="shared" si="46"/>
        <v>-400</v>
      </c>
      <c r="N775" s="1393">
        <f t="shared" si="46"/>
        <v>-1400</v>
      </c>
      <c r="O775" s="1393">
        <f t="shared" si="46"/>
        <v>-1700</v>
      </c>
      <c r="P775" s="1393">
        <f t="shared" si="46"/>
        <v>-3900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92"/>
      <c r="H776" s="1179">
        <f>IF(H$46="","",IF('Exp factors'!$B75="poor",'Exp factors'!$G$75*H$46,SUM(C776)*'Exp factors'!C$75))</f>
        <v>300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300</v>
      </c>
      <c r="K776" s="1179">
        <f>IF(K$46="","",IF('Exp factors'!$B75="poor",'Exp factors'!$G$75*K$46,SUM(F776)*'Exp factors'!F$75))</f>
        <v>800</v>
      </c>
      <c r="L776" s="1392"/>
      <c r="M776" s="1393">
        <f t="shared" si="46"/>
        <v>0</v>
      </c>
      <c r="N776" s="1393">
        <f t="shared" si="46"/>
        <v>0</v>
      </c>
      <c r="O776" s="1393">
        <f t="shared" si="46"/>
        <v>0</v>
      </c>
      <c r="P776" s="1393">
        <f t="shared" si="46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2"/>
      <c r="M777" s="1394"/>
      <c r="N777" s="1394"/>
      <c r="O777" s="1394"/>
      <c r="P777" s="1394"/>
      <c r="Q777" s="1118"/>
      <c r="R777" s="849"/>
      <c r="S777" s="849"/>
      <c r="T777" s="849"/>
      <c r="U777" s="1052">
        <v>777</v>
      </c>
      <c r="V777" s="465"/>
    </row>
    <row r="778" spans="1:22" ht="15.75" customHeight="1">
      <c r="A778" s="1110" t="s">
        <v>285</v>
      </c>
      <c r="B778" s="1192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92"/>
      <c r="H778" s="1179">
        <f>IF(H$46="","",IF('Exp factors'!$B90="poor",'Exp factors'!$G$90*H$46,SUM(C778)*'Exp factors'!C$90))</f>
        <v>133.33333333333334</v>
      </c>
      <c r="I778" s="1179">
        <f>IF(I$46="","",IF('Exp factors'!$B90="poor",'Exp factors'!$G$90*I$46,SUM(D778)*'Exp factors'!D$90))</f>
        <v>166.66666666666669</v>
      </c>
      <c r="J778" s="1179">
        <f>IF(J$46="","",IF('Exp factors'!$B90="poor",'Exp factors'!$G$90*J$46,SUM(E778)*'Exp factors'!E$90))</f>
        <v>116.66666666666667</v>
      </c>
      <c r="K778" s="1179">
        <f>IF(K$46="","",IF('Exp factors'!$B90="poor",'Exp factors'!$G$90*K$46,SUM(F778)*'Exp factors'!F$90))</f>
        <v>150</v>
      </c>
      <c r="L778" s="1392"/>
      <c r="M778" s="1394"/>
      <c r="N778" s="1394"/>
      <c r="O778" s="1394"/>
      <c r="P778" s="1394"/>
      <c r="Q778" s="1118"/>
      <c r="R778" s="1102"/>
      <c r="S778" s="1103"/>
      <c r="T778" s="1103"/>
      <c r="U778" s="1052">
        <v>778</v>
      </c>
      <c r="V778" s="465"/>
    </row>
    <row r="779" spans="1:22" ht="15.75" customHeight="1">
      <c r="A779" s="1110" t="s">
        <v>286</v>
      </c>
      <c r="B779" s="1192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392"/>
      <c r="M779" s="1394"/>
      <c r="N779" s="1394"/>
      <c r="O779" s="1394"/>
      <c r="P779" s="1394"/>
      <c r="Q779" s="1118"/>
      <c r="R779" s="1102"/>
      <c r="S779" s="1103"/>
      <c r="T779" s="1103"/>
      <c r="U779" s="1052">
        <v>779</v>
      </c>
      <c r="V779" s="465"/>
    </row>
    <row r="780" spans="1:22" ht="15.75" customHeight="1">
      <c r="A780" s="1110" t="s">
        <v>343</v>
      </c>
      <c r="B780" s="1192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92"/>
      <c r="H780" s="954"/>
      <c r="I780" s="954"/>
      <c r="J780" s="954"/>
      <c r="K780" s="954"/>
      <c r="L780" s="1392"/>
      <c r="M780" s="1394"/>
      <c r="N780" s="1394"/>
      <c r="O780" s="1394"/>
      <c r="P780" s="1394"/>
      <c r="Q780" s="1118"/>
      <c r="R780" s="1102"/>
      <c r="S780" s="1103"/>
      <c r="T780" s="1103"/>
      <c r="U780" s="1052">
        <v>780</v>
      </c>
      <c r="V780" s="465"/>
    </row>
    <row r="781" spans="1:22" ht="15.75" customHeight="1">
      <c r="A781" s="1110" t="s">
        <v>289</v>
      </c>
      <c r="B781" s="1192"/>
      <c r="C781" s="1109" t="str">
        <f>IF(SUM(C778)=0,"",C778*C779*C780)</f>
        <v/>
      </c>
      <c r="D781" s="1109">
        <f>IF(SUM(D778)=0,"",D778*D779*D780)</f>
        <v>1200</v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 t="e">
        <f>IF(H779=0,"",H778*H779*C780)</f>
        <v>#VALUE!</v>
      </c>
      <c r="I781" s="1109">
        <f>IF(I779=0,"",I778*I779*D780)</f>
        <v>200000.00000000003</v>
      </c>
      <c r="J781" s="1109" t="e">
        <f>IF(J779=0,"",J778*J779*E780)</f>
        <v>#VALUE!</v>
      </c>
      <c r="K781" s="1109" t="e">
        <f>IF(K779=0,"",K778*K779*F780)</f>
        <v>#VALUE!</v>
      </c>
      <c r="L781" s="1395"/>
      <c r="M781" s="1393" t="e">
        <f t="shared" ref="M781:P785" si="47">IF(H781="","",SUM(H781)-SUM(C781))</f>
        <v>#VALUE!</v>
      </c>
      <c r="N781" s="1393">
        <f t="shared" si="47"/>
        <v>198800.00000000003</v>
      </c>
      <c r="O781" s="1393" t="e">
        <f t="shared" si="47"/>
        <v>#VALUE!</v>
      </c>
      <c r="P781" s="1393" t="e">
        <f t="shared" si="47"/>
        <v>#VALUE!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92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92"/>
      <c r="H782" s="1179">
        <f>IF(H$46="","",IF('Exp factors'!$B76="poor",'Exp factors'!$G$76*H$46,SUM(C782)*'Exp factors'!C$76))</f>
        <v>1600</v>
      </c>
      <c r="I782" s="1179">
        <f>IF(I$46="","",IF('Exp factors'!$B76="poor",'Exp factors'!$G$76*I$46,SUM(D782)*'Exp factors'!D$76))</f>
        <v>2000</v>
      </c>
      <c r="J782" s="1179">
        <f>IF(J$46="","",IF('Exp factors'!$B76="poor",'Exp factors'!$G$76*J$46,SUM(E782)*'Exp factors'!E$76))</f>
        <v>1400</v>
      </c>
      <c r="K782" s="1179">
        <f>IF(K$46="","",IF('Exp factors'!$B76="poor",'Exp factors'!$G$76*K$46,SUM(F782)*'Exp factors'!F$76))</f>
        <v>1800</v>
      </c>
      <c r="L782" s="1392"/>
      <c r="M782" s="1393">
        <f t="shared" si="47"/>
        <v>1600</v>
      </c>
      <c r="N782" s="1393">
        <f t="shared" si="47"/>
        <v>2000</v>
      </c>
      <c r="O782" s="1393">
        <f t="shared" si="47"/>
        <v>1400</v>
      </c>
      <c r="P782" s="1393">
        <f t="shared" si="47"/>
        <v>1800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92"/>
      <c r="H783" s="1179">
        <f>IF(H$46="","",IF('Exp factors'!$B77="poor",'Exp factors'!$G$77*H$46,SUM(C783)*'Exp factors'!C$77))</f>
        <v>100</v>
      </c>
      <c r="I783" s="1179">
        <f>IF(I$46="","",IF('Exp factors'!$B77="poor",'Exp factors'!$G$77*I$46,SUM(D783)*'Exp factors'!D$77))</f>
        <v>0</v>
      </c>
      <c r="J783" s="1179">
        <f>IF(J$46="","",IF('Exp factors'!$B77="poor",'Exp factors'!$G$77*J$46,SUM(E783)*'Exp factors'!E$77))</f>
        <v>0</v>
      </c>
      <c r="K783" s="1179">
        <f>IF(K$46="","",IF('Exp factors'!$B77="poor",'Exp factors'!$G$77*K$46,SUM(F783)*'Exp factors'!F$77))</f>
        <v>0</v>
      </c>
      <c r="L783" s="1392"/>
      <c r="M783" s="1393">
        <f t="shared" si="47"/>
        <v>0</v>
      </c>
      <c r="N783" s="1393">
        <f t="shared" si="47"/>
        <v>0</v>
      </c>
      <c r="O783" s="1393">
        <f t="shared" si="47"/>
        <v>0</v>
      </c>
      <c r="P783" s="1393">
        <f t="shared" si="47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92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92"/>
      <c r="H784" s="1179">
        <f>IF(H$46="","",IF('Exp factors'!$B96="poor",'Exp factors'!$G$96*H$46,SUM(C784)*'Exp factors'!C$96))</f>
        <v>80</v>
      </c>
      <c r="I784" s="1179">
        <f>IF(I$46="","",IF('Exp factors'!$B96="poor",'Exp factors'!$G$96*I$46,SUM(D784)*'Exp factors'!D$96))</f>
        <v>200</v>
      </c>
      <c r="J784" s="1179">
        <f>IF(J$46="","",IF('Exp factors'!$B96="poor",'Exp factors'!$G$96*J$46,SUM(E784)*'Exp factors'!E$96))</f>
        <v>1000</v>
      </c>
      <c r="K784" s="1179">
        <f>IF(K$46="","",IF('Exp factors'!$B96="poor",'Exp factors'!$G$96*K$46,SUM(F784)*'Exp factors'!F$96))</f>
        <v>1000</v>
      </c>
      <c r="L784" s="1392"/>
      <c r="M784" s="1393">
        <f t="shared" si="47"/>
        <v>0</v>
      </c>
      <c r="N784" s="1393">
        <f t="shared" si="47"/>
        <v>0</v>
      </c>
      <c r="O784" s="1393">
        <f t="shared" si="47"/>
        <v>0</v>
      </c>
      <c r="P784" s="1393">
        <f t="shared" si="47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2"/>
      <c r="M785" s="1393">
        <f t="shared" si="47"/>
        <v>0</v>
      </c>
      <c r="N785" s="1393">
        <f t="shared" si="47"/>
        <v>0</v>
      </c>
      <c r="O785" s="1393">
        <f t="shared" si="47"/>
        <v>0</v>
      </c>
      <c r="P785" s="1393">
        <f t="shared" si="47"/>
        <v>-1500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2"/>
      <c r="M786" s="1394"/>
      <c r="N786" s="1394"/>
      <c r="O786" s="1394"/>
      <c r="P786" s="1394"/>
      <c r="Q786" s="1118"/>
      <c r="R786" s="849"/>
      <c r="S786" s="849"/>
      <c r="T786" s="849"/>
      <c r="U786" s="1052">
        <v>786</v>
      </c>
      <c r="V786" s="465"/>
    </row>
    <row r="787" spans="1:22" ht="15.75" customHeight="1">
      <c r="A787" s="1110" t="s">
        <v>285</v>
      </c>
      <c r="B787" s="1192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1118"/>
      <c r="R787" s="1102"/>
      <c r="S787" s="1103"/>
      <c r="T787" s="1103"/>
      <c r="U787" s="1052">
        <v>787</v>
      </c>
      <c r="V787" s="465"/>
    </row>
    <row r="788" spans="1:22" ht="15.75" customHeight="1">
      <c r="A788" s="1110" t="s">
        <v>286</v>
      </c>
      <c r="B788" s="1192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2"/>
      <c r="M788" s="1394"/>
      <c r="N788" s="1394"/>
      <c r="O788" s="1394"/>
      <c r="P788" s="1394"/>
      <c r="Q788" s="1118"/>
      <c r="R788" s="1102"/>
      <c r="S788" s="1103"/>
      <c r="T788" s="1103"/>
      <c r="U788" s="1052">
        <v>788</v>
      </c>
      <c r="V788" s="465"/>
    </row>
    <row r="789" spans="1:22" ht="15.75" customHeight="1">
      <c r="A789" s="1110" t="s">
        <v>343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2"/>
      <c r="M789" s="1394"/>
      <c r="N789" s="1394"/>
      <c r="O789" s="1394"/>
      <c r="P789" s="1394"/>
      <c r="Q789" s="1118"/>
      <c r="R789" s="1102"/>
      <c r="S789" s="1103"/>
      <c r="T789" s="1103"/>
      <c r="U789" s="1052">
        <v>789</v>
      </c>
      <c r="V789" s="465"/>
    </row>
    <row r="790" spans="1:22" ht="15.75" customHeight="1">
      <c r="A790" s="1110" t="s">
        <v>289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395"/>
      <c r="M790" s="1393" t="str">
        <f t="shared" ref="M790:M810" si="48">IF(H790="","",SUM(H790)-SUM(C790))</f>
        <v/>
      </c>
      <c r="N790" s="1393" t="str">
        <f t="shared" ref="N790:P810" si="49">IF(I790="","",SUM(I790)-SUM(D790))</f>
        <v/>
      </c>
      <c r="O790" s="1393" t="str">
        <f t="shared" si="49"/>
        <v/>
      </c>
      <c r="P790" s="1393" t="str">
        <f t="shared" si="49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92"/>
      <c r="H791" s="1179">
        <f>IF(H$46="","",IF('Exp factors'!$B98="poor",'Exp factors'!$G$98*H$46,SUM(C791)*'Exp factors'!C$98))</f>
        <v>150</v>
      </c>
      <c r="I791" s="1179">
        <f>IF(I$46="","",IF('Exp factors'!$B98="poor",'Exp factors'!$G$98*I$46,SUM(D791)*'Exp factors'!D$98))</f>
        <v>300</v>
      </c>
      <c r="J791" s="1179">
        <f>IF(J$46="","",IF('Exp factors'!$B98="poor",'Exp factors'!$G$98*J$46,SUM(E791)*'Exp factors'!E$98))</f>
        <v>2000</v>
      </c>
      <c r="K791" s="1179">
        <f>IF(K$46="","",IF('Exp factors'!$B98="poor",'Exp factors'!$G$98*K$46,SUM(F791)*'Exp factors'!F$98))</f>
        <v>7000</v>
      </c>
      <c r="L791" s="1392"/>
      <c r="M791" s="1393">
        <f t="shared" si="48"/>
        <v>0</v>
      </c>
      <c r="N791" s="1393">
        <f t="shared" si="49"/>
        <v>0</v>
      </c>
      <c r="O791" s="1393">
        <f t="shared" si="49"/>
        <v>0</v>
      </c>
      <c r="P791" s="1393">
        <f t="shared" si="49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9"/>
      <c r="H792" s="1179">
        <f>IF(H$46="","",IF('Exp factors'!$B99="poor",'Exp factors'!$G$99*H$46,SUM(C792)*'Exp factors'!C$99))</f>
        <v>80</v>
      </c>
      <c r="I792" s="1179">
        <f>IF(I$46="","",IF('Exp factors'!$B99="poor",'Exp factors'!$G$99*I$46,SUM(D792)*'Exp factors'!D$99))</f>
        <v>200</v>
      </c>
      <c r="J792" s="1179">
        <f>IF(J$46="","",IF('Exp factors'!$B99="poor",'Exp factors'!$G$99*J$46,SUM(E792)*'Exp factors'!E$99))</f>
        <v>1400</v>
      </c>
      <c r="K792" s="1179">
        <f>IF(K$46="","",IF('Exp factors'!$B99="poor",'Exp factors'!$G$99*K$46,SUM(F792)*'Exp factors'!F$99))</f>
        <v>3000</v>
      </c>
      <c r="L792" s="1396"/>
      <c r="M792" s="1393">
        <f t="shared" si="48"/>
        <v>0</v>
      </c>
      <c r="N792" s="1393">
        <f t="shared" si="49"/>
        <v>0</v>
      </c>
      <c r="O792" s="1393">
        <f t="shared" si="49"/>
        <v>0</v>
      </c>
      <c r="P792" s="1393">
        <f t="shared" si="49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92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6"/>
      <c r="H793" s="1179">
        <f>IF(H$46="","",IF('Exp factors'!$B100="poor",'Exp factors'!$G$100*H$46,SUM(C793)*'Exp factors'!C$100))</f>
        <v>0</v>
      </c>
      <c r="I793" s="1179">
        <f>IF(I$46="","",IF('Exp factors'!$B100="poor",'Exp factors'!$G$100*I$46,SUM(D793)*'Exp factors'!D$100))</f>
        <v>300</v>
      </c>
      <c r="J793" s="1179">
        <f>IF(J$46="","",IF('Exp factors'!$B100="poor",'Exp factors'!$G$100*J$46,SUM(E793)*'Exp factors'!E$100))</f>
        <v>750</v>
      </c>
      <c r="K793" s="1179">
        <f>IF(K$46="","",IF('Exp factors'!$B100="poor",'Exp factors'!$G$100*K$46,SUM(F793)*'Exp factors'!F$100))</f>
        <v>4500</v>
      </c>
      <c r="L793" s="1396"/>
      <c r="M793" s="1393">
        <f t="shared" si="48"/>
        <v>0</v>
      </c>
      <c r="N793" s="1393">
        <f t="shared" si="49"/>
        <v>0</v>
      </c>
      <c r="O793" s="1393">
        <f t="shared" si="49"/>
        <v>0</v>
      </c>
      <c r="P793" s="1393">
        <f t="shared" si="49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800</v>
      </c>
      <c r="K794" s="1179">
        <f>IF(K$46="","",IF('Exp factors'!$B101="poor",'Exp factors'!$G$101*K$46,SUM(F794)*'Exp factors'!F$101))</f>
        <v>0</v>
      </c>
      <c r="L794" s="1396"/>
      <c r="M794" s="1393">
        <f t="shared" si="48"/>
        <v>0</v>
      </c>
      <c r="N794" s="1393">
        <f t="shared" si="49"/>
        <v>0</v>
      </c>
      <c r="O794" s="1393">
        <f t="shared" si="49"/>
        <v>0</v>
      </c>
      <c r="P794" s="1393">
        <f t="shared" si="49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4200</v>
      </c>
      <c r="K795" s="1179">
        <f>IF(K$46="","",IF('Exp factors'!$B102="poor",'Exp factors'!$G$102*K$46,SUM(F795)*'Exp factors'!F$102))</f>
        <v>16000</v>
      </c>
      <c r="L795" s="1396"/>
      <c r="M795" s="1393">
        <f t="shared" si="48"/>
        <v>0</v>
      </c>
      <c r="N795" s="1393">
        <f t="shared" si="49"/>
        <v>0</v>
      </c>
      <c r="O795" s="1393">
        <f t="shared" si="49"/>
        <v>0</v>
      </c>
      <c r="P795" s="1393">
        <f t="shared" si="49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6"/>
      <c r="M796" s="1393">
        <f t="shared" si="48"/>
        <v>0</v>
      </c>
      <c r="N796" s="1393">
        <f t="shared" si="49"/>
        <v>0</v>
      </c>
      <c r="O796" s="1393">
        <f t="shared" si="49"/>
        <v>0</v>
      </c>
      <c r="P796" s="1393">
        <f t="shared" si="49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92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0</v>
      </c>
      <c r="K797" s="1179">
        <f>IF(K$46="","",IF('Exp factors'!$B104="poor",'Exp factors'!$G$104*K$46,SUM(F797)*'Exp factors'!F$104))</f>
        <v>0</v>
      </c>
      <c r="L797" s="1396"/>
      <c r="M797" s="1393">
        <f t="shared" si="48"/>
        <v>0</v>
      </c>
      <c r="N797" s="1393">
        <f t="shared" si="49"/>
        <v>0</v>
      </c>
      <c r="O797" s="1393">
        <f t="shared" si="49"/>
        <v>0</v>
      </c>
      <c r="P797" s="1393">
        <f t="shared" si="49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92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9"/>
      <c r="H798" s="1179">
        <f>IF(H$46="","",IF('Exp factors'!$B105="poor",'Exp factors'!$G$105*H$46,SUM(C798)*'Exp factors'!C$105))</f>
        <v>0</v>
      </c>
      <c r="I798" s="1179">
        <f>IF(I$46="","",IF('Exp factors'!$B105="poor",'Exp factors'!$G$105*I$46,SUM(D798)*'Exp factors'!D$105))</f>
        <v>0</v>
      </c>
      <c r="J798" s="1179">
        <f>IF(J$46="","",IF('Exp factors'!$B105="poor",'Exp factors'!$G$105*J$46,SUM(E798)*'Exp factors'!E$105))</f>
        <v>0</v>
      </c>
      <c r="K798" s="1179">
        <f>IF(K$46="","",IF('Exp factors'!$B105="poor",'Exp factors'!$G$105*K$46,SUM(F798)*'Exp factors'!F$105))</f>
        <v>0</v>
      </c>
      <c r="L798" s="1396"/>
      <c r="M798" s="1393">
        <f t="shared" si="48"/>
        <v>0</v>
      </c>
      <c r="N798" s="1393">
        <f t="shared" si="49"/>
        <v>0</v>
      </c>
      <c r="O798" s="1393">
        <f t="shared" si="49"/>
        <v>0</v>
      </c>
      <c r="P798" s="1393">
        <f t="shared" si="49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900</v>
      </c>
      <c r="D799" s="1112">
        <f>IF(Data!BW799="","",Data!BW799)</f>
        <v>1000</v>
      </c>
      <c r="E799" s="1112">
        <f>IF(Data!BX799="","",Data!BX799)</f>
        <v>2250</v>
      </c>
      <c r="F799" s="1112">
        <f>IF(Data!BY799="","",Data!BY799)</f>
        <v>22000</v>
      </c>
      <c r="G799" s="1089"/>
      <c r="H799" s="1179">
        <f>IF(H$46="","",IF('Exp factors'!$B93="poor",'Exp factors'!$G$93*H$46,SUM(C799)*'Exp factors'!C$93))</f>
        <v>1200</v>
      </c>
      <c r="I799" s="1179">
        <f>IF(I$46="","",IF('Exp factors'!$B93="poor",'Exp factors'!$G$93*I$46,SUM(D799)*'Exp factors'!D$93))</f>
        <v>1500</v>
      </c>
      <c r="J799" s="1179">
        <f>IF(J$46="","",IF('Exp factors'!$B93="poor",'Exp factors'!$G$93*J$46,SUM(E799)*'Exp factors'!E$93))</f>
        <v>1050</v>
      </c>
      <c r="K799" s="1179">
        <f>IF(K$46="","",IF('Exp factors'!$B93="poor",'Exp factors'!$G$93*K$46,SUM(F799)*'Exp factors'!F$93))</f>
        <v>1350</v>
      </c>
      <c r="L799" s="1396"/>
      <c r="M799" s="1393">
        <f t="shared" si="48"/>
        <v>300</v>
      </c>
      <c r="N799" s="1393">
        <f t="shared" si="49"/>
        <v>500</v>
      </c>
      <c r="O799" s="1393">
        <f t="shared" si="49"/>
        <v>-1200</v>
      </c>
      <c r="P799" s="1393">
        <f t="shared" si="49"/>
        <v>-20650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92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9"/>
      <c r="H800" s="1179">
        <f>IF(H$46="","",IF('Exp factors'!$B94="poor",'Exp factors'!$G$94*H$46,SUM(C800)*'Exp factors'!C$94))</f>
        <v>560</v>
      </c>
      <c r="I800" s="1179">
        <f>IF(I$46="","",IF('Exp factors'!$B94="poor",'Exp factors'!$G$94*I$46,SUM(D800)*'Exp factors'!D$94))</f>
        <v>700</v>
      </c>
      <c r="J800" s="1179">
        <f>IF(J$46="","",IF('Exp factors'!$B94="poor",'Exp factors'!$G$94*J$46,SUM(E800)*'Exp factors'!E$94))</f>
        <v>490</v>
      </c>
      <c r="K800" s="1179">
        <f>IF(K$46="","",IF('Exp factors'!$B94="poor",'Exp factors'!$G$94*K$46,SUM(F800)*'Exp factors'!F$94))</f>
        <v>630</v>
      </c>
      <c r="L800" s="1396"/>
      <c r="M800" s="1393">
        <f t="shared" si="48"/>
        <v>560</v>
      </c>
      <c r="N800" s="1393">
        <f t="shared" si="49"/>
        <v>700</v>
      </c>
      <c r="O800" s="1393">
        <f t="shared" si="49"/>
        <v>-310</v>
      </c>
      <c r="P800" s="1393">
        <f t="shared" si="49"/>
        <v>-370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6"/>
      <c r="H801" s="1179">
        <f>IF(H$46="","",IF('Exp factors'!$B78="poor",'Exp factors'!$G$78*H$46,SUM(C801)*'Exp factors'!C$78))</f>
        <v>2400</v>
      </c>
      <c r="I801" s="1179">
        <f>IF(I$46="","",IF('Exp factors'!$B78="poor",'Exp factors'!$G$78*I$46,SUM(D801)*'Exp factors'!D$78))</f>
        <v>3000</v>
      </c>
      <c r="J801" s="1179">
        <f>IF(J$46="","",IF('Exp factors'!$B78="poor",'Exp factors'!$G$78*J$46,SUM(E801)*'Exp factors'!E$78))</f>
        <v>2100</v>
      </c>
      <c r="K801" s="1179">
        <f>IF(K$46="","",IF('Exp factors'!$B78="poor",'Exp factors'!$G$78*K$46,SUM(F801)*'Exp factors'!F$78))</f>
        <v>2700</v>
      </c>
      <c r="L801" s="1396"/>
      <c r="M801" s="1393">
        <f t="shared" si="48"/>
        <v>400</v>
      </c>
      <c r="N801" s="1393">
        <f t="shared" si="49"/>
        <v>0</v>
      </c>
      <c r="O801" s="1393">
        <f t="shared" si="49"/>
        <v>-3900</v>
      </c>
      <c r="P801" s="1393">
        <f t="shared" si="49"/>
        <v>-5300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5"/>
    </row>
    <row r="802" spans="1:22" ht="15.75" customHeight="1">
      <c r="A802" s="898" t="s">
        <v>525</v>
      </c>
      <c r="B802" s="1192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6"/>
      <c r="H802" s="1179">
        <f>IF(H$46="","",IF('Exp factors'!$B80="poor",'Exp factors'!$G$80*H$46,SUM(C802)*'Exp factors'!C$80))</f>
        <v>480</v>
      </c>
      <c r="I802" s="1179">
        <f>IF(I$46="","",IF('Exp factors'!$B80="poor",'Exp factors'!$G$80*I$46,SUM(D802)*'Exp factors'!D$80))</f>
        <v>600</v>
      </c>
      <c r="J802" s="1179">
        <f>IF(J$46="","",IF('Exp factors'!$B80="poor",'Exp factors'!$G$80*J$46,SUM(E802)*'Exp factors'!E$80))</f>
        <v>420</v>
      </c>
      <c r="K802" s="1179">
        <f>IF(K$46="","",IF('Exp factors'!$B80="poor",'Exp factors'!$G$80*K$46,SUM(F802)*'Exp factors'!F$80))</f>
        <v>540</v>
      </c>
      <c r="L802" s="1396"/>
      <c r="M802" s="1393">
        <f t="shared" si="48"/>
        <v>270</v>
      </c>
      <c r="N802" s="1393">
        <f t="shared" si="49"/>
        <v>310</v>
      </c>
      <c r="O802" s="1393">
        <f t="shared" si="49"/>
        <v>-1980</v>
      </c>
      <c r="P802" s="1393">
        <f t="shared" si="49"/>
        <v>-1860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9"/>
      <c r="H803" s="1179">
        <f>IF(H$46="","",IF('Exp factors'!$B79="poor",'Exp factors'!$G$79*H$46,SUM(C803)*'Exp factors'!C$79))</f>
        <v>704</v>
      </c>
      <c r="I803" s="1179">
        <f>IF(I$46="","",IF('Exp factors'!$B79="poor",'Exp factors'!$G$79*I$46,SUM(D803)*'Exp factors'!D$79))</f>
        <v>880</v>
      </c>
      <c r="J803" s="1179">
        <f>IF(J$46="","",IF('Exp factors'!$B79="poor",'Exp factors'!$G$79*J$46,SUM(E803)*'Exp factors'!E$79))</f>
        <v>616</v>
      </c>
      <c r="K803" s="1179">
        <f>IF(K$46="","",IF('Exp factors'!$B79="poor",'Exp factors'!$G$79*K$46,SUM(F803)*'Exp factors'!F$79))</f>
        <v>792</v>
      </c>
      <c r="L803" s="1396"/>
      <c r="M803" s="1393">
        <f t="shared" si="48"/>
        <v>464</v>
      </c>
      <c r="N803" s="1393">
        <f t="shared" si="49"/>
        <v>400</v>
      </c>
      <c r="O803" s="1393">
        <f t="shared" si="49"/>
        <v>-1884</v>
      </c>
      <c r="P803" s="1393">
        <f t="shared" si="49"/>
        <v>-5208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9"/>
      <c r="H804" s="1179">
        <f>IF(H$46="","",IF('Exp factors'!$B81="poor",'Exp factors'!$G$81*H$46,SUM(C804)*'Exp factors'!C$81))</f>
        <v>120</v>
      </c>
      <c r="I804" s="1179">
        <f>IF(I$46="","",IF('Exp factors'!$B81="poor",'Exp factors'!$G$81*I$46,SUM(D804)*'Exp factors'!D$81))</f>
        <v>120</v>
      </c>
      <c r="J804" s="1179">
        <f>IF(J$46="","",IF('Exp factors'!$B81="poor",'Exp factors'!$G$81*J$46,SUM(E804)*'Exp factors'!E$81))</f>
        <v>200</v>
      </c>
      <c r="K804" s="1179">
        <f>IF(K$46="","",IF('Exp factors'!$B81="poor",'Exp factors'!$G$81*K$46,SUM(F804)*'Exp factors'!F$81))</f>
        <v>100</v>
      </c>
      <c r="L804" s="1396"/>
      <c r="M804" s="1393">
        <f t="shared" si="48"/>
        <v>0</v>
      </c>
      <c r="N804" s="1393">
        <f t="shared" si="49"/>
        <v>0</v>
      </c>
      <c r="O804" s="1393">
        <f t="shared" si="49"/>
        <v>0</v>
      </c>
      <c r="P804" s="1393">
        <f t="shared" si="49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6"/>
      <c r="M805" s="1393">
        <f t="shared" si="48"/>
        <v>-180</v>
      </c>
      <c r="N805" s="1393">
        <f t="shared" si="49"/>
        <v>-120</v>
      </c>
      <c r="O805" s="1393">
        <f t="shared" si="49"/>
        <v>-2160</v>
      </c>
      <c r="P805" s="1393">
        <f t="shared" si="49"/>
        <v>0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92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60</v>
      </c>
      <c r="I806" s="1179">
        <f>IF(I$46="","",IF('Exp factors'!$B82="poor",'Exp factors'!$G$82*I$46,SUM(D806)*'Exp factors'!D$82))</f>
        <v>75</v>
      </c>
      <c r="J806" s="1179">
        <f>IF(J$46="","",IF('Exp factors'!$B82="poor",'Exp factors'!$G$82*J$46,SUM(E806)*'Exp factors'!E$82))</f>
        <v>52.5</v>
      </c>
      <c r="K806" s="1179">
        <f>IF(K$46="","",IF('Exp factors'!$B82="poor",'Exp factors'!$G$82*K$46,SUM(F806)*'Exp factors'!F$82))</f>
        <v>67.5</v>
      </c>
      <c r="L806" s="1396"/>
      <c r="M806" s="1393">
        <f t="shared" si="48"/>
        <v>10</v>
      </c>
      <c r="N806" s="1393">
        <f t="shared" si="49"/>
        <v>15</v>
      </c>
      <c r="O806" s="1393">
        <f t="shared" si="49"/>
        <v>-7.5</v>
      </c>
      <c r="P806" s="1393">
        <f t="shared" si="49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92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1116"/>
      <c r="H807" s="1179">
        <f>IF(H$46="","",IF('Exp factors'!$B84="poor",'Exp factors'!$G$84*H$46,SUM(C807)*'Exp factors'!C$84))</f>
        <v>4934.6666666666679</v>
      </c>
      <c r="I807" s="1179">
        <f>IF(I$46="","",IF('Exp factors'!$B84="poor",'Exp factors'!$G$84*I$46,SUM(D807)*'Exp factors'!D$84))</f>
        <v>6168.3333333333348</v>
      </c>
      <c r="J807" s="1179">
        <f>IF(J$46="","",IF('Exp factors'!$B84="poor",'Exp factors'!$G$84*J$46,SUM(E807)*'Exp factors'!E$84))</f>
        <v>4317.8333333333339</v>
      </c>
      <c r="K807" s="1179">
        <f>IF(K$46="","",IF('Exp factors'!$B84="poor",'Exp factors'!$G$84*K$46,SUM(F807)*'Exp factors'!F$84))</f>
        <v>5551.5000000000018</v>
      </c>
      <c r="L807" s="1396"/>
      <c r="M807" s="1393">
        <f t="shared" si="48"/>
        <v>4934.6666666666679</v>
      </c>
      <c r="N807" s="1393">
        <f t="shared" si="49"/>
        <v>6168.3333333333348</v>
      </c>
      <c r="O807" s="1393">
        <f t="shared" si="49"/>
        <v>4317.8333333333339</v>
      </c>
      <c r="P807" s="1393">
        <f t="shared" si="49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92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1116"/>
      <c r="H808" s="1179">
        <f>IF(H$46="","",IF('Exp factors'!$B85="poor",'Exp factors'!$G$85*H$46,SUM(C808)*'Exp factors'!C$85))</f>
        <v>27744</v>
      </c>
      <c r="I808" s="1179">
        <f>IF(I$46="","",IF('Exp factors'!$B85="poor",'Exp factors'!$G$85*I$46,SUM(D808)*'Exp factors'!D$85))</f>
        <v>34680</v>
      </c>
      <c r="J808" s="1179">
        <f>IF(J$46="","",IF('Exp factors'!$B85="poor",'Exp factors'!$G$85*J$46,SUM(E808)*'Exp factors'!E$85))</f>
        <v>24276</v>
      </c>
      <c r="K808" s="1179">
        <f>IF(K$46="","",IF('Exp factors'!$B85="poor",'Exp factors'!$G$85*K$46,SUM(F808)*'Exp factors'!F$85))</f>
        <v>31212</v>
      </c>
      <c r="L808" s="1396"/>
      <c r="M808" s="1393">
        <f t="shared" si="48"/>
        <v>27744</v>
      </c>
      <c r="N808" s="1393">
        <f t="shared" si="49"/>
        <v>34680</v>
      </c>
      <c r="O808" s="1393">
        <f t="shared" si="49"/>
        <v>24276</v>
      </c>
      <c r="P808" s="1393">
        <f t="shared" si="49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6"/>
      <c r="M809" s="1393">
        <f t="shared" si="48"/>
        <v>0</v>
      </c>
      <c r="N809" s="1393">
        <f t="shared" si="49"/>
        <v>0</v>
      </c>
      <c r="O809" s="1393">
        <f t="shared" si="49"/>
        <v>0</v>
      </c>
      <c r="P809" s="1393">
        <f t="shared" si="49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92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6"/>
      <c r="M810" s="1393">
        <f t="shared" si="48"/>
        <v>-9000</v>
      </c>
      <c r="N810" s="1393">
        <f t="shared" si="49"/>
        <v>-13000</v>
      </c>
      <c r="O810" s="1393">
        <f t="shared" si="49"/>
        <v>-13000</v>
      </c>
      <c r="P810" s="1393">
        <f t="shared" si="49"/>
        <v>-15000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5"/>
    </row>
    <row r="811" spans="1:22" ht="15.75" customHeight="1">
      <c r="A811" s="1193" t="s">
        <v>378</v>
      </c>
      <c r="B811" s="1192"/>
      <c r="C811" s="1194">
        <f>C20-C31</f>
        <v>1766</v>
      </c>
      <c r="D811" s="1194">
        <f>D20-D31</f>
        <v>11798</v>
      </c>
      <c r="E811" s="1194">
        <f>E20-E31</f>
        <v>72033</v>
      </c>
      <c r="F811" s="1194">
        <f>F20-F31</f>
        <v>106810</v>
      </c>
      <c r="G811" s="1187"/>
      <c r="H811" s="1195">
        <f>C811*'Exp factors'!$D$71</f>
        <v>1766</v>
      </c>
      <c r="I811" s="1195">
        <f>D811*'Exp factors'!$D$71</f>
        <v>11798</v>
      </c>
      <c r="J811" s="1195">
        <f>E811*'Exp factors'!$D$71</f>
        <v>72033</v>
      </c>
      <c r="K811" s="1195">
        <f>F811*'Exp factors'!$D$71</f>
        <v>106810</v>
      </c>
      <c r="L811" s="1187"/>
      <c r="M811" s="1195">
        <f t="shared" ref="M811" si="50">IF(H811="","",SUM(H811)-SUM(C811))</f>
        <v>0</v>
      </c>
      <c r="N811" s="1195">
        <f t="shared" ref="N811" si="51">IF(I811="","",SUM(I811)-SUM(D811))</f>
        <v>0</v>
      </c>
      <c r="O811" s="1195">
        <f t="shared" ref="O811" si="52">IF(J811="","",SUM(J811)-SUM(E811))</f>
        <v>0</v>
      </c>
      <c r="P811" s="1195">
        <f t="shared" ref="P811" si="53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15210</v>
      </c>
      <c r="D812" s="1107">
        <f>SUM(D772:D776,D781:D785,D790:D810)</f>
        <v>23590</v>
      </c>
      <c r="E812" s="1107">
        <f>SUM(E772:E776,E781:E785,E790:E810)</f>
        <v>43012</v>
      </c>
      <c r="F812" s="1107">
        <f>SUM(F772:F776,F781:F785,F790:F810)</f>
        <v>94280</v>
      </c>
      <c r="G812" s="1188"/>
      <c r="H812" s="1196" t="e">
        <f>SUM(H772:H776,H781:H785,H790:H810)</f>
        <v>#VALUE!</v>
      </c>
      <c r="I812" s="1196">
        <f>SUM(I772:I776,I781:I785,I790:I810)</f>
        <v>253573.33333333337</v>
      </c>
      <c r="J812" s="1196" t="e">
        <f>SUM(J772:J776,J781:J785,J790:J810)</f>
        <v>#VALUE!</v>
      </c>
      <c r="K812" s="1196" t="e">
        <f>SUM(K772:K776,K781:K785,K790:K810)</f>
        <v>#VALUE!</v>
      </c>
      <c r="L812" s="1188"/>
      <c r="M812" s="1196" t="e">
        <f>SUM(M772:M776,M781:M785,M790:M810)</f>
        <v>#VALUE!</v>
      </c>
      <c r="N812" s="1196">
        <f>SUM(N772:N776,N781:N785,N790:N810)</f>
        <v>229983.33333333337</v>
      </c>
      <c r="O812" s="1196" t="e">
        <f>SUM(O772:O776,O781:O785,O790:O810)</f>
        <v>#VALUE!</v>
      </c>
      <c r="P812" s="1196" t="e">
        <f>SUM(P772:P776,P781:P785,P790:P810)</f>
        <v>#VALUE!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526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527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4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55">IF(MAX(C821:F821,H821:K821)&gt;0,S820+1,S820)</f>
        <v>0</v>
      </c>
      <c r="T821" s="46" t="str">
        <f t="shared" si="54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0</v>
      </c>
      <c r="D822" s="1120">
        <f>SUM($D$116)</f>
        <v>2.2528019925280203E-2</v>
      </c>
      <c r="E822" s="1120">
        <f>SUM($E$116)</f>
        <v>8.4629069560576406E-2</v>
      </c>
      <c r="F822" s="1120">
        <f>SUM($F$116)</f>
        <v>7.9265255292652548E-2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55"/>
        <v>1</v>
      </c>
      <c r="T822" s="46">
        <f t="shared" si="54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55"/>
        <v>1</v>
      </c>
      <c r="T823" s="46" t="str">
        <f t="shared" si="54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55"/>
        <v>1</v>
      </c>
      <c r="T824" s="46" t="str">
        <f t="shared" si="54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55"/>
        <v>1</v>
      </c>
      <c r="T825" s="46" t="str">
        <f t="shared" si="54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55"/>
        <v>1</v>
      </c>
      <c r="T826" s="46" t="str">
        <f t="shared" si="54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55"/>
        <v>1</v>
      </c>
      <c r="T827" s="46" t="str">
        <f t="shared" si="54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5.906425124533001E-3</v>
      </c>
      <c r="D828" s="1120">
        <f>SUM($D$183,$D$180,$D$177)</f>
        <v>2.093728206724782E-2</v>
      </c>
      <c r="E828" s="1120">
        <f>SUM($E$183,$E$180,$E$177)</f>
        <v>8.589061110122756E-2</v>
      </c>
      <c r="F828" s="1120">
        <f>SUM($F$183,$F$180,$F$177)</f>
        <v>8.2554275633042767E-2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55"/>
        <v>2</v>
      </c>
      <c r="T828" s="46">
        <f t="shared" si="54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55"/>
        <v>2</v>
      </c>
      <c r="T829" s="46" t="str">
        <f t="shared" si="54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2.6666666666666665E-2</v>
      </c>
      <c r="D830" s="1120">
        <f>SUM($D$230)</f>
        <v>2.6666666666666665E-2</v>
      </c>
      <c r="E830" s="1120">
        <f>SUM($E$230)</f>
        <v>2.6666666666666665E-2</v>
      </c>
      <c r="F830" s="1120">
        <f>SUM($F$230)</f>
        <v>6.5000000000000002E-2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/>
      <c r="S830" s="46">
        <f t="shared" si="55"/>
        <v>3</v>
      </c>
      <c r="T830" s="46">
        <f t="shared" si="54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0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55"/>
        <v>3</v>
      </c>
      <c r="T831" s="46" t="str">
        <f t="shared" si="54"/>
        <v/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0.14313264041095888</v>
      </c>
      <c r="D832" s="1120">
        <f>SUM($D$243)</f>
        <v>0.16324218493150683</v>
      </c>
      <c r="E832" s="1120">
        <f>SUM($E$243)</f>
        <v>0.15208899217221136</v>
      </c>
      <c r="F832" s="1120">
        <f>SUM($F$243)</f>
        <v>0.17086541095890409</v>
      </c>
      <c r="G832" s="940"/>
      <c r="H832" s="1120">
        <f>SUM($H$243)</f>
        <v>0</v>
      </c>
      <c r="I832" s="1120">
        <f>SUM($I$243)</f>
        <v>0</v>
      </c>
      <c r="J832" s="1120">
        <f>SUM($J$243)</f>
        <v>0.28727920743639918</v>
      </c>
      <c r="K832" s="1120">
        <f>SUM($K$243)</f>
        <v>1.2223448630136986</v>
      </c>
      <c r="L832" s="940"/>
      <c r="M832" s="1120">
        <f>SUM($M$243)</f>
        <v>0</v>
      </c>
      <c r="N832" s="1120">
        <f>SUM($N$243)</f>
        <v>0</v>
      </c>
      <c r="O832" s="1120">
        <f>SUM($O$243)</f>
        <v>0.13519021526418781</v>
      </c>
      <c r="P832" s="1120">
        <f>SUM($P$243)</f>
        <v>1.0514794520547945</v>
      </c>
      <c r="R832" s="44">
        <v>9</v>
      </c>
      <c r="S832" s="46">
        <f t="shared" si="55"/>
        <v>4</v>
      </c>
      <c r="T832" s="46">
        <f t="shared" si="54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3.3052704145169899E-2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9.9158112435509704E-2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6.6105408290339812E-2</v>
      </c>
      <c r="P833" s="1120">
        <f>SUM($P$250)</f>
        <v>0</v>
      </c>
      <c r="R833" s="44">
        <v>10</v>
      </c>
      <c r="S833" s="46">
        <f t="shared" si="55"/>
        <v>5</v>
      </c>
      <c r="T833" s="46">
        <f t="shared" si="54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11</v>
      </c>
      <c r="S834" s="46">
        <f t="shared" si="55"/>
        <v>5</v>
      </c>
      <c r="T834" s="46" t="str">
        <f t="shared" si="54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12</v>
      </c>
      <c r="S835" s="46">
        <f t="shared" si="55"/>
        <v>5</v>
      </c>
      <c r="T835" s="46" t="str">
        <f t="shared" si="54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13</v>
      </c>
      <c r="S836" s="46">
        <f t="shared" si="55"/>
        <v>5</v>
      </c>
      <c r="T836" s="46" t="str">
        <f t="shared" si="54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2.761762920298879E-2</v>
      </c>
      <c r="D837" s="1120">
        <f>SUM($D$278)</f>
        <v>3.2699272976338734E-2</v>
      </c>
      <c r="E837" s="1120">
        <f>SUM($E$278)</f>
        <v>4.0400646148372181E-2</v>
      </c>
      <c r="F837" s="1120">
        <f>SUM($F$278)</f>
        <v>8.8376413449564123E-2</v>
      </c>
      <c r="G837" s="940"/>
      <c r="H837" s="1120">
        <f>SUM($H$278)</f>
        <v>0</v>
      </c>
      <c r="I837" s="1120">
        <f>SUM($I$278)</f>
        <v>0</v>
      </c>
      <c r="J837" s="1120">
        <f>SUM($J$278)</f>
        <v>4.0400646148372181E-2</v>
      </c>
      <c r="K837" s="1120">
        <f>SUM($K$278)</f>
        <v>8.8376413449564123E-2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14</v>
      </c>
      <c r="S837" s="46">
        <f t="shared" si="55"/>
        <v>6</v>
      </c>
      <c r="T837" s="46">
        <f t="shared" si="54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15</v>
      </c>
      <c r="S838" s="46">
        <f t="shared" si="55"/>
        <v>6</v>
      </c>
      <c r="T838" s="46" t="str">
        <f t="shared" si="54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40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40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16</v>
      </c>
      <c r="S839" s="46">
        <f t="shared" si="55"/>
        <v>6</v>
      </c>
      <c r="T839" s="46" t="str">
        <f t="shared" si="54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17</v>
      </c>
      <c r="S840" s="46">
        <f t="shared" si="55"/>
        <v>6</v>
      </c>
      <c r="T840" s="46" t="str">
        <f t="shared" si="54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18</v>
      </c>
      <c r="S841" s="46">
        <f t="shared" si="55"/>
        <v>6</v>
      </c>
      <c r="T841" s="46" t="str">
        <f t="shared" si="54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1.0118317247820672E-3</v>
      </c>
      <c r="D842" s="1120">
        <f>SUM($D$319)</f>
        <v>5.9960398505603987E-4</v>
      </c>
      <c r="E842" s="1120">
        <f>SUM($E$319)</f>
        <v>7.2809055328233404E-4</v>
      </c>
      <c r="F842" s="1120">
        <f>SUM($F$319)</f>
        <v>1.332453300124533E-3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19</v>
      </c>
      <c r="S842" s="46">
        <f t="shared" si="55"/>
        <v>7</v>
      </c>
      <c r="T842" s="46">
        <f t="shared" si="54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92"/>
      <c r="C843" s="1120">
        <f>SUM($C$329)</f>
        <v>1.0142757627646326E-2</v>
      </c>
      <c r="D843" s="1120">
        <f>SUM($D$329)</f>
        <v>1.1047051681195515E-2</v>
      </c>
      <c r="E843" s="1120">
        <f>SUM($E$329)</f>
        <v>1.4384909268813377E-2</v>
      </c>
      <c r="F843" s="1120">
        <f>SUM($F$329)</f>
        <v>6.3001867995018682E-2</v>
      </c>
      <c r="G843" s="940"/>
      <c r="H843" s="1120">
        <f>SUM($H$329)</f>
        <v>0</v>
      </c>
      <c r="I843" s="1120">
        <f>SUM($I$329)</f>
        <v>0</v>
      </c>
      <c r="J843" s="1120">
        <f>SUM($J$329)</f>
        <v>2.5557654331969399E-2</v>
      </c>
      <c r="K843" s="1120">
        <f>SUM($K$329)</f>
        <v>0.16076338729763387</v>
      </c>
      <c r="L843" s="940"/>
      <c r="M843" s="1120">
        <f>SUM($M$329)</f>
        <v>0</v>
      </c>
      <c r="N843" s="1120">
        <f>SUM($N$329)</f>
        <v>0</v>
      </c>
      <c r="O843" s="1120">
        <f>SUM($O$329)</f>
        <v>1.1172745063156022E-2</v>
      </c>
      <c r="P843" s="1120">
        <f>SUM($P$329)</f>
        <v>9.7761519302615188E-2</v>
      </c>
      <c r="R843" s="44">
        <v>20</v>
      </c>
      <c r="S843" s="46">
        <f t="shared" si="55"/>
        <v>8</v>
      </c>
      <c r="T843" s="46">
        <f t="shared" si="54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1.4850560398505606E-2</v>
      </c>
      <c r="D844" s="1120">
        <f>SUM($D$339)</f>
        <v>1.2325965130759653E-2</v>
      </c>
      <c r="E844" s="1120">
        <f>SUM($E$339)</f>
        <v>3.6065646682085038E-3</v>
      </c>
      <c r="F844" s="1120">
        <f>SUM($F$339)</f>
        <v>0.10774906600249066</v>
      </c>
      <c r="G844" s="940"/>
      <c r="H844" s="1120">
        <f>SUM($H$339)</f>
        <v>0</v>
      </c>
      <c r="I844" s="1120">
        <f>SUM($I$339)</f>
        <v>0</v>
      </c>
      <c r="J844" s="1120">
        <f>SUM($J$339)</f>
        <v>3.5429194093577657E-2</v>
      </c>
      <c r="K844" s="1120">
        <f>SUM($K$339)</f>
        <v>0.32225716064757165</v>
      </c>
      <c r="L844" s="940"/>
      <c r="M844" s="1120">
        <f>SUM($M$339)</f>
        <v>0</v>
      </c>
      <c r="N844" s="1120">
        <f>SUM($N$339)</f>
        <v>0</v>
      </c>
      <c r="O844" s="1120">
        <f>SUM($O$339)</f>
        <v>3.1822629425369155E-2</v>
      </c>
      <c r="P844" s="1120">
        <f>SUM($P$339)</f>
        <v>0.21450809464508097</v>
      </c>
      <c r="R844" s="44">
        <v>21</v>
      </c>
      <c r="S844" s="46">
        <f t="shared" si="55"/>
        <v>9</v>
      </c>
      <c r="T844" s="46">
        <f t="shared" si="54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4.7169933063511839E-2</v>
      </c>
      <c r="D845" s="1120">
        <f>SUM($D$349)</f>
        <v>3.7735946450809472E-2</v>
      </c>
      <c r="E845" s="1120">
        <f>SUM($E$349)</f>
        <v>2.6954247464863905E-2</v>
      </c>
      <c r="F845" s="1120">
        <f>SUM($F$349)</f>
        <v>0</v>
      </c>
      <c r="G845" s="940"/>
      <c r="H845" s="1120">
        <f>SUM($H$349)</f>
        <v>0</v>
      </c>
      <c r="I845" s="1120">
        <f>SUM($I$349)</f>
        <v>0.18867973225404736</v>
      </c>
      <c r="J845" s="1120">
        <f>SUM($J$349)</f>
        <v>0.29649672211350292</v>
      </c>
      <c r="K845" s="1120">
        <f>SUM($K$349)</f>
        <v>0</v>
      </c>
      <c r="L845" s="940"/>
      <c r="M845" s="1120">
        <f>SUM($M$349)</f>
        <v>0</v>
      </c>
      <c r="N845" s="1120">
        <f>SUM($N$349)</f>
        <v>0.15094378580323789</v>
      </c>
      <c r="O845" s="1120">
        <f>SUM($O$349)</f>
        <v>0.26954247464863901</v>
      </c>
      <c r="P845" s="1120">
        <f>SUM($P$349)</f>
        <v>0</v>
      </c>
      <c r="R845" s="44">
        <v>22</v>
      </c>
      <c r="S845" s="46">
        <f t="shared" si="55"/>
        <v>10</v>
      </c>
      <c r="T845" s="46">
        <f t="shared" si="54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23</v>
      </c>
      <c r="S846" s="46">
        <f t="shared" si="55"/>
        <v>10</v>
      </c>
      <c r="T846" s="46" t="str">
        <f t="shared" si="54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92"/>
      <c r="C847" s="1120">
        <f>SUM($C$370)</f>
        <v>1.047244707347447E-3</v>
      </c>
      <c r="D847" s="1120">
        <f>SUM($D$370)</f>
        <v>9.1064757160647569E-4</v>
      </c>
      <c r="E847" s="1120">
        <f>SUM($E$370)</f>
        <v>7.0249955523928121E-3</v>
      </c>
      <c r="F847" s="1120">
        <f>SUM($F$370)</f>
        <v>7.0828144458281441E-3</v>
      </c>
      <c r="G847" s="940"/>
      <c r="H847" s="1120">
        <f>SUM($H$370)</f>
        <v>0</v>
      </c>
      <c r="I847" s="1120">
        <f>SUM($I$370)</f>
        <v>0</v>
      </c>
      <c r="J847" s="1120">
        <f>SUM($J$370)</f>
        <v>9.626845756982744E-3</v>
      </c>
      <c r="K847" s="1120">
        <f>SUM($K$370)</f>
        <v>3.1366749688667497E-2</v>
      </c>
      <c r="L847" s="940"/>
      <c r="M847" s="1120">
        <f>SUM($M$370)</f>
        <v>0</v>
      </c>
      <c r="N847" s="1120">
        <f>SUM($N$370)</f>
        <v>0</v>
      </c>
      <c r="O847" s="1120">
        <f>SUM($O$370)</f>
        <v>2.601850204589932E-3</v>
      </c>
      <c r="P847" s="1120">
        <f>SUM($P$370)</f>
        <v>2.4283935242839352E-2</v>
      </c>
      <c r="R847" s="44">
        <v>24</v>
      </c>
      <c r="S847" s="46">
        <f t="shared" si="55"/>
        <v>11</v>
      </c>
      <c r="T847" s="46">
        <f t="shared" si="54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6.3544987546699876E-4</v>
      </c>
      <c r="D848" s="1120">
        <f>SUM($D$381)</f>
        <v>-2.202892901618929E-3</v>
      </c>
      <c r="E848" s="1120">
        <f>SUM($E$381)</f>
        <v>4.5510314890588859E-3</v>
      </c>
      <c r="F848" s="1120">
        <f>SUM($F$381)</f>
        <v>1.1974699875466999E-2</v>
      </c>
      <c r="G848" s="940"/>
      <c r="H848" s="1120">
        <f>SUM($H$381)</f>
        <v>0</v>
      </c>
      <c r="I848" s="1120">
        <f>SUM($I$381)</f>
        <v>0</v>
      </c>
      <c r="J848" s="1120">
        <f>SUM($J$381)</f>
        <v>6.4876406333392632E-3</v>
      </c>
      <c r="K848" s="1120">
        <f>SUM($K$381)</f>
        <v>2.3271586550435864E-2</v>
      </c>
      <c r="L848" s="940"/>
      <c r="M848" s="1120">
        <f>SUM($M$381)</f>
        <v>0</v>
      </c>
      <c r="N848" s="1120">
        <f>SUM($N$381)</f>
        <v>0</v>
      </c>
      <c r="O848" s="1120">
        <f>SUM($O$381)</f>
        <v>1.9366091442803773E-3</v>
      </c>
      <c r="P848" s="1120">
        <f>SUM($P$381)</f>
        <v>1.1296886674968865E-2</v>
      </c>
      <c r="R848" s="44">
        <v>25</v>
      </c>
      <c r="S848" s="46">
        <f t="shared" si="55"/>
        <v>12</v>
      </c>
      <c r="T848" s="46">
        <f t="shared" si="54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92"/>
      <c r="C849" s="1120">
        <f>SUM($C$391)</f>
        <v>7.8209215442092154E-4</v>
      </c>
      <c r="D849" s="1120">
        <f>SUM($D$391)</f>
        <v>1.2513474470734745E-3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26</v>
      </c>
      <c r="S849" s="46">
        <f t="shared" si="55"/>
        <v>13</v>
      </c>
      <c r="T849" s="46">
        <f t="shared" si="54"/>
        <v>13</v>
      </c>
      <c r="U849" s="1052">
        <v>849</v>
      </c>
      <c r="V849" s="46"/>
    </row>
    <row r="850" spans="1:22" ht="15.75" customHeight="1">
      <c r="A850" s="1364" t="s">
        <v>682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55"/>
        <v>13</v>
      </c>
      <c r="T850" s="46" t="str">
        <f t="shared" si="54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4.5900364259028638E-3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-4.5900364259028638E-3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27</v>
      </c>
      <c r="S851" s="46">
        <f t="shared" si="55"/>
        <v>14</v>
      </c>
      <c r="T851" s="46">
        <f t="shared" si="54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9.456724782067247E-4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0.03</v>
      </c>
      <c r="I852" s="1120">
        <f>SUM($I$447)</f>
        <v>0.05</v>
      </c>
      <c r="J852" s="1120">
        <f>SUM($J$447)</f>
        <v>0</v>
      </c>
      <c r="K852" s="1120">
        <f>SUM($K$447)</f>
        <v>0</v>
      </c>
      <c r="L852" s="940"/>
      <c r="M852" s="1120">
        <f>SUM($M$447)</f>
        <v>2.9054327521793273E-2</v>
      </c>
      <c r="N852" s="1120">
        <f>SUM($N$447)</f>
        <v>0.05</v>
      </c>
      <c r="O852" s="1120">
        <f>SUM($O$447)</f>
        <v>0</v>
      </c>
      <c r="P852" s="1120">
        <f>SUM($P$447)</f>
        <v>0</v>
      </c>
      <c r="R852" s="44">
        <v>28</v>
      </c>
      <c r="S852" s="46">
        <f t="shared" si="55"/>
        <v>15</v>
      </c>
      <c r="T852" s="46">
        <f t="shared" si="54"/>
        <v>15</v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55"/>
        <v>15</v>
      </c>
      <c r="T853" s="46" t="str">
        <f t="shared" si="54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55"/>
        <v>15</v>
      </c>
      <c r="T854" s="46" t="str">
        <f t="shared" si="54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55"/>
        <v>15</v>
      </c>
      <c r="T855" s="46" t="str">
        <f t="shared" si="54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55"/>
        <v>15</v>
      </c>
      <c r="T856" s="46" t="str">
        <f t="shared" si="54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29</v>
      </c>
      <c r="S857" s="46">
        <f t="shared" si="55"/>
        <v>15</v>
      </c>
      <c r="T857" s="46" t="str">
        <f t="shared" si="54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0.29491391656288918</v>
      </c>
      <c r="D859" s="1120">
        <f t="shared" ref="D859:F859" si="56">SUM(D$455)</f>
        <v>0.33407848468244083</v>
      </c>
      <c r="E859" s="1120">
        <f t="shared" si="56"/>
        <v>0.23593113325031134</v>
      </c>
      <c r="F859" s="1120">
        <f t="shared" si="56"/>
        <v>0.31457484433374844</v>
      </c>
      <c r="G859" s="940"/>
      <c r="H859" s="1120">
        <f>SUM(H$455)</f>
        <v>0</v>
      </c>
      <c r="I859" s="1120">
        <f t="shared" ref="I859:K859" si="57">SUM(I$455)</f>
        <v>0</v>
      </c>
      <c r="J859" s="1120">
        <f t="shared" si="57"/>
        <v>0</v>
      </c>
      <c r="K859" s="1120">
        <f t="shared" si="57"/>
        <v>0</v>
      </c>
      <c r="L859" s="940"/>
      <c r="M859" s="1120">
        <f>SUM(M$455)</f>
        <v>0</v>
      </c>
      <c r="N859" s="1120">
        <f t="shared" ref="N859:P859" si="58">SUM(N$455)</f>
        <v>0</v>
      </c>
      <c r="O859" s="1120">
        <f t="shared" si="58"/>
        <v>0</v>
      </c>
      <c r="P859" s="1120">
        <f t="shared" si="58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7.0974863013698625E-2</v>
      </c>
      <c r="D860" s="1120">
        <f t="shared" ref="D860:F860" si="59">SUM(D$464)</f>
        <v>7.9491846575342445E-2</v>
      </c>
      <c r="E860" s="1120">
        <f t="shared" si="59"/>
        <v>4.0557064579256355E-2</v>
      </c>
      <c r="F860" s="1120">
        <f t="shared" si="59"/>
        <v>6.3088767123287662E-2</v>
      </c>
      <c r="G860" s="940"/>
      <c r="H860" s="1120">
        <f>SUM(H$464)</f>
        <v>0</v>
      </c>
      <c r="I860" s="1120">
        <f t="shared" ref="I860:K860" si="60">SUM(I$464)</f>
        <v>0</v>
      </c>
      <c r="J860" s="1120">
        <f t="shared" si="60"/>
        <v>0</v>
      </c>
      <c r="K860" s="1120">
        <f t="shared" si="60"/>
        <v>0</v>
      </c>
      <c r="L860" s="940"/>
      <c r="M860" s="1120">
        <f>SUM(M$464)</f>
        <v>0</v>
      </c>
      <c r="N860" s="1120">
        <f t="shared" ref="N860:P860" si="61">SUM(N$464)</f>
        <v>0</v>
      </c>
      <c r="O860" s="1120">
        <f t="shared" si="61"/>
        <v>0</v>
      </c>
      <c r="P860" s="1120">
        <f t="shared" si="61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6.9215155666251554E-2</v>
      </c>
      <c r="D861" s="1120">
        <f t="shared" ref="D861:F861" si="62">SUM(D$473)</f>
        <v>5.5372124533001242E-2</v>
      </c>
      <c r="E861" s="1120">
        <f t="shared" si="62"/>
        <v>7.9103035047144624E-2</v>
      </c>
      <c r="F861" s="1120">
        <f t="shared" si="62"/>
        <v>6.1524582814445818E-2</v>
      </c>
      <c r="G861" s="940"/>
      <c r="H861" s="1120">
        <f>SUM(H$473)</f>
        <v>4.1743776476445053E-2</v>
      </c>
      <c r="I861" s="1120">
        <f t="shared" ref="I861:K861" si="63">SUM(I$473)</f>
        <v>4.1743776476445053E-2</v>
      </c>
      <c r="J861" s="1120">
        <f t="shared" si="63"/>
        <v>4.1743776476445053E-2</v>
      </c>
      <c r="K861" s="1120">
        <f t="shared" si="63"/>
        <v>4.174377647644506E-2</v>
      </c>
      <c r="L861" s="940"/>
      <c r="M861" s="1120">
        <f>SUM(M$473)</f>
        <v>-2.7471379189806501E-2</v>
      </c>
      <c r="N861" s="1120">
        <f t="shared" ref="N861:P861" si="64">SUM(N$473)</f>
        <v>-1.3628348056556189E-2</v>
      </c>
      <c r="O861" s="1120">
        <f t="shared" si="64"/>
        <v>-3.735925857069957E-2</v>
      </c>
      <c r="P861" s="1120">
        <f t="shared" si="64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1.3442208904109588E-2</v>
      </c>
      <c r="D862" s="1120">
        <f t="shared" ref="D862:F862" si="65">SUM(D$482)</f>
        <v>1.1731382316313821E-2</v>
      </c>
      <c r="E862" s="1120">
        <f t="shared" si="65"/>
        <v>1.5362524461839529E-2</v>
      </c>
      <c r="F862" s="1120">
        <f t="shared" si="65"/>
        <v>1.086239103362391E-2</v>
      </c>
      <c r="G862" s="940"/>
      <c r="H862" s="1120">
        <f>SUM(H$482)</f>
        <v>6.8499749728887158E-3</v>
      </c>
      <c r="I862" s="1120">
        <f t="shared" ref="I862:K862" si="66">SUM(I$482)</f>
        <v>6.8499749728887132E-3</v>
      </c>
      <c r="J862" s="1120">
        <f t="shared" si="66"/>
        <v>6.8499749728887158E-3</v>
      </c>
      <c r="K862" s="1120">
        <f t="shared" si="66"/>
        <v>6.8499749728887149E-3</v>
      </c>
      <c r="L862" s="940"/>
      <c r="M862" s="1120">
        <f>SUM(M$482)</f>
        <v>-6.5922339312208724E-3</v>
      </c>
      <c r="N862" s="1120">
        <f t="shared" ref="N862:P862" si="67">SUM(N$482)</f>
        <v>-4.8814073434251077E-3</v>
      </c>
      <c r="O862" s="1120">
        <f t="shared" si="67"/>
        <v>-8.5125494889508133E-3</v>
      </c>
      <c r="P862" s="1120">
        <f t="shared" si="67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4.6561856413449558E-2</v>
      </c>
      <c r="D863" s="1120">
        <f t="shared" ref="D863:F863" si="68">SUM(D$491)</f>
        <v>1.5964065056039849E-2</v>
      </c>
      <c r="E863" s="1120">
        <f t="shared" si="68"/>
        <v>6.4616453798256535E-2</v>
      </c>
      <c r="F863" s="1120">
        <f t="shared" si="68"/>
        <v>7.0951400249065988E-2</v>
      </c>
      <c r="G863" s="940"/>
      <c r="H863" s="1120">
        <f>SUM(H$491)</f>
        <v>0.15239060633791646</v>
      </c>
      <c r="I863" s="1120">
        <f t="shared" ref="I863:K863" si="69">SUM(I$491)</f>
        <v>0.15239060633791648</v>
      </c>
      <c r="J863" s="1120">
        <f t="shared" si="69"/>
        <v>0.15239060633791646</v>
      </c>
      <c r="K863" s="1120">
        <f t="shared" si="69"/>
        <v>0.15239060633791646</v>
      </c>
      <c r="L863" s="940"/>
      <c r="M863" s="1120">
        <f>SUM(M$491)</f>
        <v>0.10582874992446689</v>
      </c>
      <c r="N863" s="1120">
        <f t="shared" ref="N863:P863" si="70">SUM(N$491)</f>
        <v>0.13642654128187665</v>
      </c>
      <c r="O863" s="1120">
        <f t="shared" si="70"/>
        <v>8.7774152539659922E-2</v>
      </c>
      <c r="P863" s="1120">
        <f t="shared" si="70"/>
        <v>8.1439206088850469E-2</v>
      </c>
      <c r="Q863" s="1025" t="str">
        <f>$Q$493</f>
        <v>fpl</v>
      </c>
      <c r="R863" s="44" t="str">
        <f t="shared" ref="R863:R887" si="71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72">SUM(D$500)</f>
        <v>0</v>
      </c>
      <c r="E864" s="1120">
        <f t="shared" si="72"/>
        <v>5.0304167372353673E-2</v>
      </c>
      <c r="F864" s="1120">
        <f t="shared" si="72"/>
        <v>0</v>
      </c>
      <c r="G864" s="940"/>
      <c r="H864" s="1120">
        <f>SUM(H$500)</f>
        <v>4.0039884208984369E-2</v>
      </c>
      <c r="I864" s="1120">
        <f t="shared" ref="I864:K864" si="73">SUM(I$500)</f>
        <v>4.0039884208984369E-2</v>
      </c>
      <c r="J864" s="1120">
        <f t="shared" si="73"/>
        <v>4.0039884208984369E-2</v>
      </c>
      <c r="K864" s="1120">
        <f t="shared" si="73"/>
        <v>4.0039884208984376E-2</v>
      </c>
      <c r="L864" s="940"/>
      <c r="M864" s="1120">
        <f>SUM(M$500)</f>
        <v>4.0039884208984369E-2</v>
      </c>
      <c r="N864" s="1120">
        <f t="shared" ref="N864:P864" si="74">SUM(N$500)</f>
        <v>4.0039884208984369E-2</v>
      </c>
      <c r="O864" s="1120">
        <f t="shared" si="74"/>
        <v>-1.0264283163369303E-2</v>
      </c>
      <c r="P864" s="1120">
        <f t="shared" si="74"/>
        <v>4.0039884208984376E-2</v>
      </c>
      <c r="Q864" s="1025" t="str">
        <f>$Q$502</f>
        <v>fpl</v>
      </c>
      <c r="R864" s="44" t="str">
        <f t="shared" si="71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92"/>
      <c r="C865" s="1120">
        <f>SUM(C$506)</f>
        <v>0</v>
      </c>
      <c r="D865" s="1120">
        <f t="shared" ref="D865:F865" si="75">SUM(D$506)</f>
        <v>0</v>
      </c>
      <c r="E865" s="1120">
        <f t="shared" si="75"/>
        <v>0</v>
      </c>
      <c r="F865" s="1120">
        <f t="shared" si="75"/>
        <v>0</v>
      </c>
      <c r="G865" s="940"/>
      <c r="H865" s="1120">
        <f>SUM(H$506)</f>
        <v>2.0254077046125727E-2</v>
      </c>
      <c r="I865" s="1120">
        <f t="shared" ref="I865:K865" si="76">SUM(I$506)</f>
        <v>2.0254077046125731E-2</v>
      </c>
      <c r="J865" s="1120">
        <f t="shared" si="76"/>
        <v>2.0254077046125727E-2</v>
      </c>
      <c r="K865" s="1120">
        <f t="shared" si="76"/>
        <v>2.0254077046125731E-2</v>
      </c>
      <c r="L865" s="940"/>
      <c r="M865" s="1120">
        <f>SUM(M$506)</f>
        <v>2.0254077046125727E-2</v>
      </c>
      <c r="N865" s="1120">
        <f t="shared" ref="N865:P865" si="77">SUM(N$506)</f>
        <v>2.0254077046125731E-2</v>
      </c>
      <c r="O865" s="1120">
        <f t="shared" si="77"/>
        <v>2.0254077046125727E-2</v>
      </c>
      <c r="P865" s="1120">
        <f t="shared" si="77"/>
        <v>2.0254077046125731E-2</v>
      </c>
      <c r="Q865" s="1025" t="str">
        <f>$Q$508</f>
        <v>fpl</v>
      </c>
      <c r="R865" s="44" t="str">
        <f t="shared" si="71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92"/>
      <c r="C866" s="1120">
        <f>SUM(C$512)</f>
        <v>6.3349464508094644E-2</v>
      </c>
      <c r="D866" s="1120">
        <f t="shared" ref="D866:F866" si="78">SUM(D$512)</f>
        <v>6.3349464508094644E-2</v>
      </c>
      <c r="E866" s="1120">
        <f t="shared" si="78"/>
        <v>9.0499235011563775E-2</v>
      </c>
      <c r="F866" s="1120">
        <f t="shared" si="78"/>
        <v>7.0388293897882939E-2</v>
      </c>
      <c r="G866" s="940"/>
      <c r="H866" s="1120">
        <f>SUM(H$512)</f>
        <v>1.3335009323731963E-2</v>
      </c>
      <c r="I866" s="1120">
        <f t="shared" ref="I866:K866" si="79">SUM(I$512)</f>
        <v>1.3335009323731963E-2</v>
      </c>
      <c r="J866" s="1120">
        <f t="shared" si="79"/>
        <v>1.3335009323731963E-2</v>
      </c>
      <c r="K866" s="1120">
        <f t="shared" si="79"/>
        <v>1.3335009323731963E-2</v>
      </c>
      <c r="L866" s="940"/>
      <c r="M866" s="1120">
        <f>SUM(M$512)</f>
        <v>-5.0014455184362677E-2</v>
      </c>
      <c r="N866" s="1120">
        <f t="shared" ref="N866:P866" si="80">SUM(N$512)</f>
        <v>-5.0014455184362677E-2</v>
      </c>
      <c r="O866" s="1120">
        <f t="shared" si="80"/>
        <v>-7.7164225687831808E-2</v>
      </c>
      <c r="P866" s="1120">
        <f t="shared" si="80"/>
        <v>-5.7053284574150973E-2</v>
      </c>
      <c r="Q866" s="1204" t="str">
        <f>$Q$514</f>
        <v>fpl</v>
      </c>
      <c r="R866" s="44" t="str">
        <f t="shared" si="71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7.0388293897882925E-2</v>
      </c>
      <c r="D867" s="1120">
        <f t="shared" ref="D867:F867" si="81">SUM(D$518)</f>
        <v>7.0388293897882939E-2</v>
      </c>
      <c r="E867" s="1120">
        <f t="shared" si="81"/>
        <v>0.10055470556840419</v>
      </c>
      <c r="F867" s="1120">
        <f t="shared" si="81"/>
        <v>7.8209215442092153E-2</v>
      </c>
      <c r="G867" s="940"/>
      <c r="H867" s="1120">
        <f>SUM(H$518)</f>
        <v>6.9223060183329313E-2</v>
      </c>
      <c r="I867" s="1120">
        <f t="shared" ref="I867:K867" si="82">SUM(I$518)</f>
        <v>6.9223060183329299E-2</v>
      </c>
      <c r="J867" s="1120">
        <f t="shared" si="82"/>
        <v>6.9223060183329299E-2</v>
      </c>
      <c r="K867" s="1120">
        <f t="shared" si="82"/>
        <v>6.9223060183329313E-2</v>
      </c>
      <c r="L867" s="940"/>
      <c r="M867" s="1120">
        <f>SUM(M$518)</f>
        <v>-1.1652337145536124E-3</v>
      </c>
      <c r="N867" s="1120">
        <f t="shared" ref="N867:P867" si="83">SUM(N$518)</f>
        <v>-1.1652337145536401E-3</v>
      </c>
      <c r="O867" s="1120">
        <f t="shared" si="83"/>
        <v>-3.1331645385074894E-2</v>
      </c>
      <c r="P867" s="1120">
        <f t="shared" si="83"/>
        <v>-8.9861552587628402E-3</v>
      </c>
      <c r="Q867" s="1025" t="str">
        <f>$Q$520</f>
        <v>fpl</v>
      </c>
      <c r="R867" s="44" t="str">
        <f t="shared" si="71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4.5882739726027391E-3</v>
      </c>
      <c r="D868" s="1120">
        <f t="shared" ref="D868:F868" si="84">SUM(D$524)</f>
        <v>4.004311830635118E-3</v>
      </c>
      <c r="E868" s="1120">
        <f t="shared" si="84"/>
        <v>5.9587973670165448E-3</v>
      </c>
      <c r="F868" s="1120">
        <f t="shared" si="84"/>
        <v>4.0784657534246567E-3</v>
      </c>
      <c r="G868" s="940"/>
      <c r="H868" s="1120">
        <f>SUM(H$524)</f>
        <v>4.1863769079100452E-3</v>
      </c>
      <c r="I868" s="1120">
        <f t="shared" ref="I868:K868" si="85">SUM(I$524)</f>
        <v>4.1863769079100452E-3</v>
      </c>
      <c r="J868" s="1120">
        <f t="shared" si="85"/>
        <v>4.1863769079100444E-3</v>
      </c>
      <c r="K868" s="1120">
        <f t="shared" si="85"/>
        <v>4.1863769079100461E-3</v>
      </c>
      <c r="L868" s="940"/>
      <c r="M868" s="1120">
        <f>SUM(M$524)</f>
        <v>-4.0189706469269393E-4</v>
      </c>
      <c r="N868" s="1120">
        <f t="shared" ref="N868:P868" si="86">SUM(N$524)</f>
        <v>1.8206507727492726E-4</v>
      </c>
      <c r="O868" s="1120">
        <f t="shared" si="86"/>
        <v>-1.7724204591065005E-3</v>
      </c>
      <c r="P868" s="1120">
        <f t="shared" si="86"/>
        <v>1.0791115448538936E-4</v>
      </c>
      <c r="Q868" s="1025" t="str">
        <f>$Q$526</f>
        <v>fpl</v>
      </c>
      <c r="R868" s="44" t="str">
        <f t="shared" si="71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8.2380373599003718E-3</v>
      </c>
      <c r="D869" s="1120">
        <f t="shared" ref="D869:F869" si="87">SUM(D$530)</f>
        <v>6.5904298879202981E-3</v>
      </c>
      <c r="E869" s="1120">
        <f t="shared" si="87"/>
        <v>1.2651271659847002E-2</v>
      </c>
      <c r="F869" s="1120">
        <f t="shared" si="87"/>
        <v>9.839877957658779E-3</v>
      </c>
      <c r="G869" s="940"/>
      <c r="H869" s="1120">
        <f>SUM(H$530)</f>
        <v>6.6514941164040114E-3</v>
      </c>
      <c r="I869" s="1120">
        <f t="shared" ref="I869:K869" si="88">SUM(I$530)</f>
        <v>6.6514941164040105E-3</v>
      </c>
      <c r="J869" s="1120">
        <f t="shared" si="88"/>
        <v>6.6514941164040105E-3</v>
      </c>
      <c r="K869" s="1120">
        <f t="shared" si="88"/>
        <v>6.6514941164040114E-3</v>
      </c>
      <c r="L869" s="940"/>
      <c r="M869" s="1120">
        <f>SUM(M$530)</f>
        <v>-1.5865432434963604E-3</v>
      </c>
      <c r="N869" s="1120">
        <f t="shared" ref="N869:P869" si="89">SUM(N$530)</f>
        <v>6.1064228483712416E-5</v>
      </c>
      <c r="O869" s="1120">
        <f t="shared" si="89"/>
        <v>-5.9997775434429915E-3</v>
      </c>
      <c r="P869" s="1120">
        <f t="shared" si="89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1.8916853985056038E-2</v>
      </c>
      <c r="D870" s="1120">
        <f t="shared" ref="D870:F870" si="90">SUM(D$536)</f>
        <v>0</v>
      </c>
      <c r="E870" s="1120">
        <f t="shared" si="90"/>
        <v>0</v>
      </c>
      <c r="F870" s="1120">
        <f t="shared" si="90"/>
        <v>0</v>
      </c>
      <c r="G870" s="940"/>
      <c r="H870" s="1120">
        <f>SUM(H$536)</f>
        <v>6.5236465135985258E-2</v>
      </c>
      <c r="I870" s="1120">
        <f t="shared" ref="I870:K870" si="91">SUM(I$536)</f>
        <v>6.5236465135985258E-2</v>
      </c>
      <c r="J870" s="1120">
        <f t="shared" si="91"/>
        <v>6.5236465135985258E-2</v>
      </c>
      <c r="K870" s="1120">
        <f t="shared" si="91"/>
        <v>6.5236465135985258E-2</v>
      </c>
      <c r="L870" s="940"/>
      <c r="M870" s="1120">
        <f>SUM(M$536)</f>
        <v>4.6319611150929224E-2</v>
      </c>
      <c r="N870" s="1120">
        <f t="shared" ref="N870:P870" si="92">SUM(N$536)</f>
        <v>6.5236465135985258E-2</v>
      </c>
      <c r="O870" s="1120">
        <f t="shared" si="92"/>
        <v>6.5236465135985258E-2</v>
      </c>
      <c r="P870" s="1120">
        <f t="shared" si="92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0</v>
      </c>
      <c r="D871" s="1120">
        <f t="shared" ref="D871:F871" si="93">SUM(D$542)</f>
        <v>3.6758331257783312E-3</v>
      </c>
      <c r="E871" s="1120">
        <f t="shared" si="93"/>
        <v>1.7503967265611098E-2</v>
      </c>
      <c r="F871" s="1120">
        <f t="shared" si="93"/>
        <v>1.3614196762141966E-2</v>
      </c>
      <c r="G871" s="940"/>
      <c r="H871" s="1120">
        <f>SUM(H$542)</f>
        <v>1.0484878246657241E-2</v>
      </c>
      <c r="I871" s="1120">
        <f t="shared" ref="I871:K871" si="94">SUM(I$542)</f>
        <v>1.0484878246657239E-2</v>
      </c>
      <c r="J871" s="1120">
        <f t="shared" si="94"/>
        <v>1.0484878246657239E-2</v>
      </c>
      <c r="K871" s="1120">
        <f t="shared" si="94"/>
        <v>1.0484878246657239E-2</v>
      </c>
      <c r="L871" s="940"/>
      <c r="M871" s="1120">
        <f>SUM(M$542)</f>
        <v>1.0484878246657241E-2</v>
      </c>
      <c r="N871" s="1120">
        <f t="shared" ref="N871:P871" si="95">SUM(N$542)</f>
        <v>6.8090451208789081E-3</v>
      </c>
      <c r="O871" s="1120">
        <f t="shared" si="95"/>
        <v>-7.0190890189538585E-3</v>
      </c>
      <c r="P871" s="1120">
        <f t="shared" si="95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96">SUM(D$548)</f>
        <v>0</v>
      </c>
      <c r="E872" s="1120">
        <f t="shared" si="96"/>
        <v>2.510585305105853E-2</v>
      </c>
      <c r="F872" s="1120">
        <f t="shared" si="96"/>
        <v>1.5051888750518888E-2</v>
      </c>
      <c r="G872" s="940"/>
      <c r="H872" s="1120">
        <f>SUM(H$548)</f>
        <v>4.7146460909842777E-3</v>
      </c>
      <c r="I872" s="1120">
        <f t="shared" ref="I872:K872" si="97">SUM(I$548)</f>
        <v>4.7146460909842768E-3</v>
      </c>
      <c r="J872" s="1120">
        <f t="shared" si="97"/>
        <v>4.7146460909842777E-3</v>
      </c>
      <c r="K872" s="1120">
        <f t="shared" si="97"/>
        <v>4.7146460909842768E-3</v>
      </c>
      <c r="L872" s="940"/>
      <c r="M872" s="1120">
        <f>SUM(M$548)</f>
        <v>4.7146460909842777E-3</v>
      </c>
      <c r="N872" s="1120">
        <f t="shared" ref="N872:P872" si="98">SUM(N$548)</f>
        <v>4.7146460909842768E-3</v>
      </c>
      <c r="O872" s="1120">
        <f t="shared" si="98"/>
        <v>-2.0391206960074251E-2</v>
      </c>
      <c r="P872" s="1120">
        <f t="shared" si="98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1.1120372820672478E-2</v>
      </c>
      <c r="D873" s="1120">
        <f t="shared" ref="D873:F873" si="99">SUM(D$554)</f>
        <v>7.9382353673723531E-3</v>
      </c>
      <c r="E873" s="1120">
        <f t="shared" si="99"/>
        <v>7.4298754669987538E-3</v>
      </c>
      <c r="F873" s="1120">
        <f t="shared" si="99"/>
        <v>5.778792029887919E-3</v>
      </c>
      <c r="G873" s="940"/>
      <c r="H873" s="1120">
        <f>SUM(H$554)</f>
        <v>2.3294279928963192E-3</v>
      </c>
      <c r="I873" s="1120">
        <f t="shared" ref="I873:K873" si="100">SUM(I$554)</f>
        <v>2.3294279928963192E-3</v>
      </c>
      <c r="J873" s="1120">
        <f t="shared" si="100"/>
        <v>2.3294279928963196E-3</v>
      </c>
      <c r="K873" s="1120">
        <f t="shared" si="100"/>
        <v>2.3294279928963196E-3</v>
      </c>
      <c r="L873" s="940"/>
      <c r="M873" s="1120">
        <f>SUM(M$554)</f>
        <v>-8.7909448277761586E-3</v>
      </c>
      <c r="N873" s="1120">
        <f t="shared" ref="N873:P873" si="101">SUM(N$554)</f>
        <v>-5.6088073744760339E-3</v>
      </c>
      <c r="O873" s="1120">
        <f t="shared" si="101"/>
        <v>-5.1004474741024337E-3</v>
      </c>
      <c r="P873" s="1120">
        <f t="shared" si="101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1.9552303860523039E-3</v>
      </c>
      <c r="D874" s="1120">
        <f t="shared" ref="D874:F874" si="102">SUM(D$560)</f>
        <v>7.8209215442092154E-4</v>
      </c>
      <c r="E874" s="1120">
        <f t="shared" si="102"/>
        <v>1.1172745063156022E-3</v>
      </c>
      <c r="F874" s="1120">
        <f t="shared" si="102"/>
        <v>1.7379825653798255E-3</v>
      </c>
      <c r="G874" s="940"/>
      <c r="H874" s="1120">
        <f>SUM(H$560)</f>
        <v>1.190520460913079E-3</v>
      </c>
      <c r="I874" s="1120">
        <f t="shared" ref="I874:K874" si="103">SUM(I$560)</f>
        <v>1.1905204609130788E-3</v>
      </c>
      <c r="J874" s="1120">
        <f t="shared" si="103"/>
        <v>1.190520460913079E-3</v>
      </c>
      <c r="K874" s="1120">
        <f t="shared" si="103"/>
        <v>1.1905204609130788E-3</v>
      </c>
      <c r="L874" s="940"/>
      <c r="M874" s="1120">
        <f>SUM(M$560)</f>
        <v>-7.6470992513922491E-4</v>
      </c>
      <c r="N874" s="1120">
        <f t="shared" ref="N874:P874" si="104">SUM(N$560)</f>
        <v>4.0842830649215724E-4</v>
      </c>
      <c r="O874" s="1120">
        <f t="shared" si="104"/>
        <v>7.3245954597476797E-5</v>
      </c>
      <c r="P874" s="1120">
        <f t="shared" si="104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4.6925529265255291E-3</v>
      </c>
      <c r="D875" s="1120">
        <f t="shared" ref="D875:F875" si="105">SUM(D$566)</f>
        <v>3.19093599003736E-3</v>
      </c>
      <c r="E875" s="1120">
        <f t="shared" si="105"/>
        <v>2.7708407756626935E-3</v>
      </c>
      <c r="F875" s="1120">
        <f t="shared" si="105"/>
        <v>4.58827397260274E-3</v>
      </c>
      <c r="G875" s="940"/>
      <c r="H875" s="1120">
        <f>SUM(H$566)</f>
        <v>2.54315563055953E-3</v>
      </c>
      <c r="I875" s="1120">
        <f t="shared" ref="I875:K875" si="106">SUM(I$566)</f>
        <v>2.54315563055953E-3</v>
      </c>
      <c r="J875" s="1120">
        <f t="shared" si="106"/>
        <v>2.5431556305595304E-3</v>
      </c>
      <c r="K875" s="1120">
        <f t="shared" si="106"/>
        <v>2.54315563055953E-3</v>
      </c>
      <c r="L875" s="940"/>
      <c r="M875" s="1120">
        <f>SUM(M$566)</f>
        <v>-2.149397295965999E-3</v>
      </c>
      <c r="N875" s="1120">
        <f t="shared" ref="N875:P875" si="107">SUM(N$566)</f>
        <v>-6.4778035947783003E-4</v>
      </c>
      <c r="O875" s="1120">
        <f t="shared" si="107"/>
        <v>-2.2768514510316303E-4</v>
      </c>
      <c r="P875" s="1120">
        <f t="shared" si="107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08">SUM(D$572)</f>
        <v>0</v>
      </c>
      <c r="E876" s="1120">
        <f t="shared" si="108"/>
        <v>8.4242497776196405E-3</v>
      </c>
      <c r="F876" s="1120">
        <f t="shared" si="108"/>
        <v>8.9042640099626404E-3</v>
      </c>
      <c r="G876" s="940"/>
      <c r="H876" s="1120">
        <f>SUM(H$572)</f>
        <v>6.4452444981512964E-3</v>
      </c>
      <c r="I876" s="1120">
        <f t="shared" ref="I876:K876" si="109">SUM(I$572)</f>
        <v>6.4452444981512964E-3</v>
      </c>
      <c r="J876" s="1120">
        <f t="shared" si="109"/>
        <v>6.4452444981512964E-3</v>
      </c>
      <c r="K876" s="1120">
        <f t="shared" si="109"/>
        <v>6.4452444981512973E-3</v>
      </c>
      <c r="L876" s="940"/>
      <c r="M876" s="1120">
        <f>SUM(M$572)</f>
        <v>6.4452444981512964E-3</v>
      </c>
      <c r="N876" s="1120">
        <f t="shared" ref="N876:P876" si="110">SUM(N$572)</f>
        <v>6.4452444981512964E-3</v>
      </c>
      <c r="O876" s="1120">
        <f t="shared" si="110"/>
        <v>-1.9790052794683441E-3</v>
      </c>
      <c r="P876" s="1120">
        <f t="shared" si="110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2.6232674346201738E-4</v>
      </c>
      <c r="D877" s="1120">
        <f t="shared" ref="D877:F877" si="111">SUM(D$578)</f>
        <v>2.0986139476961393E-4</v>
      </c>
      <c r="E877" s="1120">
        <f t="shared" si="111"/>
        <v>3.4263084860345131E-4</v>
      </c>
      <c r="F877" s="1120">
        <f t="shared" si="111"/>
        <v>3.9973599003735995E-4</v>
      </c>
      <c r="G877" s="940"/>
      <c r="H877" s="1120">
        <f>SUM(H$578)</f>
        <v>1.7428331246525793E-3</v>
      </c>
      <c r="I877" s="1120">
        <f t="shared" ref="I877:K877" si="112">SUM(I$578)</f>
        <v>1.7428331246525798E-3</v>
      </c>
      <c r="J877" s="1120">
        <f t="shared" si="112"/>
        <v>1.7428331246525793E-3</v>
      </c>
      <c r="K877" s="1120">
        <f t="shared" si="112"/>
        <v>1.7428331246525793E-3</v>
      </c>
      <c r="L877" s="940"/>
      <c r="M877" s="1120">
        <f>SUM(M$578)</f>
        <v>1.4805063811905619E-3</v>
      </c>
      <c r="N877" s="1120">
        <f t="shared" ref="N877:P877" si="113">SUM(N$578)</f>
        <v>1.5329717298829659E-3</v>
      </c>
      <c r="O877" s="1120">
        <f t="shared" si="113"/>
        <v>1.4002022760491281E-3</v>
      </c>
      <c r="P877" s="1120">
        <f t="shared" si="113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14">SUM(D$584)</f>
        <v>0</v>
      </c>
      <c r="E878" s="1120">
        <f t="shared" si="114"/>
        <v>0</v>
      </c>
      <c r="F878" s="1120">
        <f t="shared" si="114"/>
        <v>0</v>
      </c>
      <c r="G878" s="940"/>
      <c r="H878" s="1120">
        <f>SUM(H$584)</f>
        <v>1.8095648906604107E-2</v>
      </c>
      <c r="I878" s="1120">
        <f t="shared" ref="I878:K878" si="115">SUM(I$584)</f>
        <v>1.8095648906604107E-2</v>
      </c>
      <c r="J878" s="1120">
        <f t="shared" si="115"/>
        <v>1.8095648906604107E-2</v>
      </c>
      <c r="K878" s="1120">
        <f t="shared" si="115"/>
        <v>1.8095648906604107E-2</v>
      </c>
      <c r="L878" s="940"/>
      <c r="M878" s="1120">
        <f>SUM(M$584)</f>
        <v>1.8095648906604107E-2</v>
      </c>
      <c r="N878" s="1120">
        <f t="shared" ref="N878:P878" si="116">SUM(N$584)</f>
        <v>1.8095648906604107E-2</v>
      </c>
      <c r="O878" s="1120">
        <f t="shared" si="116"/>
        <v>1.8095648906604107E-2</v>
      </c>
      <c r="P878" s="1120">
        <f t="shared" si="116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92"/>
      <c r="C879" s="1120">
        <f>SUM(C$590)</f>
        <v>6.4952753424657537E-3</v>
      </c>
      <c r="D879" s="1120">
        <f t="shared" ref="D879:F879" si="117">SUM(D$590)</f>
        <v>5.1962202739726021E-3</v>
      </c>
      <c r="E879" s="1120">
        <f t="shared" si="117"/>
        <v>7.4231718199608615E-3</v>
      </c>
      <c r="F879" s="1120">
        <f t="shared" si="117"/>
        <v>5.7735780821917817E-3</v>
      </c>
      <c r="G879" s="940"/>
      <c r="H879" s="1120">
        <f>SUM(H$590)</f>
        <v>1.8469185559062884E-3</v>
      </c>
      <c r="I879" s="1120">
        <f t="shared" ref="I879:K879" si="118">SUM(I$590)</f>
        <v>1.8469185559062884E-3</v>
      </c>
      <c r="J879" s="1120">
        <f t="shared" si="118"/>
        <v>1.8469185559062884E-3</v>
      </c>
      <c r="K879" s="1120">
        <f t="shared" si="118"/>
        <v>1.8469185559062884E-3</v>
      </c>
      <c r="L879" s="940"/>
      <c r="M879" s="1120">
        <f>SUM(M$590)</f>
        <v>-4.6483567865594653E-3</v>
      </c>
      <c r="N879" s="1120">
        <f t="shared" ref="N879:P879" si="119">SUM(N$590)</f>
        <v>-3.3493017180663137E-3</v>
      </c>
      <c r="O879" s="1120">
        <f t="shared" si="119"/>
        <v>-5.5762532640545731E-3</v>
      </c>
      <c r="P879" s="1120">
        <f t="shared" si="119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20">SUM(D$597)</f>
        <v>0</v>
      </c>
      <c r="E880" s="1120">
        <f t="shared" si="120"/>
        <v>0</v>
      </c>
      <c r="F880" s="1120">
        <f t="shared" si="120"/>
        <v>0</v>
      </c>
      <c r="G880" s="940"/>
      <c r="H880" s="1120">
        <f>SUM(H$597)</f>
        <v>0</v>
      </c>
      <c r="I880" s="1120">
        <f t="shared" ref="I880:K880" si="121">SUM(I$597)</f>
        <v>0</v>
      </c>
      <c r="J880" s="1120">
        <f t="shared" si="121"/>
        <v>0</v>
      </c>
      <c r="K880" s="1120">
        <f t="shared" si="121"/>
        <v>0</v>
      </c>
      <c r="L880" s="940"/>
      <c r="M880" s="1120">
        <f>SUM(M$597)</f>
        <v>0</v>
      </c>
      <c r="N880" s="1120">
        <f t="shared" ref="N880:P880" si="122">SUM(N$597)</f>
        <v>0</v>
      </c>
      <c r="O880" s="1120">
        <f t="shared" si="122"/>
        <v>0</v>
      </c>
      <c r="P880" s="1120">
        <f t="shared" si="122"/>
        <v>0</v>
      </c>
      <c r="Q880" s="1025" t="str">
        <f>$Q$599</f>
        <v>des</v>
      </c>
      <c r="R880" s="44" t="str">
        <f t="shared" si="71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23">SUM(D$603)</f>
        <v>0</v>
      </c>
      <c r="E881" s="1120">
        <f t="shared" si="123"/>
        <v>0</v>
      </c>
      <c r="F881" s="1120">
        <f t="shared" si="123"/>
        <v>0</v>
      </c>
      <c r="G881" s="940"/>
      <c r="H881" s="1120">
        <f>SUM(H$603)</f>
        <v>1.6008841220431971E-3</v>
      </c>
      <c r="I881" s="1120">
        <f t="shared" ref="I881:K881" si="124">SUM(I$603)</f>
        <v>1.6008841220431973E-3</v>
      </c>
      <c r="J881" s="1120">
        <f t="shared" si="124"/>
        <v>1.6008841220431971E-3</v>
      </c>
      <c r="K881" s="1120">
        <f t="shared" si="124"/>
        <v>1.6008841220431971E-3</v>
      </c>
      <c r="L881" s="940"/>
      <c r="M881" s="1120">
        <f>SUM(M$603)</f>
        <v>1.6008841220431971E-3</v>
      </c>
      <c r="N881" s="1120">
        <f t="shared" ref="N881:P881" si="125">SUM(N$603)</f>
        <v>1.6008841220431973E-3</v>
      </c>
      <c r="O881" s="1120">
        <f t="shared" si="125"/>
        <v>1.6008841220431971E-3</v>
      </c>
      <c r="P881" s="1120">
        <f t="shared" si="125"/>
        <v>1.6008841220431971E-3</v>
      </c>
      <c r="Q881" s="1025" t="str">
        <f>$Q$605</f>
        <v>fpl</v>
      </c>
      <c r="R881" s="44" t="str">
        <f t="shared" si="71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26">SUM(D$609)</f>
        <v>0</v>
      </c>
      <c r="E882" s="1120">
        <f t="shared" si="126"/>
        <v>0</v>
      </c>
      <c r="F882" s="1120">
        <f t="shared" si="126"/>
        <v>0</v>
      </c>
      <c r="G882" s="940"/>
      <c r="H882" s="1120">
        <f>SUM(H$609)</f>
        <v>7.37994481039518E-3</v>
      </c>
      <c r="I882" s="1120">
        <f t="shared" ref="I882:K882" si="127">SUM(I$609)</f>
        <v>7.37994481039518E-3</v>
      </c>
      <c r="J882" s="1120">
        <f t="shared" si="127"/>
        <v>7.37994481039518E-3</v>
      </c>
      <c r="K882" s="1120">
        <f t="shared" si="127"/>
        <v>7.37994481039518E-3</v>
      </c>
      <c r="L882" s="940"/>
      <c r="M882" s="1120">
        <f>SUM(M$609)</f>
        <v>7.37994481039518E-3</v>
      </c>
      <c r="N882" s="1120">
        <f t="shared" ref="N882:P882" si="128">SUM(N$609)</f>
        <v>7.37994481039518E-3</v>
      </c>
      <c r="O882" s="1120">
        <f t="shared" si="128"/>
        <v>7.37994481039518E-3</v>
      </c>
      <c r="P882" s="1120">
        <f t="shared" si="128"/>
        <v>7.37994481039518E-3</v>
      </c>
      <c r="Q882" s="1025" t="str">
        <f>$Q$611</f>
        <v>fpl</v>
      </c>
      <c r="R882" s="44" t="str">
        <f t="shared" si="71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29">SUM(D$615)</f>
        <v>0</v>
      </c>
      <c r="E883" s="1120">
        <f t="shared" si="129"/>
        <v>3.7503180928660385E-3</v>
      </c>
      <c r="F883" s="1120">
        <f t="shared" si="129"/>
        <v>4.298610211706101E-3</v>
      </c>
      <c r="G883" s="940"/>
      <c r="H883" s="1120">
        <f>SUM(H$615)</f>
        <v>0</v>
      </c>
      <c r="I883" s="1120">
        <f t="shared" ref="I883:K883" si="130">SUM(I$615)</f>
        <v>0</v>
      </c>
      <c r="J883" s="1120">
        <f t="shared" si="130"/>
        <v>0</v>
      </c>
      <c r="K883" s="1120">
        <f t="shared" si="130"/>
        <v>0</v>
      </c>
      <c r="L883" s="940"/>
      <c r="M883" s="1120">
        <f>SUM(M$615)</f>
        <v>0</v>
      </c>
      <c r="N883" s="1120">
        <f t="shared" ref="N883:P883" si="131">SUM(N$615)</f>
        <v>0</v>
      </c>
      <c r="O883" s="1120">
        <f t="shared" si="131"/>
        <v>-3.7503180928660385E-3</v>
      </c>
      <c r="P883" s="1120">
        <f t="shared" si="131"/>
        <v>-4.298610211706101E-3</v>
      </c>
      <c r="Q883" s="1025" t="str">
        <f>$Q$617</f>
        <v>des</v>
      </c>
      <c r="R883" s="44" t="str">
        <f t="shared" si="71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32">SUM(D$621)</f>
        <v>0</v>
      </c>
      <c r="E884" s="1120">
        <f t="shared" si="132"/>
        <v>3.6032102828678168E-3</v>
      </c>
      <c r="F884" s="1120">
        <f t="shared" si="132"/>
        <v>5.2313275217932744E-3</v>
      </c>
      <c r="G884" s="940"/>
      <c r="H884" s="1120">
        <f>SUM(H$621)</f>
        <v>8.4622877826154574E-3</v>
      </c>
      <c r="I884" s="1120">
        <f t="shared" ref="I884:K884" si="133">SUM(I$621)</f>
        <v>8.4622877826154557E-3</v>
      </c>
      <c r="J884" s="1120">
        <f t="shared" si="133"/>
        <v>8.4622877826154557E-3</v>
      </c>
      <c r="K884" s="1120">
        <f t="shared" si="133"/>
        <v>8.4622877826154574E-3</v>
      </c>
      <c r="L884" s="940"/>
      <c r="M884" s="1120">
        <f>SUM(M$621)</f>
        <v>8.4622877826154574E-3</v>
      </c>
      <c r="N884" s="1120">
        <f t="shared" ref="N884:P884" si="134">SUM(N$621)</f>
        <v>8.4622877826154557E-3</v>
      </c>
      <c r="O884" s="1120">
        <f t="shared" si="134"/>
        <v>4.8590774997476389E-3</v>
      </c>
      <c r="P884" s="1120">
        <f t="shared" si="134"/>
        <v>3.230960260822183E-3</v>
      </c>
      <c r="Q884" s="1025" t="str">
        <f>$Q$623</f>
        <v>fpl</v>
      </c>
      <c r="R884" s="44" t="str">
        <f t="shared" si="71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92"/>
      <c r="C885" s="1120">
        <f>SUM(C$627)</f>
        <v>0</v>
      </c>
      <c r="D885" s="1120">
        <f t="shared" ref="D885:F885" si="135">SUM(D$627)</f>
        <v>0</v>
      </c>
      <c r="E885" s="1120">
        <f t="shared" si="135"/>
        <v>0</v>
      </c>
      <c r="F885" s="1120">
        <f t="shared" si="135"/>
        <v>0</v>
      </c>
      <c r="G885" s="940"/>
      <c r="H885" s="1120">
        <f>SUM(H$627)</f>
        <v>0</v>
      </c>
      <c r="I885" s="1120">
        <f t="shared" ref="I885:K885" si="136">SUM(I$627)</f>
        <v>0</v>
      </c>
      <c r="J885" s="1120">
        <f t="shared" si="136"/>
        <v>0</v>
      </c>
      <c r="K885" s="1120">
        <f t="shared" si="136"/>
        <v>0</v>
      </c>
      <c r="L885" s="940"/>
      <c r="M885" s="1120">
        <f>SUM(M$627)</f>
        <v>0</v>
      </c>
      <c r="N885" s="1120">
        <f t="shared" ref="N885:P885" si="137">SUM(N$627)</f>
        <v>0</v>
      </c>
      <c r="O885" s="1120">
        <f t="shared" si="137"/>
        <v>0</v>
      </c>
      <c r="P885" s="1120">
        <f t="shared" si="137"/>
        <v>0</v>
      </c>
      <c r="Q885" s="1025" t="str">
        <f>$Q$629</f>
        <v>des</v>
      </c>
      <c r="R885" s="44" t="str">
        <f t="shared" si="71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3.3825485678704852E-2</v>
      </c>
      <c r="D886" s="1120">
        <f t="shared" ref="D886:F886" si="138">SUM(D$633)</f>
        <v>5.4120777085927767E-2</v>
      </c>
      <c r="E886" s="1120">
        <f t="shared" si="138"/>
        <v>2.5771798612346561E-2</v>
      </c>
      <c r="F886" s="1120">
        <f t="shared" si="138"/>
        <v>5.5123013698630138E-2</v>
      </c>
      <c r="G886" s="940"/>
      <c r="H886" s="1120">
        <f>SUM(H$633)</f>
        <v>0</v>
      </c>
      <c r="I886" s="1120">
        <f t="shared" ref="I886:K886" si="139">SUM(I$633)</f>
        <v>0</v>
      </c>
      <c r="J886" s="1120">
        <f t="shared" si="139"/>
        <v>0</v>
      </c>
      <c r="K886" s="1120">
        <f t="shared" si="139"/>
        <v>0</v>
      </c>
      <c r="L886" s="940"/>
      <c r="M886" s="1120">
        <f>SUM(M$633)</f>
        <v>-3.3825485678704852E-2</v>
      </c>
      <c r="N886" s="1120">
        <f t="shared" ref="N886:P886" si="140">SUM(N$633)</f>
        <v>-5.4120777085927767E-2</v>
      </c>
      <c r="O886" s="1120">
        <f t="shared" si="140"/>
        <v>-2.5771798612346561E-2</v>
      </c>
      <c r="P886" s="1120">
        <f t="shared" si="140"/>
        <v>-5.5123013698630138E-2</v>
      </c>
      <c r="Q886" s="1025" t="str">
        <f>$Q$635</f>
        <v>des</v>
      </c>
      <c r="R886" s="44" t="str">
        <f t="shared" si="71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1.325646201743462E-2</v>
      </c>
      <c r="D887" s="1120">
        <f t="shared" ref="D887:F887" si="141">SUM(D$640)</f>
        <v>3.9769386052303859E-2</v>
      </c>
      <c r="E887" s="1120">
        <f t="shared" si="141"/>
        <v>3.676503469133606E-2</v>
      </c>
      <c r="F887" s="1120">
        <f t="shared" si="141"/>
        <v>4.5288349522623492E-2</v>
      </c>
      <c r="G887" s="940"/>
      <c r="H887" s="1120">
        <f>SUM(H$640)</f>
        <v>0</v>
      </c>
      <c r="I887" s="1120">
        <f t="shared" ref="I887:K887" si="142">SUM(I$640)</f>
        <v>0</v>
      </c>
      <c r="J887" s="1120">
        <f t="shared" si="142"/>
        <v>0</v>
      </c>
      <c r="K887" s="1120">
        <f t="shared" si="142"/>
        <v>0</v>
      </c>
      <c r="L887" s="940"/>
      <c r="M887" s="1120">
        <f>SUM(M$640)</f>
        <v>-1.325646201743462E-2</v>
      </c>
      <c r="N887" s="1120">
        <f t="shared" ref="N887:P887" si="143">SUM(N$640)</f>
        <v>-3.9769386052303859E-2</v>
      </c>
      <c r="O887" s="1120">
        <f t="shared" si="143"/>
        <v>-3.676503469133606E-2</v>
      </c>
      <c r="P887" s="1120">
        <f t="shared" si="143"/>
        <v>-4.5288349522623492E-2</v>
      </c>
      <c r="Q887" s="1025" t="str">
        <f>$Q$642</f>
        <v>dis</v>
      </c>
      <c r="R887" s="44" t="str">
        <f t="shared" si="71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543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0.11904761904761904</v>
      </c>
      <c r="D889" s="1120">
        <f>SUM($D$667)</f>
        <v>0.11904761904761904</v>
      </c>
      <c r="E889" s="1120">
        <f>SUM($E$667)</f>
        <v>0.1020408163265306</v>
      </c>
      <c r="F889" s="1120">
        <f>SUM($F$667)</f>
        <v>7.9365079365079375E-2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>
        <v>30</v>
      </c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>
        <v>31</v>
      </c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>
        <v>32</v>
      </c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92"/>
      <c r="C900" s="1120">
        <f>SUM($C$820:$C$899)</f>
        <v>1.13574318910781</v>
      </c>
      <c r="D900" s="1120">
        <f>SUM($D$820:$D$899)</f>
        <v>1.2026424597117951</v>
      </c>
      <c r="E900" s="1120">
        <f>SUM($E$820:$E$899)</f>
        <v>1.4175659584246152</v>
      </c>
      <c r="F900" s="1120">
        <f>SUM($F$820:$F$899)</f>
        <v>1.6058751880408779</v>
      </c>
      <c r="G900" s="940"/>
      <c r="H900" s="1120">
        <f>SUM($H$820:$H$899)</f>
        <v>0.51674711493209946</v>
      </c>
      <c r="I900" s="1120">
        <f>SUM($I$820:$I$899)</f>
        <v>0.72542684718614681</v>
      </c>
      <c r="J900" s="1120">
        <f>SUM($J$820:$J$899)</f>
        <v>1.2871831378817526</v>
      </c>
      <c r="K900" s="1120">
        <f>SUM($K$820:$K$899)</f>
        <v>2.3351272755796719</v>
      </c>
      <c r="L900" s="940"/>
      <c r="M900" s="1120">
        <f>SUM($M$820:$M$899)</f>
        <v>0.1449035554053249</v>
      </c>
      <c r="N900" s="1120">
        <f>SUM($N$820:$N$899)</f>
        <v>0.34540748726086673</v>
      </c>
      <c r="O900" s="1120">
        <f>SUM($O$820:$O$899)</f>
        <v>0.44606063149498865</v>
      </c>
      <c r="P900" s="1120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528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44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45">IF(MAX(C905:F905,H905:K905)&gt;0,S904+1,S904)</f>
        <v>0</v>
      </c>
      <c r="T905" s="46" t="str">
        <f t="shared" si="144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45"/>
        <v>0</v>
      </c>
      <c r="T906" s="46" t="str">
        <f t="shared" si="144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45"/>
        <v>0</v>
      </c>
      <c r="T907" s="46" t="str">
        <f t="shared" si="144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45"/>
        <v>0</v>
      </c>
      <c r="T908" s="46" t="str">
        <f t="shared" si="144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45"/>
        <v>0</v>
      </c>
      <c r="T909" s="46" t="str">
        <f t="shared" si="144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45"/>
        <v>0</v>
      </c>
      <c r="T910" s="46" t="str">
        <f t="shared" si="144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45"/>
        <v>0</v>
      </c>
      <c r="T911" s="46" t="str">
        <f t="shared" si="144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45"/>
        <v>0</v>
      </c>
      <c r="T912" s="46" t="str">
        <f t="shared" si="144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45"/>
        <v>0</v>
      </c>
      <c r="T913" s="46" t="str">
        <f t="shared" si="144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45"/>
        <v>0</v>
      </c>
      <c r="T914" s="46" t="str">
        <f t="shared" si="144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45"/>
        <v>0</v>
      </c>
      <c r="T915" s="46" t="str">
        <f t="shared" si="144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45"/>
        <v>0</v>
      </c>
      <c r="T916" s="46" t="str">
        <f t="shared" si="144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45"/>
        <v>0</v>
      </c>
      <c r="T917" s="46" t="str">
        <f t="shared" si="144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45"/>
        <v>0</v>
      </c>
      <c r="T918" s="46" t="str">
        <f t="shared" si="144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45"/>
        <v>0</v>
      </c>
      <c r="T919" s="46" t="str">
        <f t="shared" si="144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45"/>
        <v>0</v>
      </c>
      <c r="T920" s="46" t="str">
        <f t="shared" si="144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45"/>
        <v>0</v>
      </c>
      <c r="T921" s="46" t="str">
        <f t="shared" si="144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45"/>
        <v>0</v>
      </c>
      <c r="T922" s="46" t="str">
        <f t="shared" si="144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45"/>
        <v>0</v>
      </c>
      <c r="T923" s="46" t="str">
        <f t="shared" si="144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3500</v>
      </c>
      <c r="E924" s="1107">
        <f>SUM($E$200)</f>
        <v>21000</v>
      </c>
      <c r="F924" s="1107">
        <f>SUM($F$200)</f>
        <v>24000</v>
      </c>
      <c r="G924" s="1192"/>
      <c r="H924" s="1107">
        <f>SUM($H$200)</f>
        <v>0</v>
      </c>
      <c r="I924" s="1107">
        <f>SUM($I$200)</f>
        <v>3500</v>
      </c>
      <c r="J924" s="1107">
        <f>SUM($J$200)</f>
        <v>7000</v>
      </c>
      <c r="K924" s="1107">
        <f>SUM($K$200)</f>
        <v>28000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-14000</v>
      </c>
      <c r="P924" s="1107">
        <f>SUM($P$200)</f>
        <v>4000</v>
      </c>
      <c r="R924" s="44"/>
      <c r="S924" s="46">
        <f t="shared" si="145"/>
        <v>1</v>
      </c>
      <c r="T924" s="46">
        <f t="shared" si="144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45"/>
        <v>1</v>
      </c>
      <c r="T925" s="46" t="str">
        <f t="shared" si="144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600</v>
      </c>
      <c r="E926" s="1107">
        <f>SUM($E$207)</f>
        <v>2100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600</v>
      </c>
      <c r="J926" s="1107">
        <f>SUM($J$207)</f>
        <v>2700</v>
      </c>
      <c r="K926" s="1107">
        <f>SUM($K$207)</f>
        <v>7500</v>
      </c>
      <c r="L926" s="1192"/>
      <c r="M926" s="1107">
        <f>SUM($M$207)</f>
        <v>0</v>
      </c>
      <c r="N926" s="1107">
        <f>SUM($N$207)</f>
        <v>0</v>
      </c>
      <c r="O926" s="1107">
        <f>SUM($O$207)</f>
        <v>600</v>
      </c>
      <c r="P926" s="1107">
        <f>SUM($P$207)</f>
        <v>1500</v>
      </c>
      <c r="R926" s="44"/>
      <c r="S926" s="46">
        <f t="shared" si="145"/>
        <v>2</v>
      </c>
      <c r="T926" s="46">
        <f t="shared" si="144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45"/>
        <v>2</v>
      </c>
      <c r="T927" s="46" t="str">
        <f t="shared" si="144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45"/>
        <v>2</v>
      </c>
      <c r="T928" s="46" t="str">
        <f t="shared" si="144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200</v>
      </c>
      <c r="D929" s="1107">
        <f>SUM($D$217)</f>
        <v>123</v>
      </c>
      <c r="E929" s="1107">
        <f>SUM($E$217)</f>
        <v>147</v>
      </c>
      <c r="F929" s="1107">
        <f>SUM($F$217)</f>
        <v>28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45"/>
        <v>3</v>
      </c>
      <c r="T929" s="46">
        <f t="shared" si="144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45"/>
        <v>3</v>
      </c>
      <c r="T930" s="46" t="str">
        <f t="shared" si="144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/>
      <c r="S931" s="46">
        <f t="shared" si="145"/>
        <v>3</v>
      </c>
      <c r="T931" s="46" t="str">
        <f t="shared" si="144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822.00000000000011</v>
      </c>
      <c r="F932" s="1107">
        <f>SUM($F$241)</f>
        <v>4900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-822.00000000000011</v>
      </c>
      <c r="P932" s="1107">
        <f>SUM($P$241)</f>
        <v>-4900</v>
      </c>
      <c r="R932" s="44">
        <v>9</v>
      </c>
      <c r="S932" s="46">
        <f t="shared" si="145"/>
        <v>4</v>
      </c>
      <c r="T932" s="46">
        <f t="shared" si="144"/>
        <v>4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400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-400</v>
      </c>
      <c r="P933" s="1107">
        <f>SUM($P$248)</f>
        <v>0</v>
      </c>
      <c r="R933" s="44">
        <v>10</v>
      </c>
      <c r="S933" s="46">
        <f t="shared" si="145"/>
        <v>5</v>
      </c>
      <c r="T933" s="46">
        <f t="shared" si="144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11</v>
      </c>
      <c r="S934" s="46">
        <f t="shared" si="145"/>
        <v>5</v>
      </c>
      <c r="T934" s="46" t="str">
        <f t="shared" si="144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12</v>
      </c>
      <c r="S935" s="46">
        <f t="shared" si="145"/>
        <v>5</v>
      </c>
      <c r="T935" s="46" t="str">
        <f t="shared" si="144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13</v>
      </c>
      <c r="S936" s="46">
        <f t="shared" si="145"/>
        <v>5</v>
      </c>
      <c r="T936" s="46" t="str">
        <f t="shared" si="144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1050</v>
      </c>
      <c r="F937" s="1107">
        <f>SUM($F$276)</f>
        <v>2800</v>
      </c>
      <c r="G937" s="1192"/>
      <c r="H937" s="1107">
        <f>SUM($H$276)</f>
        <v>0</v>
      </c>
      <c r="I937" s="1107">
        <f>SUM($I$276)</f>
        <v>0</v>
      </c>
      <c r="J937" s="1107">
        <f>SUM($J$276)</f>
        <v>1050</v>
      </c>
      <c r="K937" s="1107">
        <f>SUM($K$276)</f>
        <v>2800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14</v>
      </c>
      <c r="S937" s="46">
        <f t="shared" si="145"/>
        <v>6</v>
      </c>
      <c r="T937" s="46">
        <f t="shared" si="144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15</v>
      </c>
      <c r="S938" s="46">
        <f t="shared" si="145"/>
        <v>6</v>
      </c>
      <c r="T938" s="46" t="str">
        <f t="shared" si="144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16</v>
      </c>
      <c r="S939" s="46">
        <f t="shared" si="145"/>
        <v>6</v>
      </c>
      <c r="T939" s="46" t="str">
        <f t="shared" si="144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17</v>
      </c>
      <c r="S940" s="46">
        <f t="shared" si="145"/>
        <v>6</v>
      </c>
      <c r="T940" s="46" t="str">
        <f t="shared" si="144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18</v>
      </c>
      <c r="S941" s="46">
        <f t="shared" si="145"/>
        <v>6</v>
      </c>
      <c r="T941" s="46" t="str">
        <f t="shared" si="144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19</v>
      </c>
      <c r="S942" s="46">
        <f t="shared" si="145"/>
        <v>6</v>
      </c>
      <c r="T942" s="46" t="str">
        <f t="shared" si="144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560</v>
      </c>
      <c r="F943" s="1107">
        <f>SUM($F$327)</f>
        <v>3600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-560</v>
      </c>
      <c r="P943" s="1107">
        <f>SUM($P$327)</f>
        <v>-3600</v>
      </c>
      <c r="R943" s="44">
        <v>20</v>
      </c>
      <c r="S943" s="46">
        <f t="shared" si="145"/>
        <v>7</v>
      </c>
      <c r="T943" s="46">
        <f t="shared" si="144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750</v>
      </c>
      <c r="F944" s="1107">
        <f>SUM($F$337)</f>
        <v>3900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-750</v>
      </c>
      <c r="P944" s="1107">
        <f>SUM($P$337)</f>
        <v>-3900</v>
      </c>
      <c r="R944" s="44">
        <v>21</v>
      </c>
      <c r="S944" s="46">
        <f t="shared" si="145"/>
        <v>8</v>
      </c>
      <c r="T944" s="46">
        <f t="shared" si="144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1000</v>
      </c>
      <c r="E945" s="1107">
        <f>SUM($E$347)</f>
        <v>1750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-1000</v>
      </c>
      <c r="O945" s="1107">
        <f>SUM($O$347)</f>
        <v>-1750</v>
      </c>
      <c r="P945" s="1107">
        <f>SUM($P$347)</f>
        <v>0</v>
      </c>
      <c r="R945" s="44">
        <v>22</v>
      </c>
      <c r="S945" s="46">
        <f t="shared" si="145"/>
        <v>9</v>
      </c>
      <c r="T945" s="46">
        <f t="shared" si="144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23</v>
      </c>
      <c r="S946" s="46">
        <f t="shared" si="145"/>
        <v>9</v>
      </c>
      <c r="T946" s="46" t="str">
        <f t="shared" si="144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92"/>
      <c r="C947" s="1107">
        <f>SUM($C$368)</f>
        <v>0</v>
      </c>
      <c r="D947" s="1107">
        <f>SUM($D$368)</f>
        <v>0</v>
      </c>
      <c r="E947" s="1107">
        <f>SUM($E$368)</f>
        <v>250</v>
      </c>
      <c r="F947" s="1107">
        <f>SUM($F$368)</f>
        <v>4200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-250</v>
      </c>
      <c r="P947" s="1107">
        <f>SUM($P$368)</f>
        <v>-4200</v>
      </c>
      <c r="R947" s="44">
        <v>24</v>
      </c>
      <c r="S947" s="46">
        <f t="shared" si="145"/>
        <v>10</v>
      </c>
      <c r="T947" s="46">
        <f t="shared" si="144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280</v>
      </c>
      <c r="F948" s="1107">
        <f>SUM($F$379)</f>
        <v>600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-280</v>
      </c>
      <c r="P948" s="1107">
        <f>SUM($P$379)</f>
        <v>-600</v>
      </c>
      <c r="R948" s="44">
        <v>25</v>
      </c>
      <c r="S948" s="46">
        <f t="shared" si="145"/>
        <v>11</v>
      </c>
      <c r="T948" s="46">
        <f t="shared" si="144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92"/>
      <c r="C949" s="1107">
        <f>SUM($C$389)</f>
        <v>0</v>
      </c>
      <c r="D949" s="1107">
        <f>SUM($D$389)</f>
        <v>0</v>
      </c>
      <c r="E949" s="1107">
        <f>SUM($E$389)</f>
        <v>100</v>
      </c>
      <c r="F949" s="1107">
        <f>SUM($F$389)</f>
        <v>3024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26</v>
      </c>
      <c r="S949" s="46">
        <f t="shared" si="145"/>
        <v>12</v>
      </c>
      <c r="T949" s="46">
        <f t="shared" si="144"/>
        <v>12</v>
      </c>
      <c r="U949" s="1052">
        <v>949</v>
      </c>
      <c r="V949" s="46"/>
    </row>
    <row r="950" spans="1:22" ht="15.75" customHeight="1">
      <c r="A950" s="1202" t="str">
        <f>$A$392</f>
        <v>Main cashcrop kg sold : Cotton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45"/>
        <v>12</v>
      </c>
      <c r="T950" s="46" t="str">
        <f t="shared" si="144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45"/>
        <v>12</v>
      </c>
      <c r="T951" s="46" t="str">
        <f t="shared" si="144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45"/>
        <v>12</v>
      </c>
      <c r="T952" s="46" t="str">
        <f t="shared" si="144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45"/>
        <v>12</v>
      </c>
      <c r="T953" s="46" t="str">
        <f t="shared" si="144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92"/>
      <c r="C954" s="1107">
        <f>SUM($C$406)</f>
        <v>0</v>
      </c>
      <c r="D954" s="1107">
        <f>SUM($D$406)</f>
        <v>0</v>
      </c>
      <c r="E954" s="1107">
        <f>SUM($E$406)</f>
        <v>88</v>
      </c>
      <c r="F954" s="1107">
        <f>SUM($F$406)</f>
        <v>1854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45"/>
        <v>13</v>
      </c>
      <c r="T954" s="46">
        <f t="shared" si="144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92"/>
      <c r="C955" s="1107">
        <f>SUM($C$409)</f>
        <v>240</v>
      </c>
      <c r="D955" s="1107">
        <f>SUM($D$409)</f>
        <v>225</v>
      </c>
      <c r="E955" s="1107">
        <f>SUM($E$409)</f>
        <v>140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45"/>
        <v>14</v>
      </c>
      <c r="T955" s="46">
        <f t="shared" si="144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480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45"/>
        <v>15</v>
      </c>
      <c r="T956" s="46">
        <f t="shared" si="144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12100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45"/>
        <v>16</v>
      </c>
      <c r="T957" s="46">
        <f t="shared" si="144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45"/>
        <v>16</v>
      </c>
      <c r="T958" s="46" t="str">
        <f t="shared" si="144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45"/>
        <v>16</v>
      </c>
      <c r="T959" s="46" t="str">
        <f t="shared" si="144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45"/>
        <v>16</v>
      </c>
      <c r="T960" s="46" t="str">
        <f t="shared" si="144"/>
        <v/>
      </c>
      <c r="U960" s="1052">
        <v>960</v>
      </c>
      <c r="V960" s="46"/>
    </row>
    <row r="961" spans="1:22" ht="15.75" customHeight="1">
      <c r="A961" s="1364" t="s">
        <v>682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45"/>
        <v>16</v>
      </c>
      <c r="T961" s="46" t="str">
        <f t="shared" si="144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27</v>
      </c>
      <c r="S962" s="46">
        <f t="shared" si="145"/>
        <v>16</v>
      </c>
      <c r="T962" s="46" t="str">
        <f t="shared" si="144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670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750</v>
      </c>
      <c r="I963" s="1368">
        <f>I445</f>
        <v>750</v>
      </c>
      <c r="J963" s="1368">
        <f>J445</f>
        <v>0</v>
      </c>
      <c r="K963" s="1368">
        <f>K445</f>
        <v>0</v>
      </c>
      <c r="L963" s="1366"/>
      <c r="M963" s="1368">
        <f>M445</f>
        <v>80</v>
      </c>
      <c r="N963" s="1368">
        <f>N445</f>
        <v>750</v>
      </c>
      <c r="O963" s="1368">
        <f>O445</f>
        <v>0</v>
      </c>
      <c r="P963" s="1368">
        <f>P445</f>
        <v>0</v>
      </c>
      <c r="R963" s="44">
        <v>28</v>
      </c>
      <c r="S963" s="46">
        <f t="shared" si="145"/>
        <v>17</v>
      </c>
      <c r="T963" s="46">
        <f t="shared" si="144"/>
        <v>17</v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45"/>
        <v>17</v>
      </c>
      <c r="T964" s="46" t="str">
        <f t="shared" si="144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6300</v>
      </c>
      <c r="D965" s="1107">
        <f>SUM($D$708)</f>
        <v>1260</v>
      </c>
      <c r="E965" s="1107">
        <f>SUM($E$708)</f>
        <v>0</v>
      </c>
      <c r="F965" s="1107">
        <f>SUM($F$708)</f>
        <v>0</v>
      </c>
      <c r="G965" s="1192"/>
      <c r="H965" s="1107">
        <f>SUM($H$708)</f>
        <v>6300</v>
      </c>
      <c r="I965" s="1107">
        <f>SUM($I$708)</f>
        <v>1260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45"/>
        <v>18</v>
      </c>
      <c r="T965" s="46">
        <f t="shared" si="144"/>
        <v>18</v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45"/>
        <v>18</v>
      </c>
      <c r="T966" s="46" t="str">
        <f t="shared" si="144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2000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2000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45"/>
        <v>19</v>
      </c>
      <c r="T967" s="46">
        <f t="shared" si="144"/>
        <v>19</v>
      </c>
      <c r="U967" s="1052">
        <v>967</v>
      </c>
      <c r="V967" s="46"/>
    </row>
    <row r="968" spans="1:22" ht="15.75" customHeight="1">
      <c r="A968" s="811" t="s">
        <v>680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45"/>
        <v>19</v>
      </c>
      <c r="T968" s="46" t="str">
        <f t="shared" ref="T968:T983" si="146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>
        <f>SUM($K$724)</f>
        <v>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29</v>
      </c>
      <c r="S969" s="46">
        <f t="shared" ref="S969:S983" si="147">IF(MAX(C969:F969,H969:K969)&gt;0,S968+1,S968)</f>
        <v>19</v>
      </c>
      <c r="T969" s="46" t="str">
        <f t="shared" si="146"/>
        <v/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102000</v>
      </c>
      <c r="F970" s="1107">
        <f>SUM($F$737)</f>
        <v>132000</v>
      </c>
      <c r="G970" s="1192"/>
      <c r="H970" s="1107">
        <f>SUM($H$737)</f>
        <v>0</v>
      </c>
      <c r="I970" s="1107">
        <f>SUM($I$737)</f>
        <v>0</v>
      </c>
      <c r="J970" s="1107">
        <f>SUM($J$737)</f>
        <v>102000</v>
      </c>
      <c r="K970" s="1107">
        <f>SUM($K$737)</f>
        <v>132000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47"/>
        <v>20</v>
      </c>
      <c r="T970" s="46">
        <f t="shared" si="146"/>
        <v>20</v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47"/>
        <v>20</v>
      </c>
      <c r="T971" s="46" t="str">
        <f t="shared" si="146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47"/>
        <v>20</v>
      </c>
      <c r="T972" s="46" t="str">
        <f t="shared" si="146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6000</v>
      </c>
      <c r="D973" s="1107">
        <f>SUM($D$755)</f>
        <v>2832</v>
      </c>
      <c r="E973" s="1107">
        <f>SUM($E$755)</f>
        <v>0</v>
      </c>
      <c r="F973" s="1107">
        <f>SUM($F$755)</f>
        <v>0</v>
      </c>
      <c r="G973" s="1192"/>
      <c r="H973" s="1107">
        <f>SUM($H$755)</f>
        <v>7200</v>
      </c>
      <c r="I973" s="1107">
        <f>SUM($I$755)</f>
        <v>3398.4</v>
      </c>
      <c r="J973" s="1107">
        <f>SUM($J$755)</f>
        <v>0</v>
      </c>
      <c r="K973" s="1107">
        <f>SUM($K$755)</f>
        <v>0</v>
      </c>
      <c r="L973" s="1192"/>
      <c r="M973" s="1107">
        <f>SUM($M$755)</f>
        <v>1200</v>
      </c>
      <c r="N973" s="1107">
        <f>SUM($N$755)</f>
        <v>566.40000000000009</v>
      </c>
      <c r="O973" s="1107">
        <f>SUM($O$755)</f>
        <v>0</v>
      </c>
      <c r="P973" s="1107">
        <f>SUM($P$755)</f>
        <v>0</v>
      </c>
      <c r="R973" s="44"/>
      <c r="S973" s="46">
        <f t="shared" si="147"/>
        <v>21</v>
      </c>
      <c r="T973" s="46">
        <f t="shared" si="146"/>
        <v>21</v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47"/>
        <v>21</v>
      </c>
      <c r="T974" s="46" t="str">
        <f t="shared" si="146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24000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47"/>
        <v>22</v>
      </c>
      <c r="T975" s="46">
        <f t="shared" si="146"/>
        <v>22</v>
      </c>
      <c r="U975" s="1052">
        <v>975</v>
      </c>
      <c r="V975" s="46"/>
    </row>
    <row r="976" spans="1:22" ht="15.75" customHeight="1">
      <c r="A976" s="1364" t="s">
        <v>683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47"/>
        <v>22</v>
      </c>
      <c r="T976" s="46" t="str">
        <f t="shared" si="146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13920</v>
      </c>
      <c r="D977" s="1107">
        <f>SUM($D$743)</f>
        <v>32280</v>
      </c>
      <c r="E977" s="1107">
        <f>SUM($E$743)</f>
        <v>0</v>
      </c>
      <c r="F977" s="1107">
        <f>SUM($F$743)</f>
        <v>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47"/>
        <v>23</v>
      </c>
      <c r="T977" s="46">
        <f t="shared" si="146"/>
        <v>23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47"/>
        <v>23</v>
      </c>
      <c r="T978" s="46" t="str">
        <f t="shared" si="146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47"/>
        <v>23</v>
      </c>
      <c r="T979" s="46" t="str">
        <f t="shared" si="146"/>
        <v/>
      </c>
      <c r="U979" s="1052">
        <v>979</v>
      </c>
      <c r="V979" s="46"/>
    </row>
    <row r="980" spans="1:22" ht="15.75" customHeight="1">
      <c r="A980" s="1208" t="s">
        <v>529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47"/>
        <v>23</v>
      </c>
      <c r="T980" s="46" t="str">
        <f t="shared" si="146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47"/>
        <v>23</v>
      </c>
      <c r="T981" s="46" t="str">
        <f t="shared" si="146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47"/>
        <v>23</v>
      </c>
      <c r="T982" s="46" t="str">
        <f t="shared" si="146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6000</v>
      </c>
      <c r="E983" s="1107">
        <f>SUM(E$727)</f>
        <v>0</v>
      </c>
      <c r="F983" s="1107">
        <f>SUM(F$727)</f>
        <v>0</v>
      </c>
      <c r="G983" s="1192"/>
      <c r="H983" s="1107">
        <f>SUM(H$727)</f>
        <v>0</v>
      </c>
      <c r="I983" s="1107">
        <f>SUM(I$727)</f>
        <v>6000</v>
      </c>
      <c r="J983" s="1107">
        <f>SUM(J$727)</f>
        <v>0</v>
      </c>
      <c r="K983" s="1107">
        <f>SUM(K$727)</f>
        <v>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47"/>
        <v>24</v>
      </c>
      <c r="T983" s="46">
        <f t="shared" si="146"/>
        <v>24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92"/>
      <c r="C985" s="1107">
        <f>SUM($C$904:$C$984)</f>
        <v>29330</v>
      </c>
      <c r="D985" s="1107">
        <f>SUM($D$904:$D$984)</f>
        <v>47820</v>
      </c>
      <c r="E985" s="1107">
        <f>SUM($E$904:$E$984)</f>
        <v>131437</v>
      </c>
      <c r="F985" s="1107">
        <f>SUM($F$904:$F$984)</f>
        <v>223486</v>
      </c>
      <c r="G985" s="1192"/>
      <c r="H985" s="1107">
        <f>SUM($H$904:$H$984)</f>
        <v>16250</v>
      </c>
      <c r="I985" s="1107">
        <f>SUM($I$904:$I$984)</f>
        <v>15508.4</v>
      </c>
      <c r="J985" s="1107">
        <f>SUM($J$904:$J$984)</f>
        <v>112750</v>
      </c>
      <c r="K985" s="1107">
        <f>SUM($K$904:$K$984)</f>
        <v>170300</v>
      </c>
      <c r="L985" s="1192"/>
      <c r="M985" s="1107">
        <f>SUM($M$904:$M$984)</f>
        <v>1280</v>
      </c>
      <c r="N985" s="1107">
        <f>SUM($N$904:$N$984)</f>
        <v>316.40000000000009</v>
      </c>
      <c r="O985" s="1107">
        <f>SUM($O$904:$O$984)</f>
        <v>-18212</v>
      </c>
      <c r="P985" s="1107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6057</v>
      </c>
      <c r="D988" s="789">
        <f t="shared" ref="D988:F988" si="148">SUM(D457,D466,D475,D484,D493,D502,D635)</f>
        <v>6408</v>
      </c>
      <c r="E988" s="789">
        <f t="shared" si="148"/>
        <v>6532</v>
      </c>
      <c r="F988" s="789">
        <f t="shared" si="148"/>
        <v>9576</v>
      </c>
      <c r="G988" s="1192"/>
      <c r="H988" s="789">
        <f>SUM(H457,H466,H475,H484,H493,H502,H635)</f>
        <v>6609.3765206548269</v>
      </c>
      <c r="I988" s="789">
        <f t="shared" ref="I988:K988" si="149">SUM(I457,I466,I475,I484,I493,I502,I635)</f>
        <v>8261.7206508185336</v>
      </c>
      <c r="J988" s="789">
        <f t="shared" si="149"/>
        <v>5783.2044555729735</v>
      </c>
      <c r="K988" s="789">
        <f t="shared" si="149"/>
        <v>7435.5485857366803</v>
      </c>
      <c r="L988" s="1192"/>
      <c r="M988" s="789">
        <f>SUM(M457,M466,M475,M484,M493,M502,M635)</f>
        <v>3334.3765206548269</v>
      </c>
      <c r="N988" s="789">
        <f t="shared" ref="N988:P988" si="150">SUM(N457,N466,N475,N484,N493,N502,N635)</f>
        <v>5813.7206508185336</v>
      </c>
      <c r="O988" s="789">
        <f t="shared" si="150"/>
        <v>1456.2044555729744</v>
      </c>
      <c r="P988" s="789">
        <f t="shared" si="150"/>
        <v>2515.5485857366803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711</v>
      </c>
      <c r="B989" s="1192"/>
      <c r="C989" s="789">
        <f>SUM(C508,C514,C520,C526,C532,C538,C544,C550,C556,C562,C568,C574,C580,C586,C592,C605,C611,C623,C772:C773)</f>
        <v>4601</v>
      </c>
      <c r="D989" s="789">
        <f t="shared" ref="D989:F989" si="151">SUM(D508,D514,D520,D526,D532,D538,D544,D550,D556,D562,D568,D574,D580,D586,D592,D605,D611,D623,D772:D773)</f>
        <v>4629</v>
      </c>
      <c r="E989" s="789">
        <f t="shared" si="151"/>
        <v>8446</v>
      </c>
      <c r="F989" s="789">
        <f t="shared" si="151"/>
        <v>10042</v>
      </c>
      <c r="G989" s="1192"/>
      <c r="H989" s="789">
        <f>SUM(H508,H514,H520,H526,H532,H538,H544,H550,H556,H562,H568,H574,H580,H586,H592,H605,H611,H623,H772:H773)</f>
        <v>15885.437978165543</v>
      </c>
      <c r="I989" s="789">
        <f t="shared" ref="I989:K989" si="152">SUM(I508,I514,I520,I526,I532,I538,I544,I550,I556,I562,I568,I574,I580,I586,I592,I605,I611,I623,I772:I773)</f>
        <v>19856.79747270693</v>
      </c>
      <c r="J989" s="789">
        <f t="shared" si="152"/>
        <v>13899.758230894851</v>
      </c>
      <c r="K989" s="789">
        <f t="shared" si="152"/>
        <v>17871.117725436237</v>
      </c>
      <c r="L989" s="1192"/>
      <c r="M989" s="789">
        <f>SUM(M508,M514,M520,M526,M532,M538,M544,M550,M556,M562,M568,M574,M580,M586,M592,M605,M611,M623,M772:M773)</f>
        <v>11284.437978165546</v>
      </c>
      <c r="N989" s="789">
        <f t="shared" ref="N989:P989" si="153">SUM(N508,N514,N520,N526,N532,N538,N544,N550,N556,N562,N568,N574,N580,N586,N592,N605,N611,N623,N772:N773)</f>
        <v>15227.797472706929</v>
      </c>
      <c r="O989" s="789">
        <f t="shared" si="153"/>
        <v>5453.7582308948522</v>
      </c>
      <c r="P989" s="789">
        <f t="shared" si="153"/>
        <v>7829.1177254362374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712</v>
      </c>
      <c r="B990" s="1192"/>
      <c r="C990" s="789">
        <f>SUM(C599,C617,C629)</f>
        <v>952</v>
      </c>
      <c r="D990" s="789">
        <f t="shared" ref="D990:F990" si="154">SUM(D599,D617,D629)</f>
        <v>935</v>
      </c>
      <c r="E990" s="789">
        <f t="shared" si="154"/>
        <v>874</v>
      </c>
      <c r="F990" s="789">
        <f t="shared" si="154"/>
        <v>1624</v>
      </c>
      <c r="G990" s="1192"/>
      <c r="H990" s="789">
        <f>SUM(H599,H617,H629)</f>
        <v>0</v>
      </c>
      <c r="I990" s="789">
        <f t="shared" ref="I990:K990" si="155">SUM(I599,I617,I629)</f>
        <v>0</v>
      </c>
      <c r="J990" s="789">
        <f t="shared" si="155"/>
        <v>0</v>
      </c>
      <c r="K990" s="789">
        <f t="shared" si="155"/>
        <v>0</v>
      </c>
      <c r="L990" s="1192"/>
      <c r="M990" s="789">
        <f>SUM(M599,M617,M629)</f>
        <v>-952</v>
      </c>
      <c r="N990" s="789">
        <f t="shared" ref="N990:P990" si="156">SUM(N599,N617,N629)</f>
        <v>-935</v>
      </c>
      <c r="O990" s="789">
        <f t="shared" si="156"/>
        <v>-874</v>
      </c>
      <c r="P990" s="789">
        <f t="shared" si="156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713</v>
      </c>
      <c r="B991" s="1192"/>
      <c r="C991" s="789">
        <f t="shared" ref="C991:F991" si="157">SUM(C642)</f>
        <v>984</v>
      </c>
      <c r="D991" s="789">
        <f t="shared" si="157"/>
        <v>720</v>
      </c>
      <c r="E991" s="789">
        <f t="shared" si="157"/>
        <v>852</v>
      </c>
      <c r="F991" s="789">
        <f t="shared" si="157"/>
        <v>1554</v>
      </c>
      <c r="G991" s="1192"/>
      <c r="H991" s="789">
        <f t="shared" ref="H991:K991" si="158">SUM(H642)</f>
        <v>0</v>
      </c>
      <c r="I991" s="789">
        <f t="shared" si="158"/>
        <v>0</v>
      </c>
      <c r="J991" s="789">
        <f t="shared" si="158"/>
        <v>0</v>
      </c>
      <c r="K991" s="789">
        <f t="shared" si="158"/>
        <v>0</v>
      </c>
      <c r="L991" s="1192"/>
      <c r="M991" s="789">
        <f t="shared" ref="M991:P991" si="159">SUM(M642)</f>
        <v>-984</v>
      </c>
      <c r="N991" s="789">
        <f t="shared" si="159"/>
        <v>-720</v>
      </c>
      <c r="O991" s="789">
        <f t="shared" si="159"/>
        <v>-852</v>
      </c>
      <c r="P991" s="789">
        <f t="shared" si="159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2010</v>
      </c>
      <c r="D992" s="789">
        <f t="shared" ref="D992:F992" si="160">SUM(D774,D775,D776,D782:D783,D806)</f>
        <v>3120</v>
      </c>
      <c r="E992" s="789">
        <f t="shared" si="160"/>
        <v>3240</v>
      </c>
      <c r="F992" s="789">
        <f t="shared" si="160"/>
        <v>6380</v>
      </c>
      <c r="G992" s="1188"/>
      <c r="H992" s="789">
        <f>SUM(H774,H775,H776,H782:H783,H806)</f>
        <v>3660</v>
      </c>
      <c r="I992" s="789">
        <f t="shared" ref="I992:K992" si="161">SUM(I774,I775,I776,I782:I783,I806)</f>
        <v>4375</v>
      </c>
      <c r="J992" s="789">
        <f t="shared" si="161"/>
        <v>3152.5</v>
      </c>
      <c r="K992" s="789">
        <f t="shared" si="161"/>
        <v>4467.5</v>
      </c>
      <c r="L992" s="1188"/>
      <c r="M992" s="789">
        <f>SUM(M774,M775,M776,M782:M783,M806)</f>
        <v>1650</v>
      </c>
      <c r="N992" s="789">
        <f t="shared" ref="N992:P992" si="162">SUM(N774,N775,N776,N782:N783,N806)</f>
        <v>1255</v>
      </c>
      <c r="O992" s="789">
        <f t="shared" si="162"/>
        <v>-87.5</v>
      </c>
      <c r="P992" s="789">
        <f t="shared" si="162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92"/>
      <c r="C993" s="789">
        <f t="shared" ref="C993:F993" si="163">SUM(C781,C790)</f>
        <v>0</v>
      </c>
      <c r="D993" s="789">
        <f t="shared" si="163"/>
        <v>1200</v>
      </c>
      <c r="E993" s="789">
        <f t="shared" si="163"/>
        <v>0</v>
      </c>
      <c r="F993" s="789">
        <f t="shared" si="163"/>
        <v>0</v>
      </c>
      <c r="G993" s="1188"/>
      <c r="H993" s="789" t="e">
        <f t="shared" ref="H993:K993" si="164">SUM(H781,H790)</f>
        <v>#VALUE!</v>
      </c>
      <c r="I993" s="789">
        <f t="shared" si="164"/>
        <v>200000.00000000003</v>
      </c>
      <c r="J993" s="789" t="e">
        <f t="shared" si="164"/>
        <v>#VALUE!</v>
      </c>
      <c r="K993" s="789" t="e">
        <f t="shared" si="164"/>
        <v>#VALUE!</v>
      </c>
      <c r="L993" s="1188"/>
      <c r="M993" s="789" t="e">
        <f t="shared" ref="M993:P993" si="165">SUM(M781,M790)</f>
        <v>#VALUE!</v>
      </c>
      <c r="N993" s="789">
        <f t="shared" si="165"/>
        <v>198800.00000000003</v>
      </c>
      <c r="O993" s="789" t="e">
        <f t="shared" si="165"/>
        <v>#VALUE!</v>
      </c>
      <c r="P993" s="789" t="e">
        <f t="shared" si="165"/>
        <v>#VALUE!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66">SUM(C784:C785,C791:C798)</f>
        <v>310</v>
      </c>
      <c r="D994" s="789">
        <f t="shared" si="166"/>
        <v>1000</v>
      </c>
      <c r="E994" s="789">
        <f t="shared" si="166"/>
        <v>10150</v>
      </c>
      <c r="F994" s="789">
        <f t="shared" si="166"/>
        <v>33000</v>
      </c>
      <c r="G994" s="1188"/>
      <c r="H994" s="789">
        <f t="shared" ref="H994:K994" si="167">SUM(H784:H785,H791:H798)</f>
        <v>310</v>
      </c>
      <c r="I994" s="789">
        <f t="shared" si="167"/>
        <v>1000</v>
      </c>
      <c r="J994" s="789">
        <f t="shared" si="167"/>
        <v>10150</v>
      </c>
      <c r="K994" s="789">
        <f t="shared" si="167"/>
        <v>31500</v>
      </c>
      <c r="L994" s="1188"/>
      <c r="M994" s="789">
        <f t="shared" ref="M994:P994" si="168">SUM(M784:M785,M791:M798)</f>
        <v>0</v>
      </c>
      <c r="N994" s="789">
        <f t="shared" si="168"/>
        <v>0</v>
      </c>
      <c r="O994" s="789">
        <f t="shared" si="168"/>
        <v>0</v>
      </c>
      <c r="P994" s="789">
        <f t="shared" si="168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 t="shared" ref="C995:F995" si="169">SUM(C799,C800)</f>
        <v>900</v>
      </c>
      <c r="D995" s="789">
        <f t="shared" si="169"/>
        <v>1000</v>
      </c>
      <c r="E995" s="789">
        <f t="shared" si="169"/>
        <v>3050</v>
      </c>
      <c r="F995" s="789">
        <f t="shared" si="169"/>
        <v>23000</v>
      </c>
      <c r="G995" s="1188"/>
      <c r="H995" s="789">
        <f t="shared" ref="H995:K995" si="170">SUM(H799,H800)</f>
        <v>1760</v>
      </c>
      <c r="I995" s="789">
        <f t="shared" si="170"/>
        <v>2200</v>
      </c>
      <c r="J995" s="789">
        <f t="shared" si="170"/>
        <v>1540</v>
      </c>
      <c r="K995" s="789">
        <f t="shared" si="170"/>
        <v>1980</v>
      </c>
      <c r="L995" s="1188"/>
      <c r="M995" s="789">
        <f t="shared" ref="M995:P995" si="171">SUM(M799,M800)</f>
        <v>860</v>
      </c>
      <c r="N995" s="789">
        <f t="shared" si="171"/>
        <v>1200</v>
      </c>
      <c r="O995" s="789">
        <f t="shared" si="171"/>
        <v>-1510</v>
      </c>
      <c r="P995" s="789">
        <f t="shared" si="171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72">SUM(C801)</f>
        <v>2000</v>
      </c>
      <c r="D996" s="789">
        <f t="shared" si="172"/>
        <v>3000</v>
      </c>
      <c r="E996" s="789">
        <f t="shared" si="172"/>
        <v>6000</v>
      </c>
      <c r="F996" s="789">
        <f t="shared" si="172"/>
        <v>8000</v>
      </c>
      <c r="G996" s="1192"/>
      <c r="H996" s="789">
        <f t="shared" ref="H996:K996" si="173">SUM(H801)</f>
        <v>2400</v>
      </c>
      <c r="I996" s="789">
        <f t="shared" si="173"/>
        <v>3000</v>
      </c>
      <c r="J996" s="789">
        <f t="shared" si="173"/>
        <v>2100</v>
      </c>
      <c r="K996" s="789">
        <f t="shared" si="173"/>
        <v>2700</v>
      </c>
      <c r="L996" s="1192"/>
      <c r="M996" s="789">
        <f t="shared" ref="M996:P996" si="174">SUM(M801)</f>
        <v>400</v>
      </c>
      <c r="N996" s="789">
        <f t="shared" si="174"/>
        <v>0</v>
      </c>
      <c r="O996" s="789">
        <f t="shared" si="174"/>
        <v>-3900</v>
      </c>
      <c r="P996" s="789">
        <f t="shared" si="174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415</v>
      </c>
      <c r="B997" s="1192"/>
      <c r="C997" s="789">
        <f>SUM(C804)</f>
        <v>120</v>
      </c>
      <c r="D997" s="789">
        <f t="shared" ref="D997:F997" si="175">SUM(D804)</f>
        <v>120</v>
      </c>
      <c r="E997" s="789">
        <f t="shared" si="175"/>
        <v>200</v>
      </c>
      <c r="F997" s="789">
        <f t="shared" si="175"/>
        <v>100</v>
      </c>
      <c r="G997" s="1192"/>
      <c r="H997" s="789">
        <f>SUM(H804)</f>
        <v>120</v>
      </c>
      <c r="I997" s="789">
        <f t="shared" ref="I997:K997" si="176">SUM(I804)</f>
        <v>120</v>
      </c>
      <c r="J997" s="789">
        <f t="shared" si="176"/>
        <v>200</v>
      </c>
      <c r="K997" s="789">
        <f t="shared" si="176"/>
        <v>100</v>
      </c>
      <c r="L997" s="1192"/>
      <c r="M997" s="789">
        <f>SUM(M804)</f>
        <v>0</v>
      </c>
      <c r="N997" s="789">
        <f t="shared" ref="N997:P997" si="177">SUM(N804)</f>
        <v>0</v>
      </c>
      <c r="O997" s="789">
        <f t="shared" si="177"/>
        <v>0</v>
      </c>
      <c r="P997" s="789">
        <f t="shared" si="177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151</v>
      </c>
      <c r="B998" s="1192"/>
      <c r="C998" s="789">
        <f>SUM(C802,C803)</f>
        <v>450</v>
      </c>
      <c r="D998" s="789">
        <f t="shared" ref="D998:F998" si="178">SUM(D802,D803)</f>
        <v>770</v>
      </c>
      <c r="E998" s="789">
        <f t="shared" si="178"/>
        <v>4900</v>
      </c>
      <c r="F998" s="789">
        <f t="shared" si="178"/>
        <v>8400</v>
      </c>
      <c r="G998" s="1192"/>
      <c r="H998" s="789">
        <f>SUM(H802,H803)</f>
        <v>1184</v>
      </c>
      <c r="I998" s="789">
        <f t="shared" ref="I998:K998" si="179">SUM(I802,I803)</f>
        <v>1480</v>
      </c>
      <c r="J998" s="789">
        <f t="shared" si="179"/>
        <v>1036</v>
      </c>
      <c r="K998" s="789">
        <f t="shared" si="179"/>
        <v>1332</v>
      </c>
      <c r="L998" s="1192"/>
      <c r="M998" s="789">
        <f>SUM(M802,M803)</f>
        <v>734</v>
      </c>
      <c r="N998" s="789">
        <f t="shared" ref="N998:P998" si="180">SUM(N802,N803)</f>
        <v>710</v>
      </c>
      <c r="O998" s="789">
        <f t="shared" si="180"/>
        <v>-3864</v>
      </c>
      <c r="P998" s="789">
        <f t="shared" si="180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416</v>
      </c>
      <c r="B999" s="1192"/>
      <c r="C999" s="789">
        <f>SUM(C805,C809:C810)</f>
        <v>9180</v>
      </c>
      <c r="D999" s="789">
        <f t="shared" ref="D999:F999" si="181">SUM(D805,D809:D810)</f>
        <v>13120</v>
      </c>
      <c r="E999" s="789">
        <f t="shared" si="181"/>
        <v>15160</v>
      </c>
      <c r="F999" s="789">
        <f t="shared" si="181"/>
        <v>15000</v>
      </c>
      <c r="G999" s="1192"/>
      <c r="H999" s="789">
        <f>SUM(H805,H809:H810)</f>
        <v>0</v>
      </c>
      <c r="I999" s="789">
        <f t="shared" ref="I999:K999" si="182">SUM(I805,I809:I810)</f>
        <v>0</v>
      </c>
      <c r="J999" s="789">
        <f t="shared" si="182"/>
        <v>0</v>
      </c>
      <c r="K999" s="789">
        <f t="shared" si="182"/>
        <v>0</v>
      </c>
      <c r="L999" s="1192"/>
      <c r="M999" s="789">
        <f>SUM(M805,M809:M810)</f>
        <v>-9180</v>
      </c>
      <c r="N999" s="789">
        <f t="shared" ref="N999:P999" si="183">SUM(N805,N809:N810)</f>
        <v>-13120</v>
      </c>
      <c r="O999" s="789">
        <f t="shared" si="183"/>
        <v>-15160</v>
      </c>
      <c r="P999" s="789">
        <f t="shared" si="183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714</v>
      </c>
      <c r="B1000" s="1192"/>
      <c r="C1000" s="789">
        <f t="shared" ref="C1000:F1001" si="184">SUM(C807)</f>
        <v>0</v>
      </c>
      <c r="D1000" s="789">
        <f t="shared" si="184"/>
        <v>0</v>
      </c>
      <c r="E1000" s="789">
        <f t="shared" si="184"/>
        <v>0</v>
      </c>
      <c r="F1000" s="789">
        <f t="shared" si="184"/>
        <v>0</v>
      </c>
      <c r="G1000" s="1192"/>
      <c r="H1000" s="789">
        <f t="shared" ref="H1000:K1000" si="185">SUM(H807)</f>
        <v>4934.6666666666679</v>
      </c>
      <c r="I1000" s="789">
        <f t="shared" si="185"/>
        <v>6168.3333333333348</v>
      </c>
      <c r="J1000" s="789">
        <f t="shared" si="185"/>
        <v>4317.8333333333339</v>
      </c>
      <c r="K1000" s="789">
        <f t="shared" si="185"/>
        <v>5551.5000000000018</v>
      </c>
      <c r="L1000" s="1192"/>
      <c r="M1000" s="789">
        <f t="shared" ref="M1000:P1000" si="186">SUM(M807)</f>
        <v>4934.6666666666679</v>
      </c>
      <c r="N1000" s="789">
        <f t="shared" si="186"/>
        <v>6168.3333333333348</v>
      </c>
      <c r="O1000" s="789">
        <f t="shared" si="186"/>
        <v>4317.8333333333339</v>
      </c>
      <c r="P1000" s="789">
        <f t="shared" si="186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715</v>
      </c>
      <c r="B1001" s="1192"/>
      <c r="C1001" s="789">
        <f t="shared" si="184"/>
        <v>0</v>
      </c>
      <c r="D1001" s="789">
        <f t="shared" si="184"/>
        <v>0</v>
      </c>
      <c r="E1001" s="789">
        <f t="shared" si="184"/>
        <v>0</v>
      </c>
      <c r="F1001" s="789">
        <f t="shared" si="184"/>
        <v>0</v>
      </c>
      <c r="G1001" s="1192"/>
      <c r="H1001" s="789">
        <f t="shared" ref="H1001:K1001" si="187">SUM(H808)</f>
        <v>27744</v>
      </c>
      <c r="I1001" s="789">
        <f t="shared" si="187"/>
        <v>34680</v>
      </c>
      <c r="J1001" s="789">
        <f t="shared" si="187"/>
        <v>24276</v>
      </c>
      <c r="K1001" s="789">
        <f t="shared" si="187"/>
        <v>31212</v>
      </c>
      <c r="L1001" s="1192"/>
      <c r="M1001" s="789">
        <f t="shared" ref="M1001:P1001" si="188">SUM(M808)</f>
        <v>27744</v>
      </c>
      <c r="N1001" s="789">
        <f t="shared" si="188"/>
        <v>34680</v>
      </c>
      <c r="O1001" s="789">
        <f t="shared" si="188"/>
        <v>24276</v>
      </c>
      <c r="P1001" s="789">
        <f t="shared" si="188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189">C985-SUM(C988:C999)</f>
        <v>1766</v>
      </c>
      <c r="D1002" s="789">
        <f t="shared" si="189"/>
        <v>11798</v>
      </c>
      <c r="E1002" s="789">
        <f t="shared" si="189"/>
        <v>72033</v>
      </c>
      <c r="F1002" s="789">
        <f t="shared" si="189"/>
        <v>106810</v>
      </c>
      <c r="G1002" s="1192"/>
      <c r="H1002" s="789" t="e">
        <f t="shared" ref="H1002:K1002" si="190">H985-SUM(H988:H999)</f>
        <v>#VALUE!</v>
      </c>
      <c r="I1002" s="789">
        <f t="shared" si="190"/>
        <v>-224785.11812352549</v>
      </c>
      <c r="J1002" s="789" t="e">
        <f t="shared" si="190"/>
        <v>#VALUE!</v>
      </c>
      <c r="K1002" s="789" t="e">
        <f t="shared" si="190"/>
        <v>#VALUE!</v>
      </c>
      <c r="L1002" s="1192"/>
      <c r="M1002" s="789" t="e">
        <f t="shared" ref="M1002:P1002" si="191">M985-SUM(M988:M999)</f>
        <v>#VALUE!</v>
      </c>
      <c r="N1002" s="789">
        <f t="shared" si="191"/>
        <v>-207915.11812352549</v>
      </c>
      <c r="O1002" s="789" t="e">
        <f t="shared" si="191"/>
        <v>#VALUE!</v>
      </c>
      <c r="P1002" s="789" t="e">
        <f t="shared" si="191"/>
        <v>#VALUE!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92"/>
      <c r="C1004" s="1107">
        <f>SUM(C988:C1003)</f>
        <v>29330</v>
      </c>
      <c r="D1004" s="1107">
        <f>SUM(D988:D1002)</f>
        <v>47820</v>
      </c>
      <c r="E1004" s="1107">
        <f>SUM(E988:E1003)</f>
        <v>131437</v>
      </c>
      <c r="F1004" s="1107">
        <f>SUM(F988:F1003)</f>
        <v>223486</v>
      </c>
      <c r="G1004" s="1192"/>
      <c r="H1004" s="1196" t="e">
        <f>SUM(H988:H1003)</f>
        <v>#VALUE!</v>
      </c>
      <c r="I1004" s="1196">
        <f>SUM(I988:I1003)</f>
        <v>56356.733333333308</v>
      </c>
      <c r="J1004" s="1196" t="e">
        <f>SUM(J988:J1003)</f>
        <v>#VALUE!</v>
      </c>
      <c r="K1004" s="1196" t="e">
        <f>SUM(K988:K1003)</f>
        <v>#VALUE!</v>
      </c>
      <c r="L1004" s="1192"/>
      <c r="M1004" s="1107" t="e">
        <f>SUM(M988:M1003)</f>
        <v>#VALUE!</v>
      </c>
      <c r="N1004" s="1107">
        <f>SUM(N988:N1003)</f>
        <v>41164.733333333337</v>
      </c>
      <c r="O1004" s="1107" t="e">
        <f>SUM(O988:O1003)</f>
        <v>#VALUE!</v>
      </c>
      <c r="P1004" s="1107" t="e">
        <f>SUM(P988:P1003)</f>
        <v>#VALUE!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8300</v>
      </c>
      <c r="D1012" s="1112">
        <f>SUM(D965:D967)</f>
        <v>1260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124500</v>
      </c>
      <c r="D1013" s="1112">
        <f>D1011*D1012*100</f>
        <v>69300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193800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4200</v>
      </c>
      <c r="F1015" s="1112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105000</v>
      </c>
      <c r="F1016" s="1112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185000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530</v>
      </c>
      <c r="B1020" s="1209"/>
      <c r="C1020" s="1211">
        <f>C11</f>
        <v>0.15798320080946449</v>
      </c>
      <c r="D1020" s="1211">
        <f>D11</f>
        <v>0.17556815006226648</v>
      </c>
      <c r="E1020" s="1211">
        <f>E11</f>
        <v>0.18874826098558975</v>
      </c>
      <c r="F1020" s="1211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240</v>
      </c>
      <c r="D1021" s="1212">
        <f>D21</f>
        <v>1225</v>
      </c>
      <c r="E1021" s="1212">
        <f>E21</f>
        <v>6190</v>
      </c>
      <c r="F1021" s="1212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685</v>
      </c>
      <c r="B1022" s="1209"/>
      <c r="C1022" s="1112">
        <f>IF(C46="",0,$D1022*C46/$D46)</f>
        <v>7873.5989314018034</v>
      </c>
      <c r="D1022" s="1112">
        <f>IF(OR(D454=0,D454="",D450=0,D450=""),0,365*$P$1*D456*D46/D454/D450)</f>
        <v>9841.9986642522545</v>
      </c>
      <c r="E1022" s="1112">
        <f>IF(E46="",0,$D1022*E46/$D46)</f>
        <v>6889.3990649765783</v>
      </c>
      <c r="F1022" s="1112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531</v>
      </c>
      <c r="B1023" s="1209"/>
      <c r="C1023" s="1215">
        <f>C1021/C1022</f>
        <v>3.0481613565916135E-2</v>
      </c>
      <c r="D1023" s="1215">
        <f>D1021/D1022</f>
        <v>0.12446658872749089</v>
      </c>
      <c r="E1023" s="1215">
        <f>E1021/E1022</f>
        <v>0.89848184749057558</v>
      </c>
      <c r="F1023" s="1215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0.18846481437538062</v>
      </c>
      <c r="D1024" s="1215">
        <f>D1020+D1023</f>
        <v>0.30003473878975739</v>
      </c>
      <c r="E1024" s="1215">
        <f>E1020+E1023</f>
        <v>1.0872301084761653</v>
      </c>
      <c r="F1024" s="1215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0.25128641916717415</v>
      </c>
      <c r="D1025" s="1215">
        <f>D1024*D46/6</f>
        <v>0.50005789798292899</v>
      </c>
      <c r="E1025" s="1215">
        <f>E1024*E46/6</f>
        <v>1.2684351265555263</v>
      </c>
      <c r="F1025" s="1215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0.25128641916717415</v>
      </c>
      <c r="D1026" s="1215">
        <f>D1025/SUM(D48)</f>
        <v>0.50005789798292899</v>
      </c>
      <c r="E1026" s="1215">
        <f>E1025/SUM(E48)</f>
        <v>0.42281170885184211</v>
      </c>
      <c r="F1026" s="1215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532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C1097</f>
        <v>VP</v>
      </c>
      <c r="D1030" s="832"/>
      <c r="E1030" s="1217" t="str">
        <f>D1097</f>
        <v>P</v>
      </c>
      <c r="F1030" s="832"/>
      <c r="G1030" s="832"/>
      <c r="H1030" s="1218" t="str">
        <f>E1097</f>
        <v>M</v>
      </c>
      <c r="I1030" s="831"/>
      <c r="J1030" s="1218" t="str">
        <f>F1097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6" t="s">
        <v>707</v>
      </c>
      <c r="B1031" s="1209"/>
      <c r="C1031" s="1112">
        <f>SUM(C989)+SUM(M989)</f>
        <v>15885.437978165546</v>
      </c>
      <c r="D1031" s="832"/>
      <c r="E1031" s="1112">
        <f>SUM(D989)+SUM(N989)</f>
        <v>19856.79747270693</v>
      </c>
      <c r="F1031" s="832"/>
      <c r="G1031" s="832"/>
      <c r="H1031" s="1112">
        <f>SUM(E989)+SUM(O989)</f>
        <v>13899.758230894851</v>
      </c>
      <c r="I1031" s="831"/>
      <c r="J1031" s="1112">
        <f>SUM(F989)+SUM(P989)</f>
        <v>17871.117725436237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6" t="s">
        <v>708</v>
      </c>
      <c r="B1032" s="1209"/>
      <c r="C1032" s="1112" t="e">
        <f>SUMIF($Q$772:$Q$776,"lbpl",H$772:H$776)+SUMIF($Q$781:$Q$785,"lbpl",H$781:H$785)+SUMIF($Q$790:$Q$810,"lbpl",H$790:H$810)</f>
        <v>#VALUE!</v>
      </c>
      <c r="D1032" s="832"/>
      <c r="E1032" s="1112">
        <f>SUMIF($Q$772:$Q$776,"lbpl",I$772:I$776)+SUMIF($Q$781:$Q$785,"lbpl",I$781:I$785)+SUMIF($Q$790:$Q$810,"lbpl",I$790:I$810)</f>
        <v>217473.33333333337</v>
      </c>
      <c r="F1032" s="832"/>
      <c r="G1032" s="832"/>
      <c r="H1032" s="1112" t="e">
        <f>SUMIF($Q$772:$Q$776,"lbpl",J$772:J$776)+SUMIF($Q$781:$Q$785,"lbpl",J$781:J$785)+SUMIF($Q$790:$Q$810,"lbpl",J$790:J$810)</f>
        <v>#VALUE!</v>
      </c>
      <c r="I1032" s="831"/>
      <c r="J1032" s="1112" t="e">
        <f>SUMIF($Q$772:$Q$776,"lbpl",K$772:K$776)+SUMIF($Q$781:$Q$785,"lbpl",K$781:K$785)+SUMIF($Q$790:$Q$810,"lbpl",K$790:K$810)</f>
        <v>#VALUE!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20" t="s">
        <v>709</v>
      </c>
      <c r="B1033" s="1209"/>
      <c r="C1033" s="1112">
        <f>SUMIF($Q$772:$Q$776,"ubpl",H$772:H$776)+SUMIF($Q$781:$Q$785,"ubpl",H$781:H$785)+SUMIF($Q$790:$Q$810,"ubpl",H$790:H$810)</f>
        <v>27744</v>
      </c>
      <c r="D1033" s="1209"/>
      <c r="E1033" s="1112">
        <f>SUMIF($Q$772:$Q$776,"ubpl",I$772:I$776)+SUMIF($Q$781:$Q$785,"ubpl",I$781:I$785)+SUMIF($Q$790:$Q$810,"ubpl",I$790:I$810)</f>
        <v>34680</v>
      </c>
      <c r="F1033" s="1209"/>
      <c r="G1033" s="1209"/>
      <c r="H1033" s="1112">
        <f>SUMIF($Q$772:$Q$776,"ubpl",J$772:J$776)+SUMIF($Q$781:$Q$785,"ubpl",J$781:J$785)+SUMIF($Q$790:$Q$810,"ubpl",J$790:J$810)</f>
        <v>24276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20" t="s">
        <v>710</v>
      </c>
      <c r="B1034" s="1209"/>
      <c r="C1034" s="1112">
        <f>SUMIF($Q$772:$Q$776,"des",H$772:H$776)+SUMIF($Q$781:$Q$785,"des",H$781:H$785)+SUMIF($Q$790:$Q$810,"des",H$790:H$810)</f>
        <v>830</v>
      </c>
      <c r="D1034" s="1209"/>
      <c r="E1034" s="1112">
        <f>SUMIF($Q$772:$Q$776,"des",I$772:I$776)+SUMIF($Q$781:$Q$785,"des",I$781:I$785)+SUMIF($Q$790:$Q$810,"des",I$790:I$810)</f>
        <v>1420</v>
      </c>
      <c r="F1034" s="1209"/>
      <c r="G1034" s="1209"/>
      <c r="H1034" s="1112">
        <f>SUMIF($Q$772:$Q$776,"des",J$772:J$776)+SUMIF($Q$781:$Q$785,"des",J$781:J$785)+SUMIF($Q$790:$Q$810,"des",J$790:J$810)</f>
        <v>10650</v>
      </c>
      <c r="I1034" s="43"/>
      <c r="J1034" s="1112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6" t="s">
        <v>533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6" t="s">
        <v>534</v>
      </c>
      <c r="B1037" s="1209"/>
      <c r="C1037" s="996" t="str">
        <f>E1037</f>
        <v>maize</v>
      </c>
      <c r="D1037" s="832"/>
      <c r="E1037" s="288" t="s">
        <v>535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6" t="s">
        <v>536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6" t="s">
        <v>65</v>
      </c>
      <c r="B1039" s="1209"/>
      <c r="C1039" s="996">
        <f>SUM(C46)</f>
        <v>8</v>
      </c>
      <c r="D1039" s="832"/>
      <c r="E1039" s="996">
        <f>SUM(D46)</f>
        <v>10</v>
      </c>
      <c r="F1039" s="832"/>
      <c r="G1039" s="832"/>
      <c r="H1039" s="1223">
        <f>SUM(E46)</f>
        <v>7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6" t="s">
        <v>537</v>
      </c>
      <c r="B1040" s="1209"/>
      <c r="C1040" s="1189">
        <f>E1040</f>
        <v>4.6440677966101696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24">
        <f>E1040</f>
        <v>4.6440677966101696</v>
      </c>
      <c r="I1040" s="831"/>
      <c r="J1040" s="1224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7" t="s">
        <v>538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539</v>
      </c>
      <c r="D1043" s="1233" t="s">
        <v>540</v>
      </c>
      <c r="E1043" s="1233" t="s">
        <v>539</v>
      </c>
      <c r="F1043" s="1233" t="s">
        <v>540</v>
      </c>
      <c r="G1043" s="832"/>
      <c r="H1043" s="1234" t="s">
        <v>539</v>
      </c>
      <c r="I1043" s="1234" t="s">
        <v>540</v>
      </c>
      <c r="J1043" s="1234" t="s">
        <v>539</v>
      </c>
      <c r="K1043" s="1234" t="s">
        <v>540</v>
      </c>
      <c r="L1043" s="832"/>
      <c r="M1043" s="1218" t="s">
        <v>541</v>
      </c>
      <c r="N1043" s="832"/>
      <c r="O1043" s="832"/>
      <c r="P1043" s="832"/>
      <c r="Q1043" s="439"/>
      <c r="R1043" s="44" t="s">
        <v>542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2.2528019925280203E-2</v>
      </c>
      <c r="F1044" s="876">
        <f>LOOKUP($B1044,$T$820:$T$898,N$820:N$898)</f>
        <v>0</v>
      </c>
      <c r="G1044" s="832"/>
      <c r="H1044" s="1236">
        <f>LOOKUP($B1044,$T$820:$T$898,E$820:E$898)</f>
        <v>8.4629069560576406E-2</v>
      </c>
      <c r="I1044" s="1236">
        <f>LOOKUP($B1044,$T$820:$T$898,O$820:O$898)</f>
        <v>0</v>
      </c>
      <c r="J1044" s="1236">
        <f>LOOKUP($B1044,$T$820:$T$898,F$820:F$898)</f>
        <v>7.9265255292652548E-2</v>
      </c>
      <c r="K1044" s="1236">
        <f>LOOKUP($B1044,$T$820:$T$898,P$820:P$898)</f>
        <v>0</v>
      </c>
      <c r="L1044" s="832"/>
      <c r="M1044" s="1219" t="str">
        <f t="shared" ref="M1044:M1057" si="192">IF(LOOKUP(R1044,R$1063:R$1086,R$1063:R$1086)=R1044,R1044,"")</f>
        <v/>
      </c>
      <c r="N1044" s="832"/>
      <c r="O1044" s="832"/>
      <c r="P1044" s="832"/>
      <c r="Q1044" s="439"/>
      <c r="R1044" s="832">
        <f t="shared" ref="R1044:R1057" si="193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194">IF(OR(A1044="",LOOKUP(B1045,$T$820:$T$898,A$820:A$898)=A1044),"",LOOKUP(B1045,$T$820:$T$898,A$820:A$898))</f>
        <v>Own meat</v>
      </c>
      <c r="B1045" s="1209">
        <v>2</v>
      </c>
      <c r="C1045" s="876">
        <f t="shared" ref="C1045:C1055" si="195">IF($A1045="","",LOOKUP($B1045,$T$820:$T$898,C$820:C$898))</f>
        <v>5.906425124533001E-3</v>
      </c>
      <c r="D1045" s="876">
        <f t="shared" ref="D1045:D1055" si="196">IF($A1045="","",LOOKUP($B1045,$T$820:$T$898,M$820:M$898))</f>
        <v>0</v>
      </c>
      <c r="E1045" s="876">
        <f t="shared" ref="E1045:E1055" si="197">IF($A1045="","",LOOKUP($B1045,$T$820:$T$898,D$820:D$898))</f>
        <v>2.093728206724782E-2</v>
      </c>
      <c r="F1045" s="876">
        <f t="shared" ref="F1045:F1055" si="198">IF($A1045="","",LOOKUP($B1045,$T$820:$T$898,N$820:N$898))</f>
        <v>0</v>
      </c>
      <c r="G1045" s="832"/>
      <c r="H1045" s="1236">
        <f t="shared" ref="H1045:H1055" si="199">IF($A1045="","",LOOKUP($B1045,$T$820:$T$898,E$820:E$898))</f>
        <v>8.589061110122756E-2</v>
      </c>
      <c r="I1045" s="1236">
        <f t="shared" ref="I1045:I1055" si="200">IF($A1045="","",LOOKUP($B1045,$T$820:$T$898,O$820:O$898))</f>
        <v>0</v>
      </c>
      <c r="J1045" s="1236">
        <f t="shared" ref="J1045:J1055" si="201">IF($A1045="","",LOOKUP($B1045,$T$820:$T$898,F$820:F$898))</f>
        <v>8.2554275633042767E-2</v>
      </c>
      <c r="K1045" s="1236">
        <f t="shared" ref="K1045:K1055" si="202">IF($A1045="","",LOOKUP($B1045,$T$820:$T$898,P$820:P$898))</f>
        <v>0</v>
      </c>
      <c r="L1045" s="832"/>
      <c r="M1045" s="1219" t="str">
        <f t="shared" si="192"/>
        <v/>
      </c>
      <c r="N1045" s="832"/>
      <c r="O1045" s="832"/>
      <c r="P1045" s="832"/>
      <c r="Q1045" s="439"/>
      <c r="R1045" s="832" t="str">
        <f t="shared" si="193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194"/>
        <v>Green cons - Season 1: no of months</v>
      </c>
      <c r="B1046" s="1209">
        <v>3</v>
      </c>
      <c r="C1046" s="876">
        <f t="shared" si="195"/>
        <v>2.6666666666666665E-2</v>
      </c>
      <c r="D1046" s="876">
        <f t="shared" si="196"/>
        <v>0</v>
      </c>
      <c r="E1046" s="876">
        <f t="shared" si="197"/>
        <v>2.6666666666666665E-2</v>
      </c>
      <c r="F1046" s="876">
        <f t="shared" si="198"/>
        <v>0</v>
      </c>
      <c r="G1046" s="832"/>
      <c r="H1046" s="1236">
        <f t="shared" si="199"/>
        <v>2.6666666666666665E-2</v>
      </c>
      <c r="I1046" s="1236">
        <f t="shared" si="200"/>
        <v>0</v>
      </c>
      <c r="J1046" s="1236">
        <f t="shared" si="201"/>
        <v>6.5000000000000002E-2</v>
      </c>
      <c r="K1046" s="1236">
        <f t="shared" si="202"/>
        <v>0</v>
      </c>
      <c r="L1046" s="832"/>
      <c r="M1046" s="1219" t="str">
        <f t="shared" si="192"/>
        <v/>
      </c>
      <c r="N1046" s="832"/>
      <c r="O1046" s="832"/>
      <c r="P1046" s="832"/>
      <c r="Q1046" s="439"/>
      <c r="R1046" s="832" t="str">
        <f t="shared" si="193"/>
        <v/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194"/>
        <v>Maize: kg produced</v>
      </c>
      <c r="B1047" s="1209">
        <v>4</v>
      </c>
      <c r="C1047" s="876">
        <f t="shared" si="195"/>
        <v>0.14313264041095888</v>
      </c>
      <c r="D1047" s="876">
        <f t="shared" si="196"/>
        <v>0</v>
      </c>
      <c r="E1047" s="876">
        <f t="shared" si="197"/>
        <v>0.16324218493150683</v>
      </c>
      <c r="F1047" s="876">
        <f t="shared" si="198"/>
        <v>0</v>
      </c>
      <c r="G1047" s="832"/>
      <c r="H1047" s="1236">
        <f t="shared" si="199"/>
        <v>0.15208899217221136</v>
      </c>
      <c r="I1047" s="1236">
        <f t="shared" si="200"/>
        <v>0.13519021526418781</v>
      </c>
      <c r="J1047" s="1236">
        <f t="shared" si="201"/>
        <v>0.17086541095890409</v>
      </c>
      <c r="K1047" s="1236">
        <f t="shared" si="202"/>
        <v>1.0514794520547945</v>
      </c>
      <c r="L1047" s="832"/>
      <c r="M1047" s="1219">
        <f t="shared" si="192"/>
        <v>9</v>
      </c>
      <c r="N1047" s="832"/>
      <c r="O1047" s="832"/>
      <c r="P1047" s="832"/>
      <c r="Q1047" s="439"/>
      <c r="R1047" s="832">
        <f t="shared" si="193"/>
        <v>9</v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194"/>
        <v>Sorghum: kg produced</v>
      </c>
      <c r="B1048" s="1209">
        <v>5</v>
      </c>
      <c r="C1048" s="876">
        <f t="shared" si="195"/>
        <v>0</v>
      </c>
      <c r="D1048" s="876">
        <f t="shared" si="196"/>
        <v>0</v>
      </c>
      <c r="E1048" s="876">
        <f t="shared" si="197"/>
        <v>0</v>
      </c>
      <c r="F1048" s="876">
        <f t="shared" si="198"/>
        <v>0</v>
      </c>
      <c r="G1048" s="832"/>
      <c r="H1048" s="1236">
        <f t="shared" si="199"/>
        <v>3.3052704145169899E-2</v>
      </c>
      <c r="I1048" s="1236">
        <f t="shared" si="200"/>
        <v>6.6105408290339812E-2</v>
      </c>
      <c r="J1048" s="1236">
        <f t="shared" si="201"/>
        <v>0</v>
      </c>
      <c r="K1048" s="1236">
        <f t="shared" si="202"/>
        <v>0</v>
      </c>
      <c r="L1048" s="832"/>
      <c r="M1048" s="1219">
        <f t="shared" si="192"/>
        <v>10</v>
      </c>
      <c r="N1048" s="832"/>
      <c r="O1048" s="832"/>
      <c r="P1048" s="832"/>
      <c r="Q1048" s="439"/>
      <c r="R1048" s="832">
        <f t="shared" si="193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194"/>
        <v>Beans: kg produced</v>
      </c>
      <c r="B1049" s="1209">
        <v>6</v>
      </c>
      <c r="C1049" s="876">
        <f t="shared" si="195"/>
        <v>2.761762920298879E-2</v>
      </c>
      <c r="D1049" s="876">
        <f t="shared" si="196"/>
        <v>0</v>
      </c>
      <c r="E1049" s="876">
        <f t="shared" si="197"/>
        <v>3.2699272976338734E-2</v>
      </c>
      <c r="F1049" s="876">
        <f t="shared" si="198"/>
        <v>0</v>
      </c>
      <c r="G1049" s="832"/>
      <c r="H1049" s="1236">
        <f t="shared" si="199"/>
        <v>4.0400646148372181E-2</v>
      </c>
      <c r="I1049" s="1236">
        <f t="shared" si="200"/>
        <v>0</v>
      </c>
      <c r="J1049" s="1236">
        <f t="shared" si="201"/>
        <v>8.8376413449564123E-2</v>
      </c>
      <c r="K1049" s="1236">
        <f t="shared" si="202"/>
        <v>0</v>
      </c>
      <c r="L1049" s="832"/>
      <c r="M1049" s="1219">
        <f t="shared" si="192"/>
        <v>14</v>
      </c>
      <c r="N1049" s="832"/>
      <c r="O1049" s="832"/>
      <c r="P1049" s="832"/>
      <c r="Q1049" s="439"/>
      <c r="R1049" s="832">
        <f t="shared" si="193"/>
        <v>14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194"/>
        <v>Water melon: no. local meas</v>
      </c>
      <c r="B1050" s="1209">
        <v>7</v>
      </c>
      <c r="C1050" s="876">
        <f t="shared" si="195"/>
        <v>1.0118317247820672E-3</v>
      </c>
      <c r="D1050" s="876">
        <f t="shared" si="196"/>
        <v>0</v>
      </c>
      <c r="E1050" s="876">
        <f t="shared" si="197"/>
        <v>5.9960398505603987E-4</v>
      </c>
      <c r="F1050" s="876">
        <f t="shared" si="198"/>
        <v>0</v>
      </c>
      <c r="G1050" s="832"/>
      <c r="H1050" s="1236">
        <f t="shared" si="199"/>
        <v>7.2809055328233404E-4</v>
      </c>
      <c r="I1050" s="1236">
        <f t="shared" si="200"/>
        <v>0</v>
      </c>
      <c r="J1050" s="1236">
        <f t="shared" si="201"/>
        <v>1.332453300124533E-3</v>
      </c>
      <c r="K1050" s="1236">
        <f t="shared" si="202"/>
        <v>0</v>
      </c>
      <c r="L1050" s="832"/>
      <c r="M1050" s="1219" t="str">
        <f t="shared" si="192"/>
        <v/>
      </c>
      <c r="N1050" s="832"/>
      <c r="O1050" s="832"/>
      <c r="P1050" s="832"/>
      <c r="Q1050" s="439"/>
      <c r="R1050" s="832">
        <f t="shared" si="193"/>
        <v>19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194"/>
        <v>Potato: no. local meas</v>
      </c>
      <c r="B1051" s="1209">
        <v>8</v>
      </c>
      <c r="C1051" s="876">
        <f t="shared" si="195"/>
        <v>1.0142757627646326E-2</v>
      </c>
      <c r="D1051" s="876">
        <f t="shared" si="196"/>
        <v>0</v>
      </c>
      <c r="E1051" s="876">
        <f t="shared" si="197"/>
        <v>1.1047051681195515E-2</v>
      </c>
      <c r="F1051" s="876">
        <f t="shared" si="198"/>
        <v>0</v>
      </c>
      <c r="G1051" s="832"/>
      <c r="H1051" s="1236">
        <f t="shared" si="199"/>
        <v>1.4384909268813377E-2</v>
      </c>
      <c r="I1051" s="1236">
        <f t="shared" si="200"/>
        <v>1.1172745063156022E-2</v>
      </c>
      <c r="J1051" s="1236">
        <f t="shared" si="201"/>
        <v>6.3001867995018682E-2</v>
      </c>
      <c r="K1051" s="1236">
        <f t="shared" si="202"/>
        <v>9.7761519302615188E-2</v>
      </c>
      <c r="L1051" s="832"/>
      <c r="M1051" s="1219">
        <f t="shared" si="192"/>
        <v>20</v>
      </c>
      <c r="N1051" s="832"/>
      <c r="O1051" s="832"/>
      <c r="P1051" s="832"/>
      <c r="Q1051" s="439"/>
      <c r="R1051" s="832">
        <f t="shared" si="193"/>
        <v>20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194"/>
        <v>Sweet Potatoes: no. local meas</v>
      </c>
      <c r="B1052" s="1209">
        <v>9</v>
      </c>
      <c r="C1052" s="876">
        <f t="shared" si="195"/>
        <v>1.4850560398505606E-2</v>
      </c>
      <c r="D1052" s="876">
        <f t="shared" si="196"/>
        <v>0</v>
      </c>
      <c r="E1052" s="876">
        <f t="shared" si="197"/>
        <v>1.2325965130759653E-2</v>
      </c>
      <c r="F1052" s="876">
        <f t="shared" si="198"/>
        <v>0</v>
      </c>
      <c r="G1052" s="1209"/>
      <c r="H1052" s="1236">
        <f t="shared" si="199"/>
        <v>3.6065646682085038E-3</v>
      </c>
      <c r="I1052" s="1236">
        <f t="shared" si="200"/>
        <v>3.1822629425369155E-2</v>
      </c>
      <c r="J1052" s="1236">
        <f t="shared" si="201"/>
        <v>0.10774906600249066</v>
      </c>
      <c r="K1052" s="1236">
        <f t="shared" si="202"/>
        <v>0.21450809464508097</v>
      </c>
      <c r="L1052" s="832"/>
      <c r="M1052" s="1219">
        <f t="shared" si="192"/>
        <v>21</v>
      </c>
      <c r="N1052" s="832"/>
      <c r="O1052" s="832"/>
      <c r="P1052" s="832"/>
      <c r="Q1052" s="439"/>
      <c r="R1052" s="832">
        <f t="shared" si="193"/>
        <v>21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194"/>
        <v>Groundnuts (dry): no. local meas</v>
      </c>
      <c r="B1053" s="1209">
        <v>10</v>
      </c>
      <c r="C1053" s="876">
        <f t="shared" si="195"/>
        <v>4.7169933063511839E-2</v>
      </c>
      <c r="D1053" s="876">
        <f t="shared" si="196"/>
        <v>0</v>
      </c>
      <c r="E1053" s="876">
        <f t="shared" si="197"/>
        <v>3.7735946450809472E-2</v>
      </c>
      <c r="F1053" s="876">
        <f t="shared" si="198"/>
        <v>0.15094378580323789</v>
      </c>
      <c r="G1053" s="832"/>
      <c r="H1053" s="1236">
        <f t="shared" si="199"/>
        <v>2.6954247464863905E-2</v>
      </c>
      <c r="I1053" s="1236">
        <f t="shared" si="200"/>
        <v>0.26954247464863901</v>
      </c>
      <c r="J1053" s="1236">
        <f t="shared" si="201"/>
        <v>0</v>
      </c>
      <c r="K1053" s="1236">
        <f t="shared" si="202"/>
        <v>0</v>
      </c>
      <c r="L1053" s="832"/>
      <c r="M1053" s="1219">
        <f t="shared" si="192"/>
        <v>22</v>
      </c>
      <c r="N1053" s="832"/>
      <c r="O1053" s="832"/>
      <c r="P1053" s="832"/>
      <c r="Q1053" s="439"/>
      <c r="R1053" s="832">
        <f t="shared" si="193"/>
        <v>22</v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194"/>
        <v>Other crop: type (green vegetables)Cabbage</v>
      </c>
      <c r="B1054" s="1209">
        <v>11</v>
      </c>
      <c r="C1054" s="876">
        <f t="shared" si="195"/>
        <v>1.047244707347447E-3</v>
      </c>
      <c r="D1054" s="876">
        <f t="shared" si="196"/>
        <v>0</v>
      </c>
      <c r="E1054" s="876">
        <f t="shared" si="197"/>
        <v>9.1064757160647569E-4</v>
      </c>
      <c r="F1054" s="876">
        <f t="shared" si="198"/>
        <v>0</v>
      </c>
      <c r="G1054" s="832"/>
      <c r="H1054" s="1236">
        <f t="shared" si="199"/>
        <v>7.0249955523928121E-3</v>
      </c>
      <c r="I1054" s="1236">
        <f t="shared" si="200"/>
        <v>2.601850204589932E-3</v>
      </c>
      <c r="J1054" s="1236">
        <f t="shared" si="201"/>
        <v>7.0828144458281441E-3</v>
      </c>
      <c r="K1054" s="1236">
        <f t="shared" si="202"/>
        <v>2.4283935242839352E-2</v>
      </c>
      <c r="L1054" s="832"/>
      <c r="M1054" s="1219">
        <f t="shared" si="192"/>
        <v>24</v>
      </c>
      <c r="N1054" s="832"/>
      <c r="O1054" s="832"/>
      <c r="P1054" s="832"/>
      <c r="Q1054" s="439"/>
      <c r="R1054" s="832">
        <f t="shared" si="193"/>
        <v>24</v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194"/>
        <v>Other crop: pumpkin</v>
      </c>
      <c r="B1055" s="1209">
        <v>12</v>
      </c>
      <c r="C1055" s="876">
        <f t="shared" si="195"/>
        <v>6.3544987546699876E-4</v>
      </c>
      <c r="D1055" s="876">
        <f t="shared" si="196"/>
        <v>0</v>
      </c>
      <c r="E1055" s="876">
        <f t="shared" si="197"/>
        <v>-2.202892901618929E-3</v>
      </c>
      <c r="F1055" s="876">
        <f t="shared" si="198"/>
        <v>0</v>
      </c>
      <c r="G1055" s="832"/>
      <c r="H1055" s="1236">
        <f t="shared" si="199"/>
        <v>4.5510314890588859E-3</v>
      </c>
      <c r="I1055" s="1236">
        <f t="shared" si="200"/>
        <v>1.9366091442803773E-3</v>
      </c>
      <c r="J1055" s="1236">
        <f t="shared" si="201"/>
        <v>1.1974699875466999E-2</v>
      </c>
      <c r="K1055" s="1236">
        <f t="shared" si="202"/>
        <v>1.1296886674968865E-2</v>
      </c>
      <c r="L1055" s="832"/>
      <c r="M1055" s="1219">
        <f t="shared" si="192"/>
        <v>25</v>
      </c>
      <c r="N1055" s="832"/>
      <c r="O1055" s="832"/>
      <c r="P1055" s="832"/>
      <c r="Q1055" s="439"/>
      <c r="R1055" s="832">
        <f t="shared" si="193"/>
        <v>25</v>
      </c>
      <c r="S1055" s="46"/>
      <c r="T1055" s="46"/>
      <c r="U1055" s="1052">
        <v>1055</v>
      </c>
      <c r="V1055" s="46"/>
    </row>
    <row r="1056" spans="1:22" ht="15.75" customHeight="1">
      <c r="A1056" s="1235" t="s">
        <v>543</v>
      </c>
      <c r="B1056" s="1209"/>
      <c r="C1056" s="876">
        <f>SUM(C889:C895)</f>
        <v>0.11904761904761904</v>
      </c>
      <c r="D1056" s="876">
        <f>SUM(M889:M895)</f>
        <v>0</v>
      </c>
      <c r="E1056" s="876">
        <f>SUM(D889:D895)</f>
        <v>0.11904761904761904</v>
      </c>
      <c r="F1056" s="876">
        <f>SUM(N889:N895)</f>
        <v>0</v>
      </c>
      <c r="G1056" s="832"/>
      <c r="H1056" s="876">
        <f>SUM(E889:E895)</f>
        <v>0.1020408163265306</v>
      </c>
      <c r="I1056" s="876">
        <f>SUM(O889:O895)</f>
        <v>0</v>
      </c>
      <c r="J1056" s="876">
        <f>SUM(F889:F895)</f>
        <v>7.9365079365079375E-2</v>
      </c>
      <c r="K1056" s="876">
        <f>SUM(P889:P895)</f>
        <v>0</v>
      </c>
      <c r="L1056" s="832"/>
      <c r="M1056" s="1219" t="e">
        <f t="shared" si="192"/>
        <v>#N/A</v>
      </c>
      <c r="N1056" s="832"/>
      <c r="O1056" s="832"/>
      <c r="P1056" s="832"/>
      <c r="Q1056" s="439"/>
      <c r="R1056" s="832" t="e">
        <f t="shared" si="193"/>
        <v>#N/A</v>
      </c>
      <c r="S1056" s="832"/>
      <c r="T1056" s="46"/>
      <c r="U1056" s="1052">
        <v>1056</v>
      </c>
      <c r="V1056" s="46"/>
    </row>
    <row r="1057" spans="1:22" ht="15.75" customHeight="1">
      <c r="A1057" s="1235" t="s">
        <v>718</v>
      </c>
      <c r="B1057" s="1209"/>
      <c r="C1057" s="876">
        <f>SUM(C887)</f>
        <v>1.325646201743462E-2</v>
      </c>
      <c r="D1057" s="876">
        <f>SUM(M887)</f>
        <v>-1.325646201743462E-2</v>
      </c>
      <c r="E1057" s="876">
        <f>SUM(D887)</f>
        <v>3.9769386052303859E-2</v>
      </c>
      <c r="F1057" s="876">
        <f>SUM(N887)</f>
        <v>-3.9769386052303859E-2</v>
      </c>
      <c r="G1057" s="832"/>
      <c r="H1057" s="876">
        <f>SUM(E887)</f>
        <v>3.676503469133606E-2</v>
      </c>
      <c r="I1057" s="876">
        <f>SUM(O887)</f>
        <v>-3.676503469133606E-2</v>
      </c>
      <c r="J1057" s="876">
        <f>SUM(F887)</f>
        <v>4.5288349522623492E-2</v>
      </c>
      <c r="K1057" s="876">
        <f>SUM(P887)</f>
        <v>-4.5288349522623492E-2</v>
      </c>
      <c r="L1057" s="832"/>
      <c r="M1057" s="1219" t="e">
        <f t="shared" si="192"/>
        <v>#N/A</v>
      </c>
      <c r="N1057" s="832"/>
      <c r="O1057" s="832"/>
      <c r="P1057" s="832"/>
      <c r="Q1057" s="439"/>
      <c r="R1057" s="832" t="e">
        <f t="shared" si="193"/>
        <v>#N/A</v>
      </c>
      <c r="S1057" s="832"/>
      <c r="T1057" s="46"/>
      <c r="U1057" s="1052">
        <v>1057</v>
      </c>
      <c r="V1057" s="46"/>
    </row>
    <row r="1058" spans="1:22" ht="15.75" customHeight="1">
      <c r="A1058" s="1235" t="s">
        <v>719</v>
      </c>
      <c r="B1058" s="1209"/>
      <c r="C1058" s="876">
        <f>SUM(C880,C883,C885:C886)</f>
        <v>3.3825485678704852E-2</v>
      </c>
      <c r="D1058" s="876">
        <f>SUM(M880,M883,M885:M886)</f>
        <v>-3.3825485678704852E-2</v>
      </c>
      <c r="E1058" s="876">
        <f>SUM(D880,D883,D885:D886)</f>
        <v>5.4120777085927767E-2</v>
      </c>
      <c r="F1058" s="876">
        <f>SUM(N880,N883,N885:N886)</f>
        <v>-5.4120777085927767E-2</v>
      </c>
      <c r="G1058" s="832"/>
      <c r="H1058" s="876">
        <f>SUM(E880,E883,E885:E886)</f>
        <v>2.9522116705212598E-2</v>
      </c>
      <c r="I1058" s="876">
        <f>SUM(O880,O883,O885:O886)</f>
        <v>-2.9522116705212598E-2</v>
      </c>
      <c r="J1058" s="876">
        <f>SUM(F880,F883,F885:F886)</f>
        <v>5.9421623910336237E-2</v>
      </c>
      <c r="K1058" s="876">
        <f>SUM(P880,P883,P885:P886)</f>
        <v>-5.9421623910336237E-2</v>
      </c>
      <c r="L1058" s="832"/>
      <c r="M1058" s="832"/>
      <c r="N1058" s="832"/>
      <c r="O1058" s="832"/>
      <c r="P1058" s="832"/>
      <c r="Q1058" s="439"/>
      <c r="R1058" s="832"/>
      <c r="S1058" s="832"/>
      <c r="T1058" s="46"/>
      <c r="U1058" s="1052">
        <v>1058</v>
      </c>
      <c r="V1058" s="46"/>
    </row>
    <row r="1059" spans="1:22" ht="15.75" customHeight="1">
      <c r="A1059" s="1235" t="s">
        <v>720</v>
      </c>
      <c r="B1059" s="1209"/>
      <c r="C1059" s="876">
        <f>SUM(C861:C879,C881:C882,C884)</f>
        <v>0.31922590292652547</v>
      </c>
      <c r="D1059" s="876">
        <f>SUM(M861:M879,M881:M882,M884)</f>
        <v>0.16752121200557399</v>
      </c>
      <c r="E1059" s="876">
        <f>SUM(D861:D879,D881:D882,D884)</f>
        <v>0.24839325033623907</v>
      </c>
      <c r="F1059" s="876">
        <f>SUM(N861:N879,N881:N882,N884)</f>
        <v>0.23835386459586039</v>
      </c>
      <c r="G1059" s="832"/>
      <c r="H1059" s="876">
        <f>SUM(E861:E879,E881:E882,E884)</f>
        <v>0.49277126408112432</v>
      </c>
      <c r="I1059" s="876">
        <f>SUM(O861:O879,O881:O882,O884)</f>
        <v>-6.0241491490248718E-3</v>
      </c>
      <c r="J1059" s="876">
        <f>SUM(F861:F879,F881:F882,F884)</f>
        <v>0.36693426683271058</v>
      </c>
      <c r="K1059" s="876">
        <f>SUM(P861:P879,P881:P882,P884)</f>
        <v>0.11981284809938882</v>
      </c>
      <c r="L1059" s="832"/>
      <c r="M1059" s="832"/>
      <c r="N1059" s="832"/>
      <c r="O1059" s="832"/>
      <c r="P1059" s="832"/>
      <c r="Q1059" s="439"/>
      <c r="R1059" s="832"/>
      <c r="S1059" s="46"/>
      <c r="T1059" s="46"/>
      <c r="U1059" s="1052">
        <v>1059</v>
      </c>
      <c r="V1059" s="46"/>
    </row>
    <row r="1060" spans="1:22" ht="15.75" customHeight="1">
      <c r="A1060" s="1237" t="s">
        <v>544</v>
      </c>
      <c r="B1060" s="1209"/>
      <c r="C1060" s="876">
        <f>SUM(C859:C860)</f>
        <v>0.36588877957658783</v>
      </c>
      <c r="D1060" s="1238">
        <f>SUM(M859:M860)</f>
        <v>0</v>
      </c>
      <c r="E1060" s="876">
        <f>SUM(D859:D860)</f>
        <v>0.41357033125778331</v>
      </c>
      <c r="F1060" s="1238">
        <f>SUM(N859:N860)</f>
        <v>0</v>
      </c>
      <c r="G1060" s="832"/>
      <c r="H1060" s="876">
        <f>SUM(E859:E860)</f>
        <v>0.27648819782956768</v>
      </c>
      <c r="I1060" s="1238">
        <f>SUM(O859:O860)</f>
        <v>0</v>
      </c>
      <c r="J1060" s="876">
        <f>SUM(F859:F860)</f>
        <v>0.37766361145703609</v>
      </c>
      <c r="K1060" s="1238">
        <f>SUM(P859:P860)</f>
        <v>0</v>
      </c>
      <c r="L1060" s="832"/>
      <c r="M1060" s="832"/>
      <c r="N1060" s="832"/>
      <c r="O1060" s="832"/>
      <c r="P1060" s="832"/>
      <c r="Q1060" s="439"/>
      <c r="R1060" s="832"/>
      <c r="S1060" s="46"/>
      <c r="T1060" s="46"/>
      <c r="U1060" s="1052">
        <v>1060</v>
      </c>
      <c r="V1060" s="46"/>
    </row>
    <row r="1061" spans="1:22" ht="15.75" customHeight="1">
      <c r="A1061" s="1239" t="s">
        <v>75</v>
      </c>
      <c r="B1061" s="1209"/>
      <c r="C1061" s="876">
        <f>SUM(C1044:C1060)</f>
        <v>1.1294253880492793</v>
      </c>
      <c r="D1061" s="876">
        <f>SUM(D1044:D1060)</f>
        <v>0.12043926430943452</v>
      </c>
      <c r="E1061" s="876">
        <f>SUM(E1044:E1060)</f>
        <v>1.2013911122647216</v>
      </c>
      <c r="F1061" s="876">
        <f>SUM(F1044:F1060)</f>
        <v>0.29540748726086663</v>
      </c>
      <c r="G1061" s="1240"/>
      <c r="H1061" s="1236">
        <f>SUM(H1044:H1060)</f>
        <v>1.4175659584246152</v>
      </c>
      <c r="I1061" s="1236">
        <f>SUM(I1044:I1060)</f>
        <v>0.44606063149498854</v>
      </c>
      <c r="J1061" s="1236">
        <f>SUM(J1044:J1060)</f>
        <v>1.6058751880408786</v>
      </c>
      <c r="K1061" s="1236">
        <f>SUM(K1044:K1060)</f>
        <v>1.4144327625867279</v>
      </c>
      <c r="L1061" s="832"/>
      <c r="M1061" s="832"/>
      <c r="N1061" s="832"/>
      <c r="O1061" s="832"/>
      <c r="P1061" s="832"/>
      <c r="Q1061" s="439"/>
      <c r="R1061" s="832"/>
      <c r="S1061" s="46"/>
      <c r="T1061" s="46"/>
      <c r="U1061" s="1052">
        <v>1061</v>
      </c>
      <c r="V1061" s="46"/>
    </row>
    <row r="1062" spans="1:22" ht="15.75" customHeight="1">
      <c r="A1062" s="467"/>
      <c r="B1062" s="1209"/>
      <c r="C1062" s="1241"/>
      <c r="D1062" s="1241"/>
      <c r="E1062" s="1241"/>
      <c r="F1062" s="1241"/>
      <c r="G1062" s="832"/>
      <c r="H1062" s="1242"/>
      <c r="I1062" s="1242"/>
      <c r="J1062" s="1242"/>
      <c r="K1062" s="1242"/>
      <c r="L1062" s="832"/>
      <c r="M1062" s="832"/>
      <c r="N1062" s="832"/>
      <c r="O1062" s="832"/>
      <c r="P1062" s="832"/>
      <c r="Q1062" s="439"/>
      <c r="R1062" s="832" t="s">
        <v>541</v>
      </c>
      <c r="S1062" s="46"/>
      <c r="T1062" s="46"/>
      <c r="U1062" s="1052">
        <v>1062</v>
      </c>
      <c r="V1062" s="46"/>
    </row>
    <row r="1063" spans="1:22" ht="15.75" customHeight="1">
      <c r="A1063" s="1216" t="s">
        <v>16</v>
      </c>
      <c r="B1063" s="1209"/>
      <c r="C1063" s="1217" t="str">
        <f>C1036</f>
        <v>VP</v>
      </c>
      <c r="D1063" s="1217" t="str">
        <f>C1036</f>
        <v>VP</v>
      </c>
      <c r="E1063" s="1217" t="str">
        <f>E1036</f>
        <v>P</v>
      </c>
      <c r="F1063" s="1217" t="str">
        <f>E1036</f>
        <v>P</v>
      </c>
      <c r="G1063" s="832"/>
      <c r="H1063" s="1218" t="str">
        <f>H1036</f>
        <v>M</v>
      </c>
      <c r="I1063" s="1218" t="str">
        <f>H1036</f>
        <v>M</v>
      </c>
      <c r="J1063" s="1218" t="str">
        <f>J1036</f>
        <v>BO</v>
      </c>
      <c r="K1063" s="1218" t="str">
        <f>J1036</f>
        <v>BO</v>
      </c>
      <c r="L1063" s="832"/>
      <c r="M1063" s="1218" t="s">
        <v>541</v>
      </c>
      <c r="N1063" s="832"/>
      <c r="O1063" s="832"/>
      <c r="P1063" s="832"/>
      <c r="Q1063" s="439"/>
      <c r="R1063" s="832">
        <v>0</v>
      </c>
      <c r="S1063" s="46"/>
      <c r="T1063" s="46"/>
      <c r="U1063" s="1052">
        <v>1063</v>
      </c>
      <c r="V1063" s="46"/>
    </row>
    <row r="1064" spans="1:22" ht="15.75" customHeight="1">
      <c r="A1064" s="1235" t="str">
        <f t="shared" ref="A1064:A1086" si="203">IF(OR(A1063="",LOOKUP(B1064,$T$904:$T$983,A$904:A$983)=A1063),"",LOOKUP(B1064,$T$904:$T$983,A$904:A$983))</f>
        <v>Cattle sales - local: no. sold</v>
      </c>
      <c r="B1064" s="1209">
        <v>1</v>
      </c>
      <c r="C1064" s="1112">
        <f>LOOKUP($B1064,$T$904:$T$983,C$904:C$983)</f>
        <v>0</v>
      </c>
      <c r="D1064" s="1112">
        <f>LOOKUP($B1064,$T$904:$T$983,M$904:M$983)</f>
        <v>0</v>
      </c>
      <c r="E1064" s="1112">
        <f>LOOKUP($B1064,$T$904:$T$983,D$904:D$983)</f>
        <v>3500</v>
      </c>
      <c r="F1064" s="1112">
        <f>LOOKUP($B1064,$T$904:$T$983,N$904:N$983)</f>
        <v>0</v>
      </c>
      <c r="G1064" s="832"/>
      <c r="H1064" s="1219">
        <f>LOOKUP($B1064,$T$904:$T$983,E$904:E$983)</f>
        <v>21000</v>
      </c>
      <c r="I1064" s="1219">
        <f>LOOKUP($B1064,$T$904:$T$983,O$904:O$983)</f>
        <v>-14000</v>
      </c>
      <c r="J1064" s="1219">
        <f>LOOKUP($B1064,$T$904:$T$983,F$904:F$983)</f>
        <v>24000</v>
      </c>
      <c r="K1064" s="1219">
        <f>LOOKUP($B1064,$T$904:$T$983,P$904:P$983)</f>
        <v>4000</v>
      </c>
      <c r="L1064" s="832"/>
      <c r="M1064" s="996" t="str">
        <f t="shared" ref="M1064:M1086" si="204">IF(LOOKUP(R1064,R$1044:R$1057,R$1044:R$1057)=R1064,R1064,"")</f>
        <v/>
      </c>
      <c r="N1064" s="832"/>
      <c r="O1064" s="832"/>
      <c r="P1064" s="832"/>
      <c r="Q1064" s="439"/>
      <c r="R1064" s="832" t="str">
        <f>IF($A1064="","",IF(LOOKUP($B1064,$T$904:$T$983,R$904:R$983)=0,"",LOOKUP($B1064,$T$904:$T$983,R$904:R$983)))</f>
        <v/>
      </c>
      <c r="S1064" s="46"/>
      <c r="T1064" s="46"/>
      <c r="U1064" s="1052">
        <v>1064</v>
      </c>
      <c r="V1064" s="46"/>
    </row>
    <row r="1065" spans="1:22" ht="15.75" customHeight="1">
      <c r="A1065" s="1235" t="str">
        <f t="shared" si="203"/>
        <v>Goat sales - local: no. sold</v>
      </c>
      <c r="B1065" s="1209">
        <v>2</v>
      </c>
      <c r="C1065" s="1112">
        <f t="shared" ref="C1065:C1086" si="205">IF($A1065="","",LOOKUP($B1065,$T$904:$T$983,C$904:C$983))</f>
        <v>0</v>
      </c>
      <c r="D1065" s="1112">
        <f t="shared" ref="D1065:D1086" si="206">IF($A1065="","",LOOKUP($B1065,$T$904:$T$983,M$904:M$983))</f>
        <v>0</v>
      </c>
      <c r="E1065" s="1112">
        <f t="shared" ref="E1065:E1086" si="207">IF($A1065="","",LOOKUP($B1065,$T$904:$T$983,D$904:D$983))</f>
        <v>600</v>
      </c>
      <c r="F1065" s="1112">
        <f t="shared" ref="F1065:F1086" si="208">IF($A1065="","",LOOKUP($B1065,$T$904:$T$983,N$904:N$983))</f>
        <v>0</v>
      </c>
      <c r="G1065" s="832"/>
      <c r="H1065" s="1219">
        <f t="shared" ref="H1065:H1086" si="209">IF($A1065="","",LOOKUP($B1065,$T$904:$T$983,E$904:E$983))</f>
        <v>2100</v>
      </c>
      <c r="I1065" s="1219">
        <f t="shared" ref="I1065:I1086" si="210">IF($A1065="","",LOOKUP($B1065,$T$904:$T$983,O$904:O$983))</f>
        <v>600</v>
      </c>
      <c r="J1065" s="1219">
        <f t="shared" ref="J1065:J1086" si="211">IF($A1065="","",LOOKUP($B1065,$T$904:$T$983,F$904:F$983))</f>
        <v>6000</v>
      </c>
      <c r="K1065" s="1219">
        <f t="shared" ref="K1065:K1086" si="212">IF($A1065="","",LOOKUP($B1065,$T$904:$T$983,P$904:P$983))</f>
        <v>1500</v>
      </c>
      <c r="L1065" s="832"/>
      <c r="M1065" s="996" t="str">
        <f t="shared" si="204"/>
        <v/>
      </c>
      <c r="N1065" s="832"/>
      <c r="O1065" s="832"/>
      <c r="P1065" s="832"/>
      <c r="Q1065" s="439"/>
      <c r="R1065" s="832" t="str">
        <f>IF($A1065="","",IF(LOOKUP($B1065,$T$904:$T$983,R$904:R$983)=0,"",LOOKUP($B1065,$T$904:$T$983,R$904:R$983)))</f>
        <v/>
      </c>
      <c r="S1065" s="46"/>
      <c r="T1065" s="46"/>
      <c r="U1065" s="1052">
        <v>1065</v>
      </c>
      <c r="V1065" s="46"/>
    </row>
    <row r="1066" spans="1:22" ht="15.75" customHeight="1">
      <c r="A1066" s="1235" t="str">
        <f t="shared" si="203"/>
        <v>Chicken sales: no. sold</v>
      </c>
      <c r="B1066" s="1209">
        <v>3</v>
      </c>
      <c r="C1066" s="1112">
        <f t="shared" si="205"/>
        <v>200</v>
      </c>
      <c r="D1066" s="1112">
        <f t="shared" si="206"/>
        <v>0</v>
      </c>
      <c r="E1066" s="1112">
        <f t="shared" si="207"/>
        <v>123</v>
      </c>
      <c r="F1066" s="1112">
        <f t="shared" si="208"/>
        <v>0</v>
      </c>
      <c r="G1066" s="832"/>
      <c r="H1066" s="1219">
        <f t="shared" si="209"/>
        <v>147</v>
      </c>
      <c r="I1066" s="1219">
        <f t="shared" si="210"/>
        <v>0</v>
      </c>
      <c r="J1066" s="1219">
        <f t="shared" si="211"/>
        <v>28</v>
      </c>
      <c r="K1066" s="1219">
        <f t="shared" si="212"/>
        <v>0</v>
      </c>
      <c r="L1066" s="832"/>
      <c r="M1066" s="996" t="str">
        <f t="shared" si="204"/>
        <v/>
      </c>
      <c r="N1066" s="832"/>
      <c r="O1066" s="832"/>
      <c r="P1066" s="832"/>
      <c r="Q1066" s="439"/>
      <c r="R1066" s="832" t="str">
        <f t="shared" ref="R1066:R1086" si="213">IF($A1066="","",IF(LOOKUP($B1066,$T$904:$T$983,R$904:R$983)=0,"",LOOKUP($B1066,$T$904:$T$983,R$904:R$983)))</f>
        <v/>
      </c>
      <c r="S1066" s="46"/>
      <c r="T1066" s="46"/>
      <c r="U1066" s="1052">
        <v>1066</v>
      </c>
      <c r="V1066" s="46"/>
    </row>
    <row r="1067" spans="1:22" ht="15.75" customHeight="1">
      <c r="A1067" s="1235" t="str">
        <f t="shared" si="203"/>
        <v>Maize: kg produced</v>
      </c>
      <c r="B1067" s="1209">
        <v>4</v>
      </c>
      <c r="C1067" s="1112">
        <f t="shared" si="205"/>
        <v>0</v>
      </c>
      <c r="D1067" s="1112">
        <f t="shared" si="206"/>
        <v>0</v>
      </c>
      <c r="E1067" s="1112">
        <f t="shared" si="207"/>
        <v>0</v>
      </c>
      <c r="F1067" s="1112">
        <f t="shared" si="208"/>
        <v>0</v>
      </c>
      <c r="G1067" s="832"/>
      <c r="H1067" s="1219">
        <f t="shared" si="209"/>
        <v>822.00000000000011</v>
      </c>
      <c r="I1067" s="1219">
        <f t="shared" si="210"/>
        <v>-822.00000000000011</v>
      </c>
      <c r="J1067" s="1219">
        <f t="shared" si="211"/>
        <v>4900</v>
      </c>
      <c r="K1067" s="1219">
        <f t="shared" si="212"/>
        <v>-4900</v>
      </c>
      <c r="L1067" s="832"/>
      <c r="M1067" s="996">
        <f t="shared" si="204"/>
        <v>9</v>
      </c>
      <c r="N1067" s="832"/>
      <c r="O1067" s="832"/>
      <c r="P1067" s="832"/>
      <c r="Q1067" s="439"/>
      <c r="R1067" s="832">
        <f t="shared" si="213"/>
        <v>9</v>
      </c>
      <c r="S1067" s="46"/>
      <c r="T1067" s="46"/>
      <c r="U1067" s="1052">
        <v>1067</v>
      </c>
      <c r="V1067" s="46"/>
    </row>
    <row r="1068" spans="1:22" ht="15.75" customHeight="1">
      <c r="A1068" s="1235" t="str">
        <f t="shared" si="203"/>
        <v>Sorghum: kg produced</v>
      </c>
      <c r="B1068" s="1209">
        <v>5</v>
      </c>
      <c r="C1068" s="1112">
        <f t="shared" si="205"/>
        <v>0</v>
      </c>
      <c r="D1068" s="1112">
        <f t="shared" si="206"/>
        <v>0</v>
      </c>
      <c r="E1068" s="1112">
        <f t="shared" si="207"/>
        <v>0</v>
      </c>
      <c r="F1068" s="1112">
        <f t="shared" si="208"/>
        <v>0</v>
      </c>
      <c r="G1068" s="832"/>
      <c r="H1068" s="1219">
        <f t="shared" si="209"/>
        <v>400</v>
      </c>
      <c r="I1068" s="1219">
        <f t="shared" si="210"/>
        <v>-400</v>
      </c>
      <c r="J1068" s="1219">
        <f t="shared" si="211"/>
        <v>0</v>
      </c>
      <c r="K1068" s="1219">
        <f t="shared" si="212"/>
        <v>0</v>
      </c>
      <c r="L1068" s="832"/>
      <c r="M1068" s="996">
        <f t="shared" si="204"/>
        <v>10</v>
      </c>
      <c r="N1068" s="832"/>
      <c r="O1068" s="832"/>
      <c r="P1068" s="832"/>
      <c r="Q1068" s="439"/>
      <c r="R1068" s="832">
        <f t="shared" si="213"/>
        <v>10</v>
      </c>
      <c r="S1068" s="46"/>
      <c r="T1068" s="46"/>
      <c r="U1068" s="1052">
        <v>1068</v>
      </c>
      <c r="V1068" s="46"/>
    </row>
    <row r="1069" spans="1:22" ht="15.75" customHeight="1">
      <c r="A1069" s="1235" t="str">
        <f t="shared" si="203"/>
        <v>Beans: kg produced</v>
      </c>
      <c r="B1069" s="1209">
        <v>6</v>
      </c>
      <c r="C1069" s="1112">
        <f t="shared" si="205"/>
        <v>0</v>
      </c>
      <c r="D1069" s="1112">
        <f t="shared" si="206"/>
        <v>0</v>
      </c>
      <c r="E1069" s="1112">
        <f t="shared" si="207"/>
        <v>0</v>
      </c>
      <c r="F1069" s="1112">
        <f t="shared" si="208"/>
        <v>0</v>
      </c>
      <c r="G1069" s="832"/>
      <c r="H1069" s="1219">
        <f t="shared" si="209"/>
        <v>1050</v>
      </c>
      <c r="I1069" s="1219">
        <f t="shared" si="210"/>
        <v>0</v>
      </c>
      <c r="J1069" s="1219">
        <f t="shared" si="211"/>
        <v>2800</v>
      </c>
      <c r="K1069" s="1219">
        <f t="shared" si="212"/>
        <v>0</v>
      </c>
      <c r="L1069" s="832"/>
      <c r="M1069" s="996">
        <f t="shared" si="204"/>
        <v>14</v>
      </c>
      <c r="N1069" s="832"/>
      <c r="O1069" s="832"/>
      <c r="P1069" s="832"/>
      <c r="Q1069" s="439"/>
      <c r="R1069" s="832">
        <f t="shared" si="213"/>
        <v>14</v>
      </c>
      <c r="S1069" s="46"/>
      <c r="T1069" s="46"/>
      <c r="U1069" s="1052">
        <v>1069</v>
      </c>
      <c r="V1069" s="46"/>
    </row>
    <row r="1070" spans="1:22" ht="15.75" customHeight="1">
      <c r="A1070" s="1235" t="str">
        <f t="shared" si="203"/>
        <v>Potato: no. local meas</v>
      </c>
      <c r="B1070" s="1209">
        <v>7</v>
      </c>
      <c r="C1070" s="1112">
        <f t="shared" si="205"/>
        <v>0</v>
      </c>
      <c r="D1070" s="1112">
        <f t="shared" si="206"/>
        <v>0</v>
      </c>
      <c r="E1070" s="1112">
        <f t="shared" si="207"/>
        <v>0</v>
      </c>
      <c r="F1070" s="1112">
        <f t="shared" si="208"/>
        <v>0</v>
      </c>
      <c r="G1070" s="832"/>
      <c r="H1070" s="1219">
        <f t="shared" si="209"/>
        <v>560</v>
      </c>
      <c r="I1070" s="1219">
        <f t="shared" si="210"/>
        <v>-560</v>
      </c>
      <c r="J1070" s="1219">
        <f t="shared" si="211"/>
        <v>3600</v>
      </c>
      <c r="K1070" s="1219">
        <f t="shared" si="212"/>
        <v>-3600</v>
      </c>
      <c r="L1070" s="832"/>
      <c r="M1070" s="996">
        <f t="shared" si="204"/>
        <v>20</v>
      </c>
      <c r="N1070" s="832"/>
      <c r="O1070" s="832"/>
      <c r="P1070" s="832"/>
      <c r="Q1070" s="439"/>
      <c r="R1070" s="832">
        <f t="shared" si="213"/>
        <v>20</v>
      </c>
      <c r="S1070" s="46"/>
      <c r="T1070" s="46"/>
      <c r="U1070" s="1052">
        <v>1070</v>
      </c>
      <c r="V1070" s="46"/>
    </row>
    <row r="1071" spans="1:22" ht="15.75" customHeight="1">
      <c r="A1071" s="1235" t="str">
        <f t="shared" si="203"/>
        <v>Sweet Potatoes: no. local meas</v>
      </c>
      <c r="B1071" s="1209">
        <v>8</v>
      </c>
      <c r="C1071" s="1112">
        <f t="shared" si="205"/>
        <v>0</v>
      </c>
      <c r="D1071" s="1112">
        <f t="shared" si="206"/>
        <v>0</v>
      </c>
      <c r="E1071" s="1112">
        <f t="shared" si="207"/>
        <v>0</v>
      </c>
      <c r="F1071" s="1112">
        <f t="shared" si="208"/>
        <v>0</v>
      </c>
      <c r="G1071" s="832"/>
      <c r="H1071" s="1219">
        <f t="shared" si="209"/>
        <v>750</v>
      </c>
      <c r="I1071" s="1219">
        <f t="shared" si="210"/>
        <v>-750</v>
      </c>
      <c r="J1071" s="1219">
        <f t="shared" si="211"/>
        <v>3900</v>
      </c>
      <c r="K1071" s="1219">
        <f t="shared" si="212"/>
        <v>-3900</v>
      </c>
      <c r="L1071" s="832"/>
      <c r="M1071" s="996">
        <f t="shared" si="204"/>
        <v>21</v>
      </c>
      <c r="N1071" s="832"/>
      <c r="O1071" s="832"/>
      <c r="P1071" s="832"/>
      <c r="Q1071" s="439"/>
      <c r="R1071" s="832">
        <f t="shared" si="213"/>
        <v>21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si="203"/>
        <v>Groundnuts (dry): no. local meas</v>
      </c>
      <c r="B1072" s="1209">
        <v>9</v>
      </c>
      <c r="C1072" s="1112">
        <f t="shared" si="205"/>
        <v>0</v>
      </c>
      <c r="D1072" s="1112">
        <f t="shared" si="206"/>
        <v>0</v>
      </c>
      <c r="E1072" s="1112">
        <f t="shared" si="207"/>
        <v>1000</v>
      </c>
      <c r="F1072" s="1112">
        <f t="shared" si="208"/>
        <v>-1000</v>
      </c>
      <c r="G1072" s="832"/>
      <c r="H1072" s="1219">
        <f t="shared" si="209"/>
        <v>1750</v>
      </c>
      <c r="I1072" s="1219">
        <f t="shared" si="210"/>
        <v>-1750</v>
      </c>
      <c r="J1072" s="1219">
        <f t="shared" si="211"/>
        <v>0</v>
      </c>
      <c r="K1072" s="1219">
        <f t="shared" si="212"/>
        <v>0</v>
      </c>
      <c r="L1072" s="832"/>
      <c r="M1072" s="996">
        <f t="shared" si="204"/>
        <v>22</v>
      </c>
      <c r="N1072" s="832"/>
      <c r="O1072" s="832"/>
      <c r="P1072" s="832"/>
      <c r="Q1072" s="439"/>
      <c r="R1072" s="832">
        <f t="shared" si="213"/>
        <v>22</v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03"/>
        <v>Other crop: type (green vegetables)Cabbage</v>
      </c>
      <c r="B1073" s="1209">
        <v>10</v>
      </c>
      <c r="C1073" s="1112">
        <f t="shared" si="205"/>
        <v>0</v>
      </c>
      <c r="D1073" s="1112">
        <f t="shared" si="206"/>
        <v>0</v>
      </c>
      <c r="E1073" s="1112">
        <f t="shared" si="207"/>
        <v>0</v>
      </c>
      <c r="F1073" s="1112">
        <f t="shared" si="208"/>
        <v>0</v>
      </c>
      <c r="G1073" s="832"/>
      <c r="H1073" s="1219">
        <f t="shared" si="209"/>
        <v>250</v>
      </c>
      <c r="I1073" s="1219">
        <f t="shared" si="210"/>
        <v>-250</v>
      </c>
      <c r="J1073" s="1219">
        <f t="shared" si="211"/>
        <v>4200</v>
      </c>
      <c r="K1073" s="1219">
        <f t="shared" si="212"/>
        <v>-4200</v>
      </c>
      <c r="L1073" s="832"/>
      <c r="M1073" s="996">
        <f t="shared" si="204"/>
        <v>24</v>
      </c>
      <c r="N1073" s="832"/>
      <c r="O1073" s="832"/>
      <c r="P1073" s="832"/>
      <c r="Q1073" s="439"/>
      <c r="R1073" s="832">
        <f t="shared" si="213"/>
        <v>24</v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03"/>
        <v>Other crop: pumpkin</v>
      </c>
      <c r="B1074" s="1209">
        <v>11</v>
      </c>
      <c r="C1074" s="1112">
        <f t="shared" si="205"/>
        <v>0</v>
      </c>
      <c r="D1074" s="1112">
        <f t="shared" si="206"/>
        <v>0</v>
      </c>
      <c r="E1074" s="1112">
        <f t="shared" si="207"/>
        <v>0</v>
      </c>
      <c r="F1074" s="1112">
        <f t="shared" si="208"/>
        <v>0</v>
      </c>
      <c r="G1074" s="832"/>
      <c r="H1074" s="1219">
        <f t="shared" si="209"/>
        <v>280</v>
      </c>
      <c r="I1074" s="1219">
        <f t="shared" si="210"/>
        <v>-280</v>
      </c>
      <c r="J1074" s="1219">
        <f t="shared" si="211"/>
        <v>600</v>
      </c>
      <c r="K1074" s="1219">
        <f t="shared" si="212"/>
        <v>-600</v>
      </c>
      <c r="L1074" s="832"/>
      <c r="M1074" s="996">
        <f t="shared" si="204"/>
        <v>25</v>
      </c>
      <c r="N1074" s="832"/>
      <c r="O1074" s="832"/>
      <c r="P1074" s="832"/>
      <c r="Q1074" s="439"/>
      <c r="R1074" s="832">
        <f t="shared" si="213"/>
        <v>25</v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03"/>
        <v>Spinach: no produced</v>
      </c>
      <c r="B1075" s="1209">
        <v>12</v>
      </c>
      <c r="C1075" s="1112">
        <f t="shared" si="205"/>
        <v>0</v>
      </c>
      <c r="D1075" s="1112">
        <f t="shared" si="206"/>
        <v>0</v>
      </c>
      <c r="E1075" s="1112">
        <f t="shared" si="207"/>
        <v>0</v>
      </c>
      <c r="F1075" s="1112">
        <f t="shared" si="208"/>
        <v>0</v>
      </c>
      <c r="G1075" s="832"/>
      <c r="H1075" s="1219">
        <f t="shared" si="209"/>
        <v>100</v>
      </c>
      <c r="I1075" s="1219">
        <f t="shared" si="210"/>
        <v>0</v>
      </c>
      <c r="J1075" s="1219">
        <f t="shared" si="211"/>
        <v>3024</v>
      </c>
      <c r="K1075" s="1219">
        <f t="shared" si="212"/>
        <v>0</v>
      </c>
      <c r="L1075" s="832"/>
      <c r="M1075" s="996" t="str">
        <f t="shared" si="204"/>
        <v/>
      </c>
      <c r="N1075" s="832"/>
      <c r="O1075" s="832"/>
      <c r="P1075" s="832"/>
      <c r="Q1075" s="439"/>
      <c r="R1075" s="832">
        <f t="shared" si="213"/>
        <v>26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03"/>
        <v>Other cashcrop: kg produced (Tomato)</v>
      </c>
      <c r="B1076" s="1209">
        <v>13</v>
      </c>
      <c r="C1076" s="1112">
        <f t="shared" si="205"/>
        <v>0</v>
      </c>
      <c r="D1076" s="1112">
        <f t="shared" si="206"/>
        <v>0</v>
      </c>
      <c r="E1076" s="1112">
        <f t="shared" si="207"/>
        <v>0</v>
      </c>
      <c r="F1076" s="1112">
        <f t="shared" si="208"/>
        <v>0</v>
      </c>
      <c r="G1076" s="832"/>
      <c r="H1076" s="1219">
        <f t="shared" si="209"/>
        <v>88</v>
      </c>
      <c r="I1076" s="1219">
        <f t="shared" si="210"/>
        <v>0</v>
      </c>
      <c r="J1076" s="1219">
        <f t="shared" si="211"/>
        <v>1854</v>
      </c>
      <c r="K1076" s="1219">
        <f t="shared" si="212"/>
        <v>0</v>
      </c>
      <c r="L1076" s="832"/>
      <c r="M1076" s="996" t="str">
        <f t="shared" si="204"/>
        <v/>
      </c>
      <c r="N1076" s="832"/>
      <c r="O1076" s="832"/>
      <c r="P1076" s="832"/>
      <c r="Q1076" s="439"/>
      <c r="R1076" s="832" t="str">
        <f t="shared" si="213"/>
        <v/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03"/>
        <v>Other cashcrop: kg produced (Onions)</v>
      </c>
      <c r="B1077" s="1209">
        <v>14</v>
      </c>
      <c r="C1077" s="1112">
        <f t="shared" si="205"/>
        <v>240</v>
      </c>
      <c r="D1077" s="1112">
        <f t="shared" si="206"/>
        <v>0</v>
      </c>
      <c r="E1077" s="1112">
        <f t="shared" si="207"/>
        <v>225</v>
      </c>
      <c r="F1077" s="1112">
        <f t="shared" si="208"/>
        <v>0</v>
      </c>
      <c r="G1077" s="832"/>
      <c r="H1077" s="1219">
        <f t="shared" si="209"/>
        <v>140</v>
      </c>
      <c r="I1077" s="1219">
        <f t="shared" si="210"/>
        <v>0</v>
      </c>
      <c r="J1077" s="1219">
        <f t="shared" si="211"/>
        <v>0</v>
      </c>
      <c r="K1077" s="1219">
        <f t="shared" si="212"/>
        <v>0</v>
      </c>
      <c r="L1077" s="832"/>
      <c r="M1077" s="996" t="str">
        <f t="shared" si="204"/>
        <v/>
      </c>
      <c r="N1077" s="832"/>
      <c r="O1077" s="832"/>
      <c r="P1077" s="832"/>
      <c r="Q1077" s="439"/>
      <c r="R1077" s="832" t="str">
        <f t="shared" si="213"/>
        <v/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03"/>
        <v>Other cashcrop: kg produced (Amadumbe)</v>
      </c>
      <c r="B1078" s="1209">
        <v>15</v>
      </c>
      <c r="C1078" s="1112">
        <f t="shared" si="205"/>
        <v>0</v>
      </c>
      <c r="D1078" s="1112">
        <f t="shared" si="206"/>
        <v>0</v>
      </c>
      <c r="E1078" s="1112">
        <f t="shared" si="207"/>
        <v>0</v>
      </c>
      <c r="F1078" s="1112">
        <f t="shared" si="208"/>
        <v>0</v>
      </c>
      <c r="G1078" s="832"/>
      <c r="H1078" s="1219">
        <f t="shared" si="209"/>
        <v>0</v>
      </c>
      <c r="I1078" s="1219">
        <f t="shared" si="210"/>
        <v>0</v>
      </c>
      <c r="J1078" s="1219">
        <f t="shared" si="211"/>
        <v>480</v>
      </c>
      <c r="K1078" s="1219">
        <f t="shared" si="212"/>
        <v>0</v>
      </c>
      <c r="L1078" s="832"/>
      <c r="M1078" s="996" t="str">
        <f t="shared" si="204"/>
        <v/>
      </c>
      <c r="N1078" s="832"/>
      <c r="O1078" s="832"/>
      <c r="P1078" s="832"/>
      <c r="Q1078" s="439"/>
      <c r="R1078" s="832" t="str">
        <f t="shared" si="213"/>
        <v/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03"/>
        <v>Sugercane: MT sold</v>
      </c>
      <c r="B1079" s="1209">
        <v>16</v>
      </c>
      <c r="C1079" s="1112">
        <f t="shared" si="205"/>
        <v>0</v>
      </c>
      <c r="D1079" s="1112">
        <f t="shared" si="206"/>
        <v>0</v>
      </c>
      <c r="E1079" s="1112">
        <f t="shared" si="207"/>
        <v>0</v>
      </c>
      <c r="F1079" s="1112">
        <f t="shared" si="208"/>
        <v>0</v>
      </c>
      <c r="G1079" s="832"/>
      <c r="H1079" s="1219">
        <f t="shared" si="209"/>
        <v>0</v>
      </c>
      <c r="I1079" s="1219">
        <f t="shared" si="210"/>
        <v>0</v>
      </c>
      <c r="J1079" s="1219">
        <f t="shared" si="211"/>
        <v>12100</v>
      </c>
      <c r="K1079" s="1219">
        <f t="shared" si="212"/>
        <v>0</v>
      </c>
      <c r="L1079" s="832"/>
      <c r="M1079" s="996" t="str">
        <f t="shared" si="204"/>
        <v/>
      </c>
      <c r="N1079" s="832"/>
      <c r="O1079" s="832"/>
      <c r="P1079" s="832"/>
      <c r="Q1079" s="439"/>
      <c r="R1079" s="832" t="str">
        <f t="shared" si="213"/>
        <v/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03"/>
        <v>WILD FOODS -- see worksheet Data 3</v>
      </c>
      <c r="B1080" s="1209">
        <v>17</v>
      </c>
      <c r="C1080" s="1112">
        <f t="shared" si="205"/>
        <v>670</v>
      </c>
      <c r="D1080" s="1112">
        <f t="shared" si="206"/>
        <v>80</v>
      </c>
      <c r="E1080" s="1112">
        <f t="shared" si="207"/>
        <v>0</v>
      </c>
      <c r="F1080" s="1112">
        <f t="shared" si="208"/>
        <v>750</v>
      </c>
      <c r="G1080" s="832"/>
      <c r="H1080" s="1219">
        <f t="shared" si="209"/>
        <v>0</v>
      </c>
      <c r="I1080" s="1219">
        <f t="shared" si="210"/>
        <v>0</v>
      </c>
      <c r="J1080" s="1219">
        <f t="shared" si="211"/>
        <v>0</v>
      </c>
      <c r="K1080" s="1219">
        <f t="shared" si="212"/>
        <v>0</v>
      </c>
      <c r="L1080" s="832"/>
      <c r="M1080" s="996" t="str">
        <f t="shared" si="204"/>
        <v/>
      </c>
      <c r="N1080" s="832"/>
      <c r="O1080" s="832"/>
      <c r="P1080" s="832"/>
      <c r="Q1080" s="439"/>
      <c r="R1080" s="832">
        <f t="shared" si="213"/>
        <v>28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03"/>
        <v>Agricultural cash income -- see Data2</v>
      </c>
      <c r="B1081" s="1209">
        <v>18</v>
      </c>
      <c r="C1081" s="1112">
        <f t="shared" si="205"/>
        <v>6300</v>
      </c>
      <c r="D1081" s="1112">
        <f t="shared" si="206"/>
        <v>0</v>
      </c>
      <c r="E1081" s="1112">
        <f t="shared" si="207"/>
        <v>1260</v>
      </c>
      <c r="F1081" s="1112">
        <f t="shared" si="208"/>
        <v>0</v>
      </c>
      <c r="G1081" s="832"/>
      <c r="H1081" s="1219">
        <f t="shared" si="209"/>
        <v>0</v>
      </c>
      <c r="I1081" s="1219">
        <f t="shared" si="210"/>
        <v>0</v>
      </c>
      <c r="J1081" s="1219">
        <f t="shared" si="211"/>
        <v>0</v>
      </c>
      <c r="K1081" s="1219">
        <f t="shared" si="212"/>
        <v>0</v>
      </c>
      <c r="L1081" s="832"/>
      <c r="M1081" s="996" t="str">
        <f t="shared" si="204"/>
        <v/>
      </c>
      <c r="N1081" s="832"/>
      <c r="O1081" s="832"/>
      <c r="P1081" s="832"/>
      <c r="Q1081" s="439"/>
      <c r="R1081" s="832" t="str">
        <f t="shared" si="213"/>
        <v/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03"/>
        <v>Domestic work cash income -- see Data2</v>
      </c>
      <c r="B1082" s="1209">
        <v>19</v>
      </c>
      <c r="C1082" s="1112">
        <f t="shared" si="205"/>
        <v>2000</v>
      </c>
      <c r="D1082" s="1112">
        <f t="shared" si="206"/>
        <v>0</v>
      </c>
      <c r="E1082" s="1112">
        <f t="shared" si="207"/>
        <v>0</v>
      </c>
      <c r="F1082" s="1112">
        <f t="shared" si="208"/>
        <v>0</v>
      </c>
      <c r="G1082" s="832"/>
      <c r="H1082" s="1219">
        <f t="shared" si="209"/>
        <v>0</v>
      </c>
      <c r="I1082" s="1219">
        <f t="shared" si="210"/>
        <v>0</v>
      </c>
      <c r="J1082" s="1219">
        <f t="shared" si="211"/>
        <v>0</v>
      </c>
      <c r="K1082" s="1219">
        <f t="shared" si="212"/>
        <v>0</v>
      </c>
      <c r="L1082" s="832"/>
      <c r="M1082" s="996" t="str">
        <f t="shared" si="204"/>
        <v/>
      </c>
      <c r="N1082" s="832"/>
      <c r="O1082" s="832"/>
      <c r="P1082" s="832"/>
      <c r="Q1082" s="439"/>
      <c r="R1082" s="832" t="str">
        <f t="shared" si="213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03"/>
        <v>Formal Employment (conservancies, etc.)</v>
      </c>
      <c r="B1083" s="1209">
        <v>20</v>
      </c>
      <c r="C1083" s="1112">
        <f t="shared" si="205"/>
        <v>0</v>
      </c>
      <c r="D1083" s="1112">
        <f t="shared" si="206"/>
        <v>0</v>
      </c>
      <c r="E1083" s="1112">
        <f t="shared" si="207"/>
        <v>0</v>
      </c>
      <c r="F1083" s="1112">
        <f t="shared" si="208"/>
        <v>0</v>
      </c>
      <c r="G1083" s="832"/>
      <c r="H1083" s="1219">
        <f t="shared" si="209"/>
        <v>102000</v>
      </c>
      <c r="I1083" s="1219">
        <f t="shared" si="210"/>
        <v>0</v>
      </c>
      <c r="J1083" s="1219">
        <f t="shared" si="211"/>
        <v>132000</v>
      </c>
      <c r="K1083" s="1219">
        <f t="shared" si="212"/>
        <v>0</v>
      </c>
      <c r="L1083" s="832"/>
      <c r="M1083" s="996" t="str">
        <f t="shared" si="204"/>
        <v/>
      </c>
      <c r="N1083" s="832"/>
      <c r="O1083" s="832"/>
      <c r="P1083" s="832"/>
      <c r="Q1083" s="439"/>
      <c r="R1083" s="832" t="str">
        <f t="shared" si="213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03"/>
        <v>Self-employment -- see Data2</v>
      </c>
      <c r="B1084" s="1209">
        <v>21</v>
      </c>
      <c r="C1084" s="1112">
        <f t="shared" si="205"/>
        <v>6000</v>
      </c>
      <c r="D1084" s="1112">
        <f t="shared" si="206"/>
        <v>1200</v>
      </c>
      <c r="E1084" s="1112">
        <f t="shared" si="207"/>
        <v>2832</v>
      </c>
      <c r="F1084" s="1112">
        <f t="shared" si="208"/>
        <v>566.40000000000009</v>
      </c>
      <c r="G1084" s="832"/>
      <c r="H1084" s="1219">
        <f t="shared" si="209"/>
        <v>0</v>
      </c>
      <c r="I1084" s="1219">
        <f t="shared" si="210"/>
        <v>0</v>
      </c>
      <c r="J1084" s="1219">
        <f t="shared" si="211"/>
        <v>0</v>
      </c>
      <c r="K1084" s="1219">
        <f t="shared" si="212"/>
        <v>0</v>
      </c>
      <c r="L1084" s="832"/>
      <c r="M1084" s="996" t="str">
        <f t="shared" si="204"/>
        <v/>
      </c>
      <c r="N1084" s="832"/>
      <c r="O1084" s="832"/>
      <c r="P1084" s="832"/>
      <c r="Q1084" s="439"/>
      <c r="R1084" s="832" t="str">
        <f t="shared" si="213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03"/>
        <v>Small business -- see Data2</v>
      </c>
      <c r="B1085" s="1209">
        <v>22</v>
      </c>
      <c r="C1085" s="1112">
        <f t="shared" si="205"/>
        <v>0</v>
      </c>
      <c r="D1085" s="1112">
        <f t="shared" si="206"/>
        <v>0</v>
      </c>
      <c r="E1085" s="1112">
        <f t="shared" si="207"/>
        <v>0</v>
      </c>
      <c r="F1085" s="1112">
        <f t="shared" si="208"/>
        <v>0</v>
      </c>
      <c r="G1085" s="832"/>
      <c r="H1085" s="1219">
        <f t="shared" si="209"/>
        <v>0</v>
      </c>
      <c r="I1085" s="1219">
        <f t="shared" si="210"/>
        <v>0</v>
      </c>
      <c r="J1085" s="1219">
        <f t="shared" si="211"/>
        <v>24000</v>
      </c>
      <c r="K1085" s="1219">
        <f t="shared" si="212"/>
        <v>0</v>
      </c>
      <c r="L1085" s="832"/>
      <c r="M1085" s="996" t="str">
        <f t="shared" si="204"/>
        <v/>
      </c>
      <c r="N1085" s="832"/>
      <c r="O1085" s="832"/>
      <c r="P1085" s="832"/>
      <c r="Q1085" s="439"/>
      <c r="R1085" s="832" t="str">
        <f t="shared" si="213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03"/>
        <v>Social development -- see Data2</v>
      </c>
      <c r="B1086" s="1209">
        <v>23</v>
      </c>
      <c r="C1086" s="1112">
        <f t="shared" si="205"/>
        <v>13920</v>
      </c>
      <c r="D1086" s="1112">
        <f t="shared" si="206"/>
        <v>0</v>
      </c>
      <c r="E1086" s="1112">
        <f t="shared" si="207"/>
        <v>32280</v>
      </c>
      <c r="F1086" s="1112">
        <f t="shared" si="208"/>
        <v>0</v>
      </c>
      <c r="G1086" s="832"/>
      <c r="H1086" s="1219">
        <f t="shared" si="209"/>
        <v>0</v>
      </c>
      <c r="I1086" s="1219">
        <f t="shared" si="210"/>
        <v>0</v>
      </c>
      <c r="J1086" s="1219">
        <f t="shared" si="211"/>
        <v>0</v>
      </c>
      <c r="K1086" s="1219">
        <f t="shared" si="212"/>
        <v>0</v>
      </c>
      <c r="L1086" s="832"/>
      <c r="M1086" s="996" t="str">
        <f t="shared" si="204"/>
        <v/>
      </c>
      <c r="N1086" s="832"/>
      <c r="O1086" s="832"/>
      <c r="P1086" s="832"/>
      <c r="Q1086" s="439"/>
      <c r="R1086" s="832" t="str">
        <f t="shared" si="213"/>
        <v/>
      </c>
      <c r="S1086" s="46"/>
      <c r="T1086" s="46"/>
      <c r="U1086" s="1052">
        <v>1086</v>
      </c>
      <c r="V1086" s="46"/>
    </row>
    <row r="1087" spans="1:22" ht="15.75" customHeight="1">
      <c r="A1087" s="1239" t="s">
        <v>75</v>
      </c>
      <c r="B1087" s="1209"/>
      <c r="C1087" s="1112">
        <f>SUM(C1064:C1086)</f>
        <v>29330</v>
      </c>
      <c r="D1087" s="1112">
        <f>SUM(D1064:D1086)</f>
        <v>1280</v>
      </c>
      <c r="E1087" s="1112">
        <f>SUM(E1064:E1086)</f>
        <v>41820</v>
      </c>
      <c r="F1087" s="1112">
        <f>SUM(F1064:F1086)</f>
        <v>316.40000000000009</v>
      </c>
      <c r="G1087" s="832"/>
      <c r="H1087" s="1219">
        <f>SUM(H1064:H1086)</f>
        <v>131437</v>
      </c>
      <c r="I1087" s="1219">
        <f>SUM(I1064:I1086)</f>
        <v>-18212</v>
      </c>
      <c r="J1087" s="1219">
        <f>SUM(J1064:J1086)</f>
        <v>223486</v>
      </c>
      <c r="K1087" s="1219">
        <f>SUM(K1064:K1086)</f>
        <v>-11700</v>
      </c>
      <c r="L1087" s="832"/>
      <c r="M1087" s="832"/>
      <c r="N1087" s="832"/>
      <c r="O1087" s="832"/>
      <c r="P1087" s="832"/>
      <c r="Q1087" s="439"/>
      <c r="R1087" s="439"/>
      <c r="S1087" s="46"/>
      <c r="T1087" s="46"/>
      <c r="U1087" s="1052">
        <v>1087</v>
      </c>
      <c r="V1087" s="46"/>
    </row>
    <row r="1088" spans="1:22" ht="15.75" customHeight="1">
      <c r="A1088" s="44"/>
      <c r="B1088" s="1209"/>
      <c r="C1088" s="832"/>
      <c r="D1088" s="832"/>
      <c r="E1088" s="832"/>
      <c r="F1088" s="832"/>
      <c r="G1088" s="832"/>
      <c r="H1088" s="831"/>
      <c r="I1088" s="831"/>
      <c r="J1088" s="831"/>
      <c r="K1088" s="831"/>
      <c r="L1088" s="832"/>
      <c r="M1088" s="831"/>
      <c r="N1088" s="831"/>
      <c r="O1088" s="831"/>
      <c r="P1088" s="831"/>
      <c r="Q1088" s="15"/>
      <c r="R1088" s="439"/>
      <c r="S1088" s="46"/>
      <c r="T1088" s="46"/>
      <c r="U1088" s="1052">
        <v>1088</v>
      </c>
      <c r="V1088" s="46"/>
    </row>
    <row r="1089" spans="1:22" ht="15.75" customHeight="1">
      <c r="A1089" s="1145" t="s">
        <v>418</v>
      </c>
      <c r="B1089" s="1209"/>
      <c r="C1089" s="832"/>
      <c r="D1089" s="832"/>
      <c r="E1089" s="832"/>
      <c r="F1089" s="832"/>
      <c r="G1089" s="832"/>
      <c r="H1089" s="831"/>
      <c r="I1089" s="831"/>
      <c r="J1089" s="831"/>
      <c r="K1089" s="831"/>
      <c r="L1089" s="832"/>
      <c r="M1089" s="832"/>
      <c r="N1089" s="832"/>
      <c r="O1089" s="832"/>
      <c r="P1089" s="832"/>
      <c r="Q1089" s="15"/>
      <c r="R1089" s="439"/>
      <c r="S1089" s="46"/>
      <c r="T1089" s="46"/>
      <c r="U1089" s="1052">
        <v>1089</v>
      </c>
      <c r="V1089" s="46"/>
    </row>
    <row r="1090" spans="1:22" ht="15.75" customHeight="1">
      <c r="A1090" s="44" t="s">
        <v>545</v>
      </c>
      <c r="B1090" s="1209"/>
      <c r="C1090" s="1243">
        <f>C900</f>
        <v>1.13574318910781</v>
      </c>
      <c r="D1090" s="1243">
        <f>M900</f>
        <v>0.1449035554053249</v>
      </c>
      <c r="E1090" s="1243">
        <f>D900</f>
        <v>1.2026424597117951</v>
      </c>
      <c r="F1090" s="1243">
        <f>N900</f>
        <v>0.34540748726086673</v>
      </c>
      <c r="G1090" s="832"/>
      <c r="H1090" s="1244">
        <f>E900</f>
        <v>1.4175659584246152</v>
      </c>
      <c r="I1090" s="1244">
        <f>O900</f>
        <v>0.44606063149498865</v>
      </c>
      <c r="J1090" s="1244">
        <f>F900</f>
        <v>1.6058751880408779</v>
      </c>
      <c r="K1090" s="1244">
        <f>P900</f>
        <v>1.4144327625867286</v>
      </c>
      <c r="L1090" s="832"/>
      <c r="M1090" s="832"/>
      <c r="N1090" s="832"/>
      <c r="O1090" s="832"/>
      <c r="P1090" s="832"/>
      <c r="Q1090" s="15"/>
      <c r="R1090" s="439"/>
      <c r="S1090" s="46"/>
      <c r="T1090" s="46"/>
      <c r="U1090" s="1052">
        <v>1090</v>
      </c>
      <c r="V1090" s="46"/>
    </row>
    <row r="1091" spans="1:22" ht="15.75" customHeight="1">
      <c r="A1091" s="44" t="s">
        <v>546</v>
      </c>
      <c r="B1091" s="1209"/>
      <c r="C1091" s="1241">
        <f>IF(SUM(C1043:C1060)=C1090,"OK",SUM(C1043:C1060))</f>
        <v>1.1294253880492793</v>
      </c>
      <c r="D1091" s="1241">
        <f>IF(SUM(D1043:D1060)=D1090,"OK",SUM(D1043:D1060))</f>
        <v>0.12043926430943452</v>
      </c>
      <c r="E1091" s="1241">
        <f>IF(SUM(E1043:E1060)=E1090,"OK",SUM(E1043:E1060))</f>
        <v>1.2013911122647216</v>
      </c>
      <c r="F1091" s="1241">
        <f>IF(SUM(F1043:F1060)=F1090,"OK",SUM(F1043:F1060))</f>
        <v>0.29540748726086663</v>
      </c>
      <c r="G1091" s="832"/>
      <c r="H1091" s="1241" t="str">
        <f>IF(SUM(H1043:H1060)=H1090,"OK",SUM(H1043:H1060))</f>
        <v>OK</v>
      </c>
      <c r="I1091" s="1241" t="str">
        <f>IF(SUM(I1043:I1060)=I1090,"OK",SUM(I1043:I1060))</f>
        <v>OK</v>
      </c>
      <c r="J1091" s="1241" t="str">
        <f>IF(SUM(J1043:J1060)=J1090,"OK",SUM(J1043:J1060))</f>
        <v>OK</v>
      </c>
      <c r="K1091" s="1241" t="str">
        <f>IF(SUM(K1043:K1060)=K1090,"OK",SUM(K1043:K1060))</f>
        <v>OK</v>
      </c>
      <c r="L1091" s="832"/>
      <c r="M1091" s="832"/>
      <c r="N1091" s="832"/>
      <c r="O1091" s="832"/>
      <c r="P1091" s="832"/>
      <c r="Q1091" s="15"/>
      <c r="R1091" s="439"/>
      <c r="S1091" s="46"/>
      <c r="T1091" s="46"/>
      <c r="U1091" s="1052">
        <v>1091</v>
      </c>
      <c r="V1091" s="46"/>
    </row>
    <row r="1092" spans="1:22" ht="15.75" customHeight="1">
      <c r="A1092" s="44" t="s">
        <v>547</v>
      </c>
      <c r="B1092" s="1209"/>
      <c r="C1092" s="1210">
        <f>C985</f>
        <v>29330</v>
      </c>
      <c r="D1092" s="1210">
        <f>M985</f>
        <v>1280</v>
      </c>
      <c r="E1092" s="1210">
        <f>D985</f>
        <v>47820</v>
      </c>
      <c r="F1092" s="1210">
        <f>N985</f>
        <v>316.40000000000009</v>
      </c>
      <c r="G1092" s="832"/>
      <c r="H1092" s="1245">
        <f>E985</f>
        <v>131437</v>
      </c>
      <c r="I1092" s="1245">
        <f>O985</f>
        <v>-18212</v>
      </c>
      <c r="J1092" s="1245">
        <f>F985</f>
        <v>223486</v>
      </c>
      <c r="K1092" s="1245">
        <f>P985</f>
        <v>-11700</v>
      </c>
      <c r="L1092" s="832"/>
      <c r="M1092" s="832"/>
      <c r="N1092" s="832"/>
      <c r="O1092" s="832"/>
      <c r="P1092" s="832"/>
      <c r="Q1092" s="15"/>
      <c r="R1092" s="439"/>
      <c r="S1092" s="46"/>
      <c r="T1092" s="46"/>
      <c r="U1092" s="1052">
        <v>1092</v>
      </c>
      <c r="V1092" s="46"/>
    </row>
    <row r="1093" spans="1:22" ht="15.75" customHeight="1">
      <c r="A1093" s="44" t="s">
        <v>546</v>
      </c>
      <c r="B1093" s="1209"/>
      <c r="C1093" s="1210" t="str">
        <f>IF(SUM(C1063:C1086)=C1092,"OK",SUM(C1063:C1086))</f>
        <v>OK</v>
      </c>
      <c r="D1093" s="1210" t="str">
        <f>IF(SUM(D1063:D1086)=D1092,"OK",SUM(D1063:D1086))</f>
        <v>OK</v>
      </c>
      <c r="E1093" s="1210">
        <f>IF(SUM(E1063:E1086)=E1092,"OK",SUM(E1063:E1086))</f>
        <v>41820</v>
      </c>
      <c r="F1093" s="1210" t="str">
        <f>IF(SUM(F1063:F1086)=F1092,"OK",SUM(F1063:F1086))</f>
        <v>OK</v>
      </c>
      <c r="G1093" s="832"/>
      <c r="H1093" s="1210" t="str">
        <f>IF(SUM(H1063:H1086)=H1092,"OK",SUM(H1063:H1086))</f>
        <v>OK</v>
      </c>
      <c r="I1093" s="1210" t="str">
        <f>IF(SUM(I1063:I1086)=I1092,"OK",SUM(I1063:I1086))</f>
        <v>OK</v>
      </c>
      <c r="J1093" s="1210" t="str">
        <f>IF(SUM(J1063:J1086)=J1092,"OK",SUM(J1063:J1086))</f>
        <v>OK</v>
      </c>
      <c r="K1093" s="1210" t="str">
        <f>IF(SUM(K1063:K1086)=K1092,"OK",SUM(K1063:K1086))</f>
        <v>OK</v>
      </c>
      <c r="L1093" s="832"/>
      <c r="M1093" s="832"/>
      <c r="N1093" s="832"/>
      <c r="O1093" s="832"/>
      <c r="P1093" s="832"/>
      <c r="Q1093" s="15"/>
      <c r="R1093" s="439"/>
      <c r="S1093" s="46"/>
      <c r="T1093" s="46"/>
      <c r="U1093" s="1052">
        <v>1093</v>
      </c>
      <c r="V1093" s="46"/>
    </row>
    <row r="1094" spans="1:22" ht="15.75" customHeight="1">
      <c r="A1094" s="44"/>
      <c r="B1094" s="1209"/>
      <c r="C1094" s="832"/>
      <c r="D1094" s="832"/>
      <c r="E1094" s="832"/>
      <c r="F1094" s="832"/>
      <c r="G1094" s="832"/>
      <c r="H1094" s="831"/>
      <c r="I1094" s="831"/>
      <c r="J1094" s="831"/>
      <c r="K1094" s="831"/>
      <c r="L1094" s="832"/>
      <c r="M1094" s="832"/>
      <c r="N1094" s="832"/>
      <c r="O1094" s="832"/>
      <c r="P1094" s="832"/>
      <c r="Q1094" s="15"/>
      <c r="R1094" s="439"/>
      <c r="S1094" s="46"/>
      <c r="T1094" s="46"/>
      <c r="U1094" s="1052">
        <v>1094</v>
      </c>
      <c r="V1094" s="46"/>
    </row>
    <row r="1095" spans="1:22" ht="15.75" customHeight="1">
      <c r="A1095" s="1145" t="s">
        <v>548</v>
      </c>
      <c r="B1095" s="1209"/>
      <c r="C1095" s="832"/>
      <c r="D1095" s="832"/>
      <c r="E1095" s="832"/>
      <c r="F1095" s="832"/>
      <c r="G1095" s="832"/>
      <c r="H1095" s="831"/>
      <c r="I1095" s="831"/>
      <c r="J1095" s="831"/>
      <c r="K1095" s="831"/>
      <c r="L1095" s="832"/>
      <c r="M1095" s="832"/>
      <c r="N1095" s="832"/>
      <c r="O1095" s="832"/>
      <c r="P1095" s="832"/>
      <c r="Q1095" s="15"/>
      <c r="R1095" s="439"/>
      <c r="S1095" s="46"/>
      <c r="T1095" s="46"/>
      <c r="U1095" s="1052">
        <v>1095</v>
      </c>
      <c r="V1095" s="46"/>
    </row>
    <row r="1096" spans="1:22" ht="15.75" customHeight="1">
      <c r="A1096" s="1145" t="s">
        <v>549</v>
      </c>
      <c r="B1096" s="1209"/>
      <c r="C1096" s="683">
        <v>0.05</v>
      </c>
      <c r="D1096" s="832"/>
      <c r="E1096" s="832"/>
      <c r="F1096" s="832"/>
      <c r="G1096" s="832"/>
      <c r="H1096" s="831"/>
      <c r="I1096" s="831"/>
      <c r="J1096" s="831"/>
      <c r="K1096" s="831"/>
      <c r="L1096" s="832"/>
      <c r="M1096" s="832"/>
      <c r="N1096" s="832"/>
      <c r="O1096" s="832"/>
      <c r="P1096" s="832"/>
      <c r="Q1096" s="15"/>
      <c r="R1096" s="439"/>
      <c r="S1096" s="46"/>
      <c r="T1096" s="46"/>
      <c r="U1096" s="1052">
        <v>1096</v>
      </c>
      <c r="V1096" s="46"/>
    </row>
    <row r="1097" spans="1:22" ht="15.75" customHeight="1">
      <c r="A1097" s="44"/>
      <c r="B1097" s="1209"/>
      <c r="C1097" s="1217" t="str">
        <f>WB!B9</f>
        <v>VP</v>
      </c>
      <c r="D1097" s="1217" t="str">
        <f>WB!B10</f>
        <v>P</v>
      </c>
      <c r="E1097" s="1217" t="str">
        <f>WB!B11</f>
        <v>M</v>
      </c>
      <c r="F1097" s="1217" t="str">
        <f>WB!B12</f>
        <v>BO</v>
      </c>
      <c r="G1097" s="832"/>
      <c r="H1097" s="1218" t="str">
        <f>C1097</f>
        <v>VP</v>
      </c>
      <c r="I1097" s="1218" t="str">
        <f>D1097</f>
        <v>P</v>
      </c>
      <c r="J1097" s="1218" t="str">
        <f>E1097</f>
        <v>M</v>
      </c>
      <c r="K1097" s="1218" t="str">
        <f>F1097</f>
        <v>BO</v>
      </c>
      <c r="L1097" s="832"/>
      <c r="M1097" s="832"/>
      <c r="N1097" s="832"/>
      <c r="O1097" s="832"/>
      <c r="P1097" s="832"/>
      <c r="Q1097" s="15"/>
      <c r="R1097" s="439"/>
      <c r="S1097" s="46"/>
      <c r="T1097" s="46"/>
      <c r="U1097" s="1052">
        <v>1097</v>
      </c>
      <c r="V1097" s="46"/>
    </row>
    <row r="1098" spans="1:22" ht="15.75" customHeight="1">
      <c r="A1098" s="44" t="s">
        <v>430</v>
      </c>
      <c r="B1098" s="1209"/>
      <c r="C1098" s="1210">
        <f>C1038*365*C1039*C1040</f>
        <v>7873.5989314018043</v>
      </c>
      <c r="D1098" s="1210">
        <f>E1038*365*E1039*E1040</f>
        <v>9841.9986642522545</v>
      </c>
      <c r="E1098" s="1210">
        <f>H1038*365*H1039*H1040</f>
        <v>6889.3990649765783</v>
      </c>
      <c r="F1098" s="1210">
        <f>J1038*365*J1039*J1040</f>
        <v>8857.7987978270303</v>
      </c>
      <c r="G1098" s="832"/>
      <c r="H1098" s="46"/>
      <c r="I1098" s="46"/>
      <c r="J1098" s="46"/>
      <c r="K1098" s="831"/>
      <c r="L1098" s="832"/>
      <c r="M1098" s="832"/>
      <c r="N1098" s="832"/>
      <c r="O1098" s="832"/>
      <c r="P1098" s="832"/>
      <c r="Q1098" s="15"/>
      <c r="R1098" s="439"/>
      <c r="S1098" s="46"/>
      <c r="T1098" s="46"/>
      <c r="U1098" s="1052">
        <v>1098</v>
      </c>
      <c r="V1098" s="46"/>
    </row>
    <row r="1099" spans="1:22" ht="15.75" customHeight="1">
      <c r="A1099" s="44"/>
      <c r="B1099" s="1209"/>
      <c r="C1099" s="1210"/>
      <c r="D1099" s="1210"/>
      <c r="E1099" s="1210"/>
      <c r="F1099" s="1210"/>
      <c r="G1099" s="832"/>
      <c r="H1099" s="46"/>
      <c r="I1099" s="46"/>
      <c r="J1099" s="46"/>
      <c r="K1099" s="831"/>
      <c r="L1099" s="832"/>
      <c r="M1099" s="1246" t="s">
        <v>550</v>
      </c>
      <c r="N1099" s="832"/>
      <c r="O1099" s="832"/>
      <c r="P1099" s="832"/>
      <c r="Q1099" s="15"/>
      <c r="R1099" s="439"/>
      <c r="S1099" s="46"/>
      <c r="T1099" s="46"/>
      <c r="U1099" s="1052">
        <v>1099</v>
      </c>
      <c r="V1099" s="46"/>
    </row>
    <row r="1100" spans="1:22" ht="15.75" customHeight="1">
      <c r="A1100" s="1145" t="s">
        <v>551</v>
      </c>
      <c r="B1100" s="1209"/>
      <c r="C1100" s="832"/>
      <c r="D1100" s="1210"/>
      <c r="E1100" s="1210"/>
      <c r="F1100" s="1210"/>
      <c r="G1100" s="832"/>
      <c r="H1100" s="831"/>
      <c r="I1100" s="46"/>
      <c r="J1100" s="46"/>
      <c r="K1100" s="831"/>
      <c r="L1100" s="832"/>
      <c r="M1100" s="1247" t="s">
        <v>552</v>
      </c>
      <c r="N1100" s="1248" t="s">
        <v>356</v>
      </c>
      <c r="O1100" s="832"/>
      <c r="P1100" s="832"/>
      <c r="Q1100" s="15"/>
      <c r="R1100" s="439"/>
      <c r="S1100" s="46"/>
      <c r="T1100" s="46"/>
      <c r="U1100" s="1052">
        <v>1100</v>
      </c>
      <c r="V1100" s="46"/>
    </row>
    <row r="1101" spans="1:22" ht="15.75" customHeight="1">
      <c r="A1101" s="1243" t="str">
        <f t="shared" ref="A1101:A1120" si="214">A830</f>
        <v>Green cons - Season 1: no of months</v>
      </c>
      <c r="B1101" s="832"/>
      <c r="C1101" s="1241">
        <f t="shared" ref="C1101:F1102" si="215">MAX(SUM(C830,M830),SUM(C830))</f>
        <v>2.6666666666666665E-2</v>
      </c>
      <c r="D1101" s="1241">
        <f t="shared" si="215"/>
        <v>2.6666666666666665E-2</v>
      </c>
      <c r="E1101" s="1241">
        <f t="shared" si="215"/>
        <v>2.6666666666666665E-2</v>
      </c>
      <c r="F1101" s="1241">
        <f t="shared" si="215"/>
        <v>6.5000000000000002E-2</v>
      </c>
      <c r="G1101" s="832"/>
      <c r="H1101" s="46"/>
      <c r="I1101" s="46"/>
      <c r="J1101" s="46"/>
      <c r="K1101" s="46"/>
      <c r="L1101" s="44"/>
      <c r="M1101" s="1232" t="str">
        <f t="shared" ref="M1101:M1134" si="216">IF(OR(SUM((C1101&gt;C$1096),(D1101&gt;C$1096),(E1101&gt;C$1096),(F1101&gt;C$1096))&gt;1,C1101&gt;C$1096*2,D1101&gt;C$1096*2,E1101&gt;C$1096*2,F1101&gt;C$1096*2),"yes","")</f>
        <v/>
      </c>
      <c r="N1101" s="1249"/>
      <c r="O1101" s="832"/>
      <c r="P1101" s="832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243" t="str">
        <f t="shared" si="214"/>
        <v xml:space="preserve">Green beans </v>
      </c>
      <c r="B1102" s="832"/>
      <c r="C1102" s="1241">
        <f t="shared" si="215"/>
        <v>0</v>
      </c>
      <c r="D1102" s="1241">
        <f t="shared" si="215"/>
        <v>0</v>
      </c>
      <c r="E1102" s="1241">
        <f t="shared" si="215"/>
        <v>0</v>
      </c>
      <c r="F1102" s="1241">
        <f t="shared" si="215"/>
        <v>0</v>
      </c>
      <c r="G1102" s="832"/>
      <c r="H1102" s="46"/>
      <c r="I1102" s="46"/>
      <c r="J1102" s="46"/>
      <c r="K1102" s="46"/>
      <c r="L1102" s="44"/>
      <c r="M1102" s="1232" t="str">
        <f t="shared" si="216"/>
        <v/>
      </c>
      <c r="N1102" s="1249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1250" t="str">
        <f t="shared" si="214"/>
        <v>Maize: kg produced</v>
      </c>
      <c r="B1103" s="832"/>
      <c r="C1103" s="1241">
        <f t="shared" ref="C1103:C1120" si="217">IF(C$1098=0,0,MAX((SUM(C832,M832)+SUM(C932,M932)/C$1098),(SUM(C832)+SUM(C932)/C$1098)))</f>
        <v>0.14313264041095888</v>
      </c>
      <c r="D1103" s="1241">
        <f t="shared" ref="D1103:D1120" si="218">IF(D$1098=0,0,MAX((SUM(D832,N832)+SUM(D932,N932)/D$1098),(SUM(D832)+SUM(D932)/D$1098)))</f>
        <v>0.16324218493150683</v>
      </c>
      <c r="E1103" s="1241">
        <f t="shared" ref="E1103:E1120" si="219">IF(E$1098=0,0,MAX((SUM(E832,O832)+SUM(E932,O932)/E$1098),(SUM(E832)+SUM(E932)/E$1098)))</f>
        <v>0.28727920743639918</v>
      </c>
      <c r="F1103" s="1241">
        <f t="shared" ref="F1103:F1120" si="220">IF(F$1098=0,0,MAX((SUM(F832,P832)+SUM(F932,P932)/F$1098),(SUM(F832)+SUM(F932)/F$1098)))</f>
        <v>1.2223448630136986</v>
      </c>
      <c r="G1103" s="832"/>
      <c r="H1103" s="1242">
        <f t="shared" ref="H1103:H1120" si="221">IF(C$1098=0,0,MAX(SUM(C932,M932)/C$1098,SUM(C932)/C$1098))</f>
        <v>0</v>
      </c>
      <c r="I1103" s="1242">
        <f t="shared" ref="I1103:I1120" si="222">IF(D$1098=0,0,MAX(SUM(D932,N932)/D$1098,SUM(D932)/D$1098))</f>
        <v>0</v>
      </c>
      <c r="J1103" s="1242">
        <f t="shared" ref="J1103:J1120" si="223">IF(E$1098=0,0,MAX(SUM(E932,O932)/E$1098,SUM(E932)/E$1098))</f>
        <v>0.11931374452944317</v>
      </c>
      <c r="K1103" s="1242">
        <f t="shared" ref="K1103:K1120" si="224">IF(F$1098=0,0,MAX(SUM(F932,P932)/F$1098,SUM(F932)/F$1098))</f>
        <v>0.55318483878884828</v>
      </c>
      <c r="L1103" s="44"/>
      <c r="M1103" s="1232" t="str">
        <f t="shared" si="216"/>
        <v>yes</v>
      </c>
      <c r="N1103" s="1246" t="str">
        <f t="shared" ref="N1103:N1122" si="225">IF(OR(SUM((H1103&gt;C$1096),(I1103&gt;C$1096),(J1103&gt;C$1096),(K1103&gt;C$1096))&gt;1,H1103&gt;C$1096*2,I1103&gt;C$1096*2,J1103&gt;C$1096*2,K1103&gt;C$1096*2),"yes","")</f>
        <v>yes</v>
      </c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1250" t="str">
        <f t="shared" si="214"/>
        <v>Sorghum: kg produced</v>
      </c>
      <c r="B1104" s="832"/>
      <c r="C1104" s="1241">
        <f t="shared" si="217"/>
        <v>0</v>
      </c>
      <c r="D1104" s="1241">
        <f t="shared" si="218"/>
        <v>0</v>
      </c>
      <c r="E1104" s="1241">
        <f t="shared" si="219"/>
        <v>9.9158112435509704E-2</v>
      </c>
      <c r="F1104" s="1241">
        <f t="shared" si="220"/>
        <v>0</v>
      </c>
      <c r="G1104" s="832"/>
      <c r="H1104" s="1242">
        <f t="shared" si="221"/>
        <v>0</v>
      </c>
      <c r="I1104" s="1242">
        <f t="shared" si="222"/>
        <v>0</v>
      </c>
      <c r="J1104" s="1242">
        <f t="shared" si="223"/>
        <v>5.8060216316030734E-2</v>
      </c>
      <c r="K1104" s="1242">
        <f t="shared" si="224"/>
        <v>0</v>
      </c>
      <c r="L1104" s="44"/>
      <c r="M1104" s="1232" t="str">
        <f t="shared" si="216"/>
        <v/>
      </c>
      <c r="N1104" s="1246" t="str">
        <f t="shared" si="225"/>
        <v/>
      </c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1250" t="str">
        <f t="shared" si="214"/>
        <v>High value cereal: kg produced</v>
      </c>
      <c r="B1105" s="832"/>
      <c r="C1105" s="1241">
        <f t="shared" si="217"/>
        <v>0</v>
      </c>
      <c r="D1105" s="1241">
        <f t="shared" si="218"/>
        <v>0</v>
      </c>
      <c r="E1105" s="1241">
        <f t="shared" si="219"/>
        <v>0</v>
      </c>
      <c r="F1105" s="1241">
        <f t="shared" si="220"/>
        <v>0</v>
      </c>
      <c r="G1105" s="832"/>
      <c r="H1105" s="1242">
        <f t="shared" si="221"/>
        <v>0</v>
      </c>
      <c r="I1105" s="1242">
        <f t="shared" si="222"/>
        <v>0</v>
      </c>
      <c r="J1105" s="1242">
        <f t="shared" si="223"/>
        <v>0</v>
      </c>
      <c r="K1105" s="1242">
        <f t="shared" si="224"/>
        <v>0</v>
      </c>
      <c r="L1105" s="44"/>
      <c r="M1105" s="1232" t="str">
        <f t="shared" si="216"/>
        <v/>
      </c>
      <c r="N1105" s="1246" t="str">
        <f t="shared" si="225"/>
        <v/>
      </c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1250" t="str">
        <f t="shared" si="214"/>
        <v>High value cereal: kg produced</v>
      </c>
      <c r="B1106" s="832"/>
      <c r="C1106" s="1241">
        <f t="shared" si="217"/>
        <v>0</v>
      </c>
      <c r="D1106" s="1241">
        <f t="shared" si="218"/>
        <v>0</v>
      </c>
      <c r="E1106" s="1241">
        <f t="shared" si="219"/>
        <v>0</v>
      </c>
      <c r="F1106" s="1241">
        <f t="shared" si="220"/>
        <v>0</v>
      </c>
      <c r="G1106" s="832"/>
      <c r="H1106" s="1242">
        <f t="shared" si="221"/>
        <v>0</v>
      </c>
      <c r="I1106" s="1242">
        <f t="shared" si="222"/>
        <v>0</v>
      </c>
      <c r="J1106" s="1242">
        <f t="shared" si="223"/>
        <v>0</v>
      </c>
      <c r="K1106" s="1242">
        <f t="shared" si="224"/>
        <v>0</v>
      </c>
      <c r="L1106" s="44"/>
      <c r="M1106" s="1232" t="str">
        <f t="shared" si="216"/>
        <v/>
      </c>
      <c r="N1106" s="1246" t="str">
        <f t="shared" si="225"/>
        <v/>
      </c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1250" t="str">
        <f t="shared" si="214"/>
        <v>Cowpeas: kg produced</v>
      </c>
      <c r="B1107" s="832"/>
      <c r="C1107" s="1241">
        <f t="shared" si="217"/>
        <v>0</v>
      </c>
      <c r="D1107" s="1241">
        <f t="shared" si="218"/>
        <v>0</v>
      </c>
      <c r="E1107" s="1241">
        <f t="shared" si="219"/>
        <v>0</v>
      </c>
      <c r="F1107" s="1241">
        <f t="shared" si="220"/>
        <v>0</v>
      </c>
      <c r="G1107" s="832"/>
      <c r="H1107" s="1242">
        <f t="shared" si="221"/>
        <v>0</v>
      </c>
      <c r="I1107" s="1242">
        <f t="shared" si="222"/>
        <v>0</v>
      </c>
      <c r="J1107" s="1242">
        <f t="shared" si="223"/>
        <v>0</v>
      </c>
      <c r="K1107" s="1242">
        <f t="shared" si="224"/>
        <v>0</v>
      </c>
      <c r="L1107" s="44"/>
      <c r="M1107" s="1232" t="str">
        <f t="shared" si="216"/>
        <v/>
      </c>
      <c r="N1107" s="1246" t="str">
        <f t="shared" si="225"/>
        <v/>
      </c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250" t="str">
        <f t="shared" si="214"/>
        <v>Beans: kg produced</v>
      </c>
      <c r="B1108" s="832"/>
      <c r="C1108" s="1241">
        <f t="shared" si="217"/>
        <v>2.761762920298879E-2</v>
      </c>
      <c r="D1108" s="1241">
        <f t="shared" si="218"/>
        <v>3.2699272976338734E-2</v>
      </c>
      <c r="E1108" s="1241">
        <f t="shared" si="219"/>
        <v>0.19280871397795285</v>
      </c>
      <c r="F1108" s="1241">
        <f t="shared" si="220"/>
        <v>0.40448203561462026</v>
      </c>
      <c r="G1108" s="832"/>
      <c r="H1108" s="1242">
        <f t="shared" si="221"/>
        <v>0</v>
      </c>
      <c r="I1108" s="1242">
        <f t="shared" si="222"/>
        <v>0</v>
      </c>
      <c r="J1108" s="1242">
        <f t="shared" si="223"/>
        <v>0.15240806782958066</v>
      </c>
      <c r="K1108" s="1242">
        <f t="shared" si="224"/>
        <v>0.31610562216505617</v>
      </c>
      <c r="L1108" s="44"/>
      <c r="M1108" s="1232" t="str">
        <f t="shared" si="216"/>
        <v>yes</v>
      </c>
      <c r="N1108" s="1246" t="str">
        <f t="shared" si="225"/>
        <v>yes</v>
      </c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250" t="str">
        <f t="shared" si="214"/>
        <v>Millet: kg produced</v>
      </c>
      <c r="B1109" s="832"/>
      <c r="C1109" s="1241">
        <f t="shared" si="217"/>
        <v>0</v>
      </c>
      <c r="D1109" s="1241">
        <f t="shared" si="218"/>
        <v>0</v>
      </c>
      <c r="E1109" s="1241">
        <f t="shared" si="219"/>
        <v>0</v>
      </c>
      <c r="F1109" s="1241">
        <f t="shared" si="220"/>
        <v>0</v>
      </c>
      <c r="G1109" s="832"/>
      <c r="H1109" s="1242">
        <f t="shared" si="221"/>
        <v>0</v>
      </c>
      <c r="I1109" s="1242">
        <f t="shared" si="222"/>
        <v>0</v>
      </c>
      <c r="J1109" s="1242">
        <f t="shared" si="223"/>
        <v>0</v>
      </c>
      <c r="K1109" s="1242">
        <f t="shared" si="224"/>
        <v>0</v>
      </c>
      <c r="L1109" s="44"/>
      <c r="M1109" s="1232" t="str">
        <f t="shared" si="216"/>
        <v/>
      </c>
      <c r="N1109" s="1246" t="str">
        <f t="shared" si="225"/>
        <v/>
      </c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1250" t="str">
        <f t="shared" si="214"/>
        <v>Finger millet: kg produced</v>
      </c>
      <c r="B1110" s="832"/>
      <c r="C1110" s="1241">
        <f t="shared" si="217"/>
        <v>0</v>
      </c>
      <c r="D1110" s="1241">
        <f t="shared" si="218"/>
        <v>0</v>
      </c>
      <c r="E1110" s="1241">
        <f t="shared" si="219"/>
        <v>0</v>
      </c>
      <c r="F1110" s="1241">
        <f t="shared" si="220"/>
        <v>0</v>
      </c>
      <c r="G1110" s="832"/>
      <c r="H1110" s="1242">
        <f t="shared" si="221"/>
        <v>0</v>
      </c>
      <c r="I1110" s="1242">
        <f t="shared" si="222"/>
        <v>0</v>
      </c>
      <c r="J1110" s="1242">
        <f t="shared" si="223"/>
        <v>0</v>
      </c>
      <c r="K1110" s="1242">
        <f t="shared" si="224"/>
        <v>0</v>
      </c>
      <c r="L1110" s="44"/>
      <c r="M1110" s="1232" t="str">
        <f t="shared" si="216"/>
        <v/>
      </c>
      <c r="N1110" s="1246" t="str">
        <f t="shared" si="225"/>
        <v/>
      </c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1250" t="str">
        <f t="shared" si="214"/>
        <v>Wheat: kg produced</v>
      </c>
      <c r="B1111" s="832"/>
      <c r="C1111" s="1241">
        <f t="shared" si="217"/>
        <v>0</v>
      </c>
      <c r="D1111" s="1241">
        <f t="shared" si="218"/>
        <v>0</v>
      </c>
      <c r="E1111" s="1241">
        <f t="shared" si="219"/>
        <v>0</v>
      </c>
      <c r="F1111" s="1241">
        <f t="shared" si="220"/>
        <v>0</v>
      </c>
      <c r="G1111" s="832"/>
      <c r="H1111" s="1242">
        <f t="shared" si="221"/>
        <v>0</v>
      </c>
      <c r="I1111" s="1242">
        <f t="shared" si="222"/>
        <v>0</v>
      </c>
      <c r="J1111" s="1242">
        <f t="shared" si="223"/>
        <v>0</v>
      </c>
      <c r="K1111" s="1242">
        <f t="shared" si="224"/>
        <v>0</v>
      </c>
      <c r="L1111" s="44"/>
      <c r="M1111" s="1232" t="str">
        <f t="shared" si="216"/>
        <v/>
      </c>
      <c r="N1111" s="1246" t="str">
        <f t="shared" si="225"/>
        <v/>
      </c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1250" t="str">
        <f t="shared" si="214"/>
        <v>Cassava: no. local meas.</v>
      </c>
      <c r="B1112" s="832"/>
      <c r="C1112" s="1241">
        <f t="shared" si="217"/>
        <v>0</v>
      </c>
      <c r="D1112" s="1241">
        <f t="shared" si="218"/>
        <v>0</v>
      </c>
      <c r="E1112" s="1241">
        <f t="shared" si="219"/>
        <v>0</v>
      </c>
      <c r="F1112" s="1241">
        <f t="shared" si="220"/>
        <v>0</v>
      </c>
      <c r="G1112" s="832"/>
      <c r="H1112" s="1242">
        <f t="shared" si="221"/>
        <v>0</v>
      </c>
      <c r="I1112" s="1242">
        <f t="shared" si="222"/>
        <v>0</v>
      </c>
      <c r="J1112" s="1242">
        <f t="shared" si="223"/>
        <v>0</v>
      </c>
      <c r="K1112" s="1242">
        <f t="shared" si="224"/>
        <v>0</v>
      </c>
      <c r="L1112" s="44"/>
      <c r="M1112" s="1232" t="str">
        <f t="shared" si="216"/>
        <v/>
      </c>
      <c r="N1112" s="1246" t="str">
        <f t="shared" si="225"/>
        <v/>
      </c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250" t="str">
        <f t="shared" si="214"/>
        <v>Water melon: no. local meas</v>
      </c>
      <c r="B1113" s="832"/>
      <c r="C1113" s="1241">
        <f t="shared" si="217"/>
        <v>1.0118317247820672E-3</v>
      </c>
      <c r="D1113" s="1241">
        <f t="shared" si="218"/>
        <v>5.9960398505603987E-4</v>
      </c>
      <c r="E1113" s="1241">
        <f t="shared" si="219"/>
        <v>7.2809055328233404E-4</v>
      </c>
      <c r="F1113" s="1241">
        <f t="shared" si="220"/>
        <v>1.332453300124533E-3</v>
      </c>
      <c r="G1113" s="832"/>
      <c r="H1113" s="1242">
        <f t="shared" si="221"/>
        <v>0</v>
      </c>
      <c r="I1113" s="1242">
        <f t="shared" si="222"/>
        <v>0</v>
      </c>
      <c r="J1113" s="1242">
        <f t="shared" si="223"/>
        <v>0</v>
      </c>
      <c r="K1113" s="1242">
        <f t="shared" si="224"/>
        <v>0</v>
      </c>
      <c r="L1113" s="44"/>
      <c r="M1113" s="1232" t="str">
        <f t="shared" si="216"/>
        <v/>
      </c>
      <c r="N1113" s="1246" t="str">
        <f t="shared" si="225"/>
        <v/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50" t="str">
        <f t="shared" si="214"/>
        <v>Potato: no. local meas</v>
      </c>
      <c r="B1114" s="832"/>
      <c r="C1114" s="1241">
        <f t="shared" si="217"/>
        <v>1.0142757627646326E-2</v>
      </c>
      <c r="D1114" s="1241">
        <f t="shared" si="218"/>
        <v>1.1047051681195515E-2</v>
      </c>
      <c r="E1114" s="1241">
        <f t="shared" si="219"/>
        <v>9.5669212111256396E-2</v>
      </c>
      <c r="F1114" s="1241">
        <f t="shared" si="220"/>
        <v>0.46942338220723373</v>
      </c>
      <c r="G1114" s="832"/>
      <c r="H1114" s="1242">
        <f t="shared" si="221"/>
        <v>0</v>
      </c>
      <c r="I1114" s="1242">
        <f t="shared" si="222"/>
        <v>0</v>
      </c>
      <c r="J1114" s="1242">
        <f t="shared" si="223"/>
        <v>8.1284302842443021E-2</v>
      </c>
      <c r="K1114" s="1242">
        <f t="shared" si="224"/>
        <v>0.40642151421221506</v>
      </c>
      <c r="L1114" s="44"/>
      <c r="M1114" s="1232" t="str">
        <f t="shared" si="216"/>
        <v>yes</v>
      </c>
      <c r="N1114" s="1246" t="str">
        <f t="shared" si="225"/>
        <v>yes</v>
      </c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50" t="str">
        <f t="shared" si="214"/>
        <v>Sweet Potatoes: no. local meas</v>
      </c>
      <c r="B1115" s="832"/>
      <c r="C1115" s="1241">
        <f t="shared" si="217"/>
        <v>1.4850560398505606E-2</v>
      </c>
      <c r="D1115" s="1241">
        <f t="shared" si="218"/>
        <v>1.2325965130759653E-2</v>
      </c>
      <c r="E1115" s="1241">
        <f t="shared" si="219"/>
        <v>0.11246947026076613</v>
      </c>
      <c r="F1115" s="1241">
        <f t="shared" si="220"/>
        <v>0.54803903973239032</v>
      </c>
      <c r="G1115" s="832"/>
      <c r="H1115" s="1242">
        <f t="shared" si="221"/>
        <v>0</v>
      </c>
      <c r="I1115" s="1242">
        <f t="shared" si="222"/>
        <v>0</v>
      </c>
      <c r="J1115" s="1242">
        <f t="shared" si="223"/>
        <v>0.10886290559255762</v>
      </c>
      <c r="K1115" s="1242">
        <f t="shared" si="224"/>
        <v>0.44028997372989964</v>
      </c>
      <c r="L1115" s="44"/>
      <c r="M1115" s="1232" t="str">
        <f t="shared" si="216"/>
        <v>yes</v>
      </c>
      <c r="N1115" s="1246" t="str">
        <f t="shared" si="225"/>
        <v>yes</v>
      </c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50" t="str">
        <f t="shared" si="214"/>
        <v>Groundnuts (dry): no. local meas</v>
      </c>
      <c r="B1116" s="832"/>
      <c r="C1116" s="1241">
        <f t="shared" si="217"/>
        <v>4.7169933063511839E-2</v>
      </c>
      <c r="D1116" s="1241">
        <f t="shared" si="218"/>
        <v>0.18867973225404736</v>
      </c>
      <c r="E1116" s="1241">
        <f t="shared" si="219"/>
        <v>0.29649672211350292</v>
      </c>
      <c r="F1116" s="1241">
        <f t="shared" si="220"/>
        <v>0</v>
      </c>
      <c r="G1116" s="832"/>
      <c r="H1116" s="1242">
        <f t="shared" si="221"/>
        <v>0</v>
      </c>
      <c r="I1116" s="1242">
        <f t="shared" si="222"/>
        <v>0.10160537855305378</v>
      </c>
      <c r="J1116" s="1242">
        <f t="shared" si="223"/>
        <v>0.25401344638263446</v>
      </c>
      <c r="K1116" s="1242">
        <f t="shared" si="224"/>
        <v>0</v>
      </c>
      <c r="L1116" s="44"/>
      <c r="M1116" s="1232" t="str">
        <f t="shared" si="216"/>
        <v>yes</v>
      </c>
      <c r="N1116" s="1246" t="str">
        <f t="shared" si="225"/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50" t="str">
        <f t="shared" si="214"/>
        <v>Roundnuts (bambara): no. local meas</v>
      </c>
      <c r="B1117" s="832"/>
      <c r="C1117" s="1241">
        <f t="shared" si="217"/>
        <v>0</v>
      </c>
      <c r="D1117" s="1241">
        <f t="shared" si="218"/>
        <v>0</v>
      </c>
      <c r="E1117" s="1241">
        <f t="shared" si="219"/>
        <v>0</v>
      </c>
      <c r="F1117" s="1241">
        <f t="shared" si="220"/>
        <v>0</v>
      </c>
      <c r="G1117" s="832"/>
      <c r="H1117" s="1242">
        <f t="shared" si="221"/>
        <v>0</v>
      </c>
      <c r="I1117" s="1242">
        <f t="shared" si="222"/>
        <v>0</v>
      </c>
      <c r="J1117" s="1242">
        <f t="shared" si="223"/>
        <v>0</v>
      </c>
      <c r="K1117" s="1242">
        <f t="shared" si="224"/>
        <v>0</v>
      </c>
      <c r="L1117" s="44"/>
      <c r="M1117" s="1232" t="str">
        <f t="shared" si="216"/>
        <v/>
      </c>
      <c r="N1117" s="1246" t="str">
        <f t="shared" si="225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50" t="str">
        <f t="shared" si="214"/>
        <v>Other crop: type (green vegetables)Cabbage</v>
      </c>
      <c r="B1118" s="832"/>
      <c r="C1118" s="1241">
        <f t="shared" si="217"/>
        <v>1.047244707347447E-3</v>
      </c>
      <c r="D1118" s="1241">
        <f t="shared" si="218"/>
        <v>9.1064757160647569E-4</v>
      </c>
      <c r="E1118" s="1241">
        <f t="shared" si="219"/>
        <v>4.3312630749912019E-2</v>
      </c>
      <c r="F1118" s="1241">
        <f t="shared" si="220"/>
        <v>0.48124124769341242</v>
      </c>
      <c r="G1118" s="832"/>
      <c r="H1118" s="1242">
        <f t="shared" si="221"/>
        <v>0</v>
      </c>
      <c r="I1118" s="1242">
        <f t="shared" si="222"/>
        <v>0</v>
      </c>
      <c r="J1118" s="1242">
        <f t="shared" si="223"/>
        <v>3.6287635197519208E-2</v>
      </c>
      <c r="K1118" s="1242">
        <f t="shared" si="224"/>
        <v>0.47415843324758428</v>
      </c>
      <c r="L1118" s="44"/>
      <c r="M1118" s="1232" t="str">
        <f t="shared" si="216"/>
        <v>yes</v>
      </c>
      <c r="N1118" s="1246" t="str">
        <f t="shared" si="225"/>
        <v>yes</v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50" t="str">
        <f t="shared" si="214"/>
        <v>Other crop: pumpkin</v>
      </c>
      <c r="B1119" s="832"/>
      <c r="C1119" s="1241">
        <f t="shared" si="217"/>
        <v>6.3544987546699876E-4</v>
      </c>
      <c r="D1119" s="1241">
        <f t="shared" si="218"/>
        <v>-2.202892901618929E-3</v>
      </c>
      <c r="E1119" s="1241">
        <f t="shared" si="219"/>
        <v>4.5193182910280398E-2</v>
      </c>
      <c r="F1119" s="1241">
        <f t="shared" si="220"/>
        <v>7.9711618910836168E-2</v>
      </c>
      <c r="G1119" s="832"/>
      <c r="H1119" s="1242">
        <f t="shared" si="221"/>
        <v>0</v>
      </c>
      <c r="I1119" s="1242">
        <f t="shared" si="222"/>
        <v>0</v>
      </c>
      <c r="J1119" s="1242">
        <f t="shared" si="223"/>
        <v>4.064215142122151E-2</v>
      </c>
      <c r="K1119" s="1242">
        <f t="shared" si="224"/>
        <v>6.7736919035369172E-2</v>
      </c>
      <c r="L1119" s="44"/>
      <c r="M1119" s="1232" t="str">
        <f t="shared" si="216"/>
        <v/>
      </c>
      <c r="N1119" s="1246" t="str">
        <f t="shared" si="225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50" t="str">
        <f t="shared" si="214"/>
        <v>Spinach: no produced</v>
      </c>
      <c r="B1120" s="832"/>
      <c r="C1120" s="1241">
        <f t="shared" si="217"/>
        <v>7.8209215442092154E-4</v>
      </c>
      <c r="D1120" s="1241">
        <f t="shared" si="218"/>
        <v>1.2513474470734745E-3</v>
      </c>
      <c r="E1120" s="1241">
        <f t="shared" si="219"/>
        <v>1.4515054079007684E-2</v>
      </c>
      <c r="F1120" s="1241">
        <f t="shared" si="220"/>
        <v>0.34139407193826066</v>
      </c>
      <c r="G1120" s="832"/>
      <c r="H1120" s="1242">
        <f t="shared" si="221"/>
        <v>0</v>
      </c>
      <c r="I1120" s="1242">
        <f t="shared" si="222"/>
        <v>0</v>
      </c>
      <c r="J1120" s="1242">
        <f t="shared" si="223"/>
        <v>1.4515054079007684E-2</v>
      </c>
      <c r="K1120" s="1242">
        <f t="shared" si="224"/>
        <v>0.34139407193826066</v>
      </c>
      <c r="L1120" s="44"/>
      <c r="M1120" s="1232" t="str">
        <f t="shared" si="216"/>
        <v>yes</v>
      </c>
      <c r="N1120" s="1246" t="str">
        <f t="shared" si="225"/>
        <v>yes</v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50" t="str">
        <f>A851</f>
        <v>FISHING -- see worksheet Data 3</v>
      </c>
      <c r="B1121" s="832"/>
      <c r="C1121" s="1241">
        <f t="shared" ref="C1121:F1122" si="226">IF(C$1098=0,0,MAX((SUM(C851,M851)+SUM(C962,M962)/C$1098),(SUM(C851)+SUM(C962)/C$1098)))</f>
        <v>4.5900364259028638E-3</v>
      </c>
      <c r="D1121" s="1241">
        <f t="shared" si="226"/>
        <v>0</v>
      </c>
      <c r="E1121" s="1241">
        <f t="shared" si="226"/>
        <v>0</v>
      </c>
      <c r="F1121" s="1241">
        <f t="shared" si="226"/>
        <v>0</v>
      </c>
      <c r="G1121" s="832"/>
      <c r="H1121" s="1242">
        <f t="shared" ref="H1121:K1122" si="227">IF(C$1098=0,0,MAX(SUM(C962,M962)/C$1098,SUM(C962)/C$1098))</f>
        <v>0</v>
      </c>
      <c r="I1121" s="1242">
        <f t="shared" si="227"/>
        <v>0</v>
      </c>
      <c r="J1121" s="1242">
        <f t="shared" si="227"/>
        <v>0</v>
      </c>
      <c r="K1121" s="1242">
        <f t="shared" si="227"/>
        <v>0</v>
      </c>
      <c r="L1121" s="44"/>
      <c r="M1121" s="1232" t="str">
        <f t="shared" si="216"/>
        <v/>
      </c>
      <c r="N1121" s="1246" t="str">
        <f t="shared" si="225"/>
        <v/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50" t="str">
        <f>A852</f>
        <v>WILD FOODS -- see worksheet Data 3</v>
      </c>
      <c r="B1122" s="832"/>
      <c r="C1122" s="1241">
        <f t="shared" si="226"/>
        <v>0.12525504239348789</v>
      </c>
      <c r="D1122" s="1241">
        <f t="shared" si="226"/>
        <v>0.12620403391479035</v>
      </c>
      <c r="E1122" s="1241">
        <f t="shared" si="226"/>
        <v>0</v>
      </c>
      <c r="F1122" s="1241">
        <f t="shared" si="226"/>
        <v>0</v>
      </c>
      <c r="G1122" s="832"/>
      <c r="H1122" s="1242">
        <f t="shared" si="227"/>
        <v>9.5255042393487907E-2</v>
      </c>
      <c r="I1122" s="1242">
        <f t="shared" si="227"/>
        <v>7.6204033914790331E-2</v>
      </c>
      <c r="J1122" s="1242">
        <f t="shared" si="227"/>
        <v>0</v>
      </c>
      <c r="K1122" s="1242">
        <f t="shared" si="227"/>
        <v>0</v>
      </c>
      <c r="L1122" s="44"/>
      <c r="M1122" s="1232" t="str">
        <f t="shared" si="216"/>
        <v>yes</v>
      </c>
      <c r="N1122" s="1246" t="str">
        <f t="shared" si="225"/>
        <v>yes</v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44" t="str">
        <f>A931</f>
        <v>Green maize sold: quantity</v>
      </c>
      <c r="B1123" s="832"/>
      <c r="C1123" s="1241">
        <f>IF(C$1098=0,0,MAX(SUM(C931,M931)/C$1098,SUM(C931)/C$1098))</f>
        <v>0</v>
      </c>
      <c r="D1123" s="1241">
        <f>IF(D$1098=0,0,MAX(SUM(D931,N931)/D$1098,SUM(D931)/D$1098))</f>
        <v>0</v>
      </c>
      <c r="E1123" s="1241">
        <f>IF(E$1098=0,0,MAX(SUM(E931,O931)/E$1098,SUM(E931)/E$1098))</f>
        <v>0</v>
      </c>
      <c r="F1123" s="1241">
        <f>IF(F$1098=0,0,MAX(SUM(F931,P931)/F$1098,SUM(F931)/F$1098))</f>
        <v>0</v>
      </c>
      <c r="G1123" s="832"/>
      <c r="H1123" s="46"/>
      <c r="I1123" s="46"/>
      <c r="J1123" s="46"/>
      <c r="K1123" s="831"/>
      <c r="L1123" s="832"/>
      <c r="M1123" s="1232" t="str">
        <f t="shared" si="216"/>
        <v/>
      </c>
      <c r="N1123" s="1232" t="str">
        <f t="shared" ref="N1123:N1134" si="228">M1123</f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44" t="str">
        <f t="shared" ref="A1124:A1134" si="229">A950</f>
        <v>Main cashcrop kg sold : Cotton</v>
      </c>
      <c r="B1124" s="832"/>
      <c r="C1124" s="1241">
        <f t="shared" ref="C1124:C1134" si="230">IF(C$1098=0,0,MAX(SUM(C950,M950)/C$1098,SUM(C950)/C$1098))</f>
        <v>0</v>
      </c>
      <c r="D1124" s="1241">
        <f t="shared" ref="D1124:D1134" si="231">IF(D$1098=0,0,MAX(SUM(D950,N950)/D$1098,SUM(D950)/D$1098))</f>
        <v>0</v>
      </c>
      <c r="E1124" s="1241">
        <f t="shared" ref="E1124:E1134" si="232">IF(E$1098=0,0,MAX(SUM(E950,O950)/E$1098,SUM(E950)/E$1098))</f>
        <v>0</v>
      </c>
      <c r="F1124" s="1241">
        <f t="shared" ref="F1124:F1134" si="233">IF(F$1098=0,0,MAX(SUM(F950,P950)/F$1098,SUM(F950)/F$1098))</f>
        <v>0</v>
      </c>
      <c r="G1124" s="832"/>
      <c r="H1124" s="46"/>
      <c r="I1124" s="46"/>
      <c r="J1124" s="46"/>
      <c r="K1124" s="831"/>
      <c r="L1124" s="832"/>
      <c r="M1124" s="1232" t="str">
        <f t="shared" si="216"/>
        <v/>
      </c>
      <c r="N1124" s="1232" t="str">
        <f t="shared" si="228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44" t="str">
        <f t="shared" si="229"/>
        <v>Other cashcrop: kg produced ( green pepper)</v>
      </c>
      <c r="B1125" s="832"/>
      <c r="C1125" s="1241">
        <f t="shared" si="230"/>
        <v>0</v>
      </c>
      <c r="D1125" s="1241">
        <f t="shared" si="231"/>
        <v>0</v>
      </c>
      <c r="E1125" s="1241">
        <f t="shared" si="232"/>
        <v>0</v>
      </c>
      <c r="F1125" s="1241">
        <f t="shared" si="233"/>
        <v>0</v>
      </c>
      <c r="G1125" s="832"/>
      <c r="H1125" s="46"/>
      <c r="I1125" s="46"/>
      <c r="J1125" s="46"/>
      <c r="K1125" s="831"/>
      <c r="L1125" s="832"/>
      <c r="M1125" s="1232" t="str">
        <f t="shared" si="216"/>
        <v/>
      </c>
      <c r="N1125" s="1232" t="str">
        <f t="shared" si="228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44" t="str">
        <f t="shared" si="229"/>
        <v>Other cashcrop: kg produced (Chilli pepper)</v>
      </c>
      <c r="B1126" s="832"/>
      <c r="C1126" s="1241">
        <f t="shared" si="230"/>
        <v>0</v>
      </c>
      <c r="D1126" s="1241">
        <f t="shared" si="231"/>
        <v>0</v>
      </c>
      <c r="E1126" s="1241">
        <f t="shared" si="232"/>
        <v>0</v>
      </c>
      <c r="F1126" s="1241">
        <f t="shared" si="233"/>
        <v>0</v>
      </c>
      <c r="G1126" s="832"/>
      <c r="H1126" s="46"/>
      <c r="I1126" s="46"/>
      <c r="J1126" s="46"/>
      <c r="K1126" s="831"/>
      <c r="L1126" s="832"/>
      <c r="M1126" s="1232" t="str">
        <f t="shared" si="216"/>
        <v/>
      </c>
      <c r="N1126" s="1232" t="str">
        <f t="shared" si="228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44" t="str">
        <f t="shared" si="229"/>
        <v>Other cashcrop: kg produced (Spinach)</v>
      </c>
      <c r="B1127" s="832"/>
      <c r="C1127" s="1241">
        <f t="shared" si="230"/>
        <v>0</v>
      </c>
      <c r="D1127" s="1241">
        <f t="shared" si="231"/>
        <v>0</v>
      </c>
      <c r="E1127" s="1241">
        <f t="shared" si="232"/>
        <v>0</v>
      </c>
      <c r="F1127" s="1241">
        <f t="shared" si="233"/>
        <v>0</v>
      </c>
      <c r="G1127" s="832"/>
      <c r="H1127" s="46"/>
      <c r="I1127" s="46"/>
      <c r="J1127" s="46"/>
      <c r="K1127" s="831"/>
      <c r="L1127" s="832"/>
      <c r="M1127" s="1232" t="str">
        <f t="shared" si="216"/>
        <v/>
      </c>
      <c r="N1127" s="1232" t="str">
        <f t="shared" si="228"/>
        <v/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44" t="str">
        <f t="shared" si="229"/>
        <v>Other cashcrop: kg produced (Tomato)</v>
      </c>
      <c r="B1128" s="832"/>
      <c r="C1128" s="1241">
        <f t="shared" si="230"/>
        <v>0</v>
      </c>
      <c r="D1128" s="1241">
        <f t="shared" si="231"/>
        <v>0</v>
      </c>
      <c r="E1128" s="1241">
        <f t="shared" si="232"/>
        <v>1.277324758952676E-2</v>
      </c>
      <c r="F1128" s="1241">
        <f t="shared" si="233"/>
        <v>0.20930707981929075</v>
      </c>
      <c r="G1128" s="832"/>
      <c r="H1128" s="46"/>
      <c r="I1128" s="46"/>
      <c r="J1128" s="46"/>
      <c r="K1128" s="831"/>
      <c r="L1128" s="832"/>
      <c r="M1128" s="1232" t="str">
        <f t="shared" si="216"/>
        <v>yes</v>
      </c>
      <c r="N1128" s="1232" t="str">
        <f t="shared" si="228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44" t="str">
        <f t="shared" si="229"/>
        <v>Other cashcrop: kg produced (Onions)</v>
      </c>
      <c r="B1129" s="832"/>
      <c r="C1129" s="1241">
        <f t="shared" si="230"/>
        <v>3.0481613565916131E-2</v>
      </c>
      <c r="D1129" s="1241">
        <f t="shared" si="231"/>
        <v>2.28612101744371E-2</v>
      </c>
      <c r="E1129" s="1241">
        <f t="shared" si="232"/>
        <v>2.0321075710610755E-2</v>
      </c>
      <c r="F1129" s="1241">
        <f t="shared" si="233"/>
        <v>0</v>
      </c>
      <c r="G1129" s="832"/>
      <c r="H1129" s="46"/>
      <c r="I1129" s="46"/>
      <c r="J1129" s="46"/>
      <c r="K1129" s="831"/>
      <c r="L1129" s="832"/>
      <c r="M1129" s="1232" t="str">
        <f t="shared" si="216"/>
        <v/>
      </c>
      <c r="N1129" s="1232" t="str">
        <f t="shared" si="228"/>
        <v/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44" t="str">
        <f t="shared" si="229"/>
        <v>Other cashcrop: kg produced (Amadumbe)</v>
      </c>
      <c r="B1130" s="832"/>
      <c r="C1130" s="1241">
        <f t="shared" si="230"/>
        <v>0</v>
      </c>
      <c r="D1130" s="1241">
        <f t="shared" si="231"/>
        <v>0</v>
      </c>
      <c r="E1130" s="1241">
        <f t="shared" si="232"/>
        <v>0</v>
      </c>
      <c r="F1130" s="1241">
        <f t="shared" si="233"/>
        <v>5.4189535228295345E-2</v>
      </c>
      <c r="G1130" s="832"/>
      <c r="H1130" s="46"/>
      <c r="I1130" s="46"/>
      <c r="J1130" s="46"/>
      <c r="K1130" s="831"/>
      <c r="L1130" s="832"/>
      <c r="M1130" s="1232" t="str">
        <f t="shared" si="216"/>
        <v/>
      </c>
      <c r="N1130" s="1232" t="str">
        <f t="shared" si="228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44" t="str">
        <f t="shared" si="229"/>
        <v>Sugercane: MT sold</v>
      </c>
      <c r="B1131" s="832"/>
      <c r="C1131" s="1241">
        <f t="shared" si="230"/>
        <v>0</v>
      </c>
      <c r="D1131" s="1241">
        <f t="shared" si="231"/>
        <v>0</v>
      </c>
      <c r="E1131" s="1241">
        <f t="shared" si="232"/>
        <v>0</v>
      </c>
      <c r="F1131" s="1241">
        <f t="shared" si="233"/>
        <v>1.3660278672132784</v>
      </c>
      <c r="G1131" s="832"/>
      <c r="H1131" s="46"/>
      <c r="I1131" s="46"/>
      <c r="J1131" s="46"/>
      <c r="K1131" s="831"/>
      <c r="L1131" s="832"/>
      <c r="M1131" s="1232" t="str">
        <f t="shared" si="216"/>
        <v>yes</v>
      </c>
      <c r="N1131" s="1232" t="str">
        <f t="shared" si="228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44" t="str">
        <f t="shared" si="229"/>
        <v>Trees: quantity sold</v>
      </c>
      <c r="B1132" s="832"/>
      <c r="C1132" s="1241">
        <f t="shared" si="230"/>
        <v>0</v>
      </c>
      <c r="D1132" s="1241">
        <f t="shared" si="231"/>
        <v>0</v>
      </c>
      <c r="E1132" s="1241">
        <f t="shared" si="232"/>
        <v>0</v>
      </c>
      <c r="F1132" s="1241">
        <f t="shared" si="233"/>
        <v>0</v>
      </c>
      <c r="G1132" s="832"/>
      <c r="H1132" s="46"/>
      <c r="I1132" s="46"/>
      <c r="J1132" s="46"/>
      <c r="K1132" s="831"/>
      <c r="L1132" s="832"/>
      <c r="M1132" s="1232" t="str">
        <f t="shared" si="216"/>
        <v/>
      </c>
      <c r="N1132" s="1232" t="str">
        <f t="shared" si="228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44" t="str">
        <f t="shared" si="229"/>
        <v>Other cash crop: type</v>
      </c>
      <c r="B1133" s="832"/>
      <c r="C1133" s="1241">
        <f t="shared" si="230"/>
        <v>0</v>
      </c>
      <c r="D1133" s="1241">
        <f t="shared" si="231"/>
        <v>0</v>
      </c>
      <c r="E1133" s="1241">
        <f t="shared" si="232"/>
        <v>0</v>
      </c>
      <c r="F1133" s="1241">
        <f t="shared" si="233"/>
        <v>0</v>
      </c>
      <c r="G1133" s="832"/>
      <c r="H1133" s="46"/>
      <c r="I1133" s="46"/>
      <c r="J1133" s="46"/>
      <c r="K1133" s="831"/>
      <c r="L1133" s="832"/>
      <c r="M1133" s="1232" t="str">
        <f t="shared" si="216"/>
        <v/>
      </c>
      <c r="N1133" s="1232" t="str">
        <f t="shared" si="228"/>
        <v/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44" t="str">
        <f t="shared" si="229"/>
        <v>Other cash crop: type</v>
      </c>
      <c r="B1134" s="832"/>
      <c r="C1134" s="1241">
        <f t="shared" si="230"/>
        <v>0</v>
      </c>
      <c r="D1134" s="1241">
        <f t="shared" si="231"/>
        <v>0</v>
      </c>
      <c r="E1134" s="1241">
        <f t="shared" si="232"/>
        <v>0</v>
      </c>
      <c r="F1134" s="1241">
        <f t="shared" si="233"/>
        <v>0</v>
      </c>
      <c r="G1134" s="832"/>
      <c r="H1134" s="46"/>
      <c r="I1134" s="46"/>
      <c r="J1134" s="46"/>
      <c r="K1134" s="831"/>
      <c r="L1134" s="832"/>
      <c r="M1134" s="1232" t="str">
        <f t="shared" si="216"/>
        <v/>
      </c>
      <c r="N1134" s="1232" t="str">
        <f t="shared" si="228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145" t="s">
        <v>553</v>
      </c>
      <c r="B1135" s="1209"/>
      <c r="C1135" s="1241"/>
      <c r="D1135" s="1241"/>
      <c r="E1135" s="1241"/>
      <c r="F1135" s="1241"/>
      <c r="G1135" s="832"/>
      <c r="H1135" s="831"/>
      <c r="I1135" s="46"/>
      <c r="J1135" s="46"/>
      <c r="K1135" s="831"/>
      <c r="L1135" s="832"/>
      <c r="M1135" s="1251" t="s">
        <v>554</v>
      </c>
      <c r="N1135" s="1248" t="s">
        <v>356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A820</f>
        <v>Camels' milk - season 1</v>
      </c>
      <c r="B1136" s="1209"/>
      <c r="C1136" s="1241">
        <f>IF(C$1098=0,0,MAX((SUM(C820,M820)+SUM(C904,M904,C906,M906)/C$1098),(SUM(C820)+SUM(C904,C906)/C$1098)))</f>
        <v>0</v>
      </c>
      <c r="D1136" s="1241">
        <f>IF(D$1098=0,0,MAX((SUM(D820,N820)+SUM(D904,N904,D906,N906)/D$1098),(SUM(D820)+SUM(D904,D906)/D$1098)))</f>
        <v>0</v>
      </c>
      <c r="E1136" s="1241">
        <f>IF(E$1098=0,0,MAX((SUM(E820,O820)+SUM(E904,O904,E906,O906)/E$1098),(SUM(E820)+SUM(E904,E906)/E$1098)))</f>
        <v>0</v>
      </c>
      <c r="F1136" s="1241">
        <f>IF(F$1098=0,0,MAX((SUM(F820,P820)+SUM(F904,P904,F906,P906)/F$1098),(SUM(F820)+SUM(F904,F906)/F$1098)))</f>
        <v>0</v>
      </c>
      <c r="G1136" s="832"/>
      <c r="H1136" s="1242"/>
      <c r="I1136" s="1242"/>
      <c r="J1136" s="1242"/>
      <c r="K1136" s="1242"/>
      <c r="L1136" s="44"/>
      <c r="M1136" s="1232" t="str">
        <f>IF(OR(SUM((C1136&gt;C$1096),(E1136&gt;C$1096),(D1136&gt;C$1096),(F1136&gt;C$1096))&gt;1,C1136&gt;C$1096*2,E1136&gt;C$1096*2,D1136&gt;C$1096*2,F1136&gt;C$1096*2),"yes","")</f>
        <v/>
      </c>
      <c r="N1136" s="1246"/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1252" t="str">
        <f>A904</f>
        <v>Camels' milk sales - season 1</v>
      </c>
      <c r="B1137" s="1209"/>
      <c r="C1137" s="1241"/>
      <c r="D1137" s="1241"/>
      <c r="E1137" s="1241"/>
      <c r="F1137" s="1241"/>
      <c r="G1137" s="832"/>
      <c r="H1137" s="1242">
        <f>IF(C$1098=0,0,MAX(SUM(C904,M904)/C$1098,SUM(C904)/C$1098))</f>
        <v>0</v>
      </c>
      <c r="I1137" s="1242">
        <f>IF(D$1098=0,0,MAX(SUM(D904,N904)/D$1098,SUM(D904)/D$1098))</f>
        <v>0</v>
      </c>
      <c r="J1137" s="1242">
        <f>IF(E$1098=0,0,MAX(SUM(E904,O904)/E$1098,SUM(E904)/E$1098))</f>
        <v>0</v>
      </c>
      <c r="K1137" s="1242">
        <f>IF(F$1098=0,0,MAX(SUM(F904,P904)/F$1098,SUM(F904)/F$1098))</f>
        <v>0</v>
      </c>
      <c r="L1137" s="44"/>
      <c r="M1137" s="44"/>
      <c r="N1137" s="1246" t="str">
        <f>IF(OR(SUM((H1137&gt;C$1096),(J1137&gt;C$1096),(I1137&gt;C$1096),(K1137&gt;C$1096))&gt;1,H1137&gt;C$1096*2,J1137&gt;C$1096*2,I1137&gt;C$1096*2,K1137&gt;C$1096*2),"yes","")</f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1252" t="str">
        <f>A906</f>
        <v>Camels' ghee/butter sales</v>
      </c>
      <c r="B1138" s="1209"/>
      <c r="C1138" s="1241"/>
      <c r="D1138" s="1241"/>
      <c r="E1138" s="1241"/>
      <c r="F1138" s="1241"/>
      <c r="G1138" s="832"/>
      <c r="H1138" s="1242">
        <f>IF(C$1098=0,0,MAX(SUM(C906,M906)/C$1098,SUM(C906)/C$1098))</f>
        <v>0</v>
      </c>
      <c r="I1138" s="1242">
        <f>IF(D$1098=0,0,MAX(SUM(D906,N906)/D$1098,SUM(D906)/D$1098))</f>
        <v>0</v>
      </c>
      <c r="J1138" s="1242">
        <f>IF(E$1098=0,0,MAX(SUM(E906,O906)/E$1098,SUM(E906)/E$1098))</f>
        <v>0</v>
      </c>
      <c r="K1138" s="1242">
        <f>IF(F$1098=0,0,MAX(SUM(F906,P906)/F$1098,SUM(F906)/F$1098))</f>
        <v>0</v>
      </c>
      <c r="L1138" s="44"/>
      <c r="M1138" s="1232"/>
      <c r="N1138" s="1246" t="str">
        <f>IF(OR(SUM((H1138&gt;C$1096),(J1138&gt;C$1096),(I1138&gt;C$1096),(K1138&gt;C$1096))&gt;1,H1138&gt;C$1096*2,J1138&gt;C$1096*2,I1138&gt;C$1096*2,K1138&gt;C$1096*2),"yes","")</f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>A821</f>
        <v>Camels' milk - season 2</v>
      </c>
      <c r="B1139" s="1209"/>
      <c r="C1139" s="1241">
        <f>IF(C$1098=0,0,MAX((SUM(C821,M821)+SUM(C905,M905)/C$1098),(SUM(C821)+SUM(C905)/C$1098)))</f>
        <v>0</v>
      </c>
      <c r="D1139" s="1241">
        <f>IF(D$1098=0,0,MAX((SUM(D821,N821)+SUM(D905,N905)/D$1098),(SUM(D821)+SUM(D905)/D$1098)))</f>
        <v>0</v>
      </c>
      <c r="E1139" s="1241">
        <f>IF(E$1098=0,0,MAX((SUM(E821,O821)+SUM(E905,O905)/E$1098),(SUM(E821)+SUM(E905)/E$1098)))</f>
        <v>0</v>
      </c>
      <c r="F1139" s="1241">
        <f>IF(F$1098=0,0,MAX((SUM(F821,P821)+SUM(F905,P905)/F$1098),(SUM(F821)+SUM(F905)/F$1098)))</f>
        <v>0</v>
      </c>
      <c r="G1139" s="832"/>
      <c r="H1139" s="1242"/>
      <c r="I1139" s="1242"/>
      <c r="J1139" s="1242"/>
      <c r="K1139" s="1242"/>
      <c r="L1139" s="44"/>
      <c r="M1139" s="1232" t="str">
        <f>IF(OR(SUM((C1139&gt;C$1096),(E1139&gt;C$1096),(D1139&gt;C$1096),(F1139&gt;C$1096))&gt;1,C1139&gt;C$1096*2,E1139&gt;C$1096*2,D1139&gt;C$1096*2,F1139&gt;C$1096*2),"yes","")</f>
        <v/>
      </c>
      <c r="N1139" s="1246"/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1252" t="str">
        <f>A905</f>
        <v>Camels' milk sales - season 2</v>
      </c>
      <c r="B1140" s="1209"/>
      <c r="C1140" s="1241"/>
      <c r="D1140" s="1241"/>
      <c r="E1140" s="1241"/>
      <c r="F1140" s="1241"/>
      <c r="G1140" s="832"/>
      <c r="H1140" s="1242">
        <f>IF(C$1098=0,0,MAX(SUM(C905,M905)/C$1098,SUM(C905)/C$1098))</f>
        <v>0</v>
      </c>
      <c r="I1140" s="1242">
        <f>IF(D$1098=0,0,MAX(SUM(D905,N905)/D$1098,SUM(D905)/D$1098))</f>
        <v>0</v>
      </c>
      <c r="J1140" s="1242">
        <f>IF(E$1098=0,0,MAX(SUM(E905,O905)/E$1098,SUM(E905)/E$1098))</f>
        <v>0</v>
      </c>
      <c r="K1140" s="1242">
        <f>IF(F$1098=0,0,MAX(SUM(F905,P905)/F$1098,SUM(F905)/F$1098))</f>
        <v>0</v>
      </c>
      <c r="L1140" s="44"/>
      <c r="M1140" s="44"/>
      <c r="N1140" s="1246" t="str">
        <f>IF(OR(SUM((H1140&gt;C$1096),(J1140&gt;C$1096),(I1140&gt;C$1096),(K1140&gt;C$1096))&gt;1,H1140&gt;C$1096*2,J1140&gt;C$1096*2,I1140&gt;C$1096*2,K1140&gt;C$1096*2),"yes","")</f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>A822</f>
        <v>Cows' milk - season 1</v>
      </c>
      <c r="B1141" s="1209"/>
      <c r="C1141" s="1241">
        <f>IF(C$1098=0,0,MAX((SUM(C822,M822)+SUM(C907,M907,C909,M909)/C$1098),(SUM(C822)+SUM(C907,C909)/C$1098)))</f>
        <v>0</v>
      </c>
      <c r="D1141" s="1241">
        <f>IF(D$1098=0,0,MAX((SUM(D822,N822)+SUM(D907,N907,D909,N909)/D$1098),(SUM(D822)+SUM(D907,D909)/D$1098)))</f>
        <v>2.2528019925280203E-2</v>
      </c>
      <c r="E1141" s="1241">
        <f>IF(E$1098=0,0,MAX((SUM(E822,O822)+SUM(E907,O907,E909,O909)/E$1098),(SUM(E822)+SUM(E907,E909)/E$1098)))</f>
        <v>8.4629069560576406E-2</v>
      </c>
      <c r="F1141" s="1241">
        <f>IF(F$1098=0,0,MAX((SUM(F822,P822)+SUM(F907,P907,F909,P909)/F$1098),(SUM(F822)+SUM(F907,F909)/F$1098)))</f>
        <v>7.9265255292652548E-2</v>
      </c>
      <c r="G1141" s="832"/>
      <c r="H1141" s="1242"/>
      <c r="I1141" s="1242"/>
      <c r="J1141" s="1242"/>
      <c r="K1141" s="1242"/>
      <c r="L1141" s="44"/>
      <c r="M1141" s="1232" t="str">
        <f>IF(OR(SUM((C1141&gt;C$1096),(E1141&gt;C$1096),(D1141&gt;C$1096),(F1141&gt;C$1096))&gt;1,C1141&gt;C$1096*2,E1141&gt;C$1096*2,D1141&gt;C$1096*2,F1141&gt;C$1096*2),"yes","")</f>
        <v>yes</v>
      </c>
      <c r="N1141" s="1246"/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832" t="str">
        <f>A907</f>
        <v>Cows' milk sales - season 1</v>
      </c>
      <c r="B1142" s="1209"/>
      <c r="C1142" s="1241"/>
      <c r="D1142" s="1241"/>
      <c r="E1142" s="1241"/>
      <c r="F1142" s="1241"/>
      <c r="G1142" s="832"/>
      <c r="H1142" s="1242">
        <f>IF(C$1098=0,0,MAX(SUM(C907,M907)/C$1098,SUM(C907)/C$1098))</f>
        <v>0</v>
      </c>
      <c r="I1142" s="1242">
        <f>IF(D$1098=0,0,MAX(SUM(D907,N907)/D$1098,SUM(D907)/D$1098))</f>
        <v>0</v>
      </c>
      <c r="J1142" s="1242">
        <f>IF(E$1098=0,0,MAX(SUM(E907,O907)/E$1098,SUM(E907)/E$1098))</f>
        <v>0</v>
      </c>
      <c r="K1142" s="1242">
        <f>IF(F$1098=0,0,MAX(SUM(F907,P907)/F$1098,SUM(F907)/F$1098))</f>
        <v>0</v>
      </c>
      <c r="L1142" s="44"/>
      <c r="M1142" s="44"/>
      <c r="N1142" s="1246" t="str">
        <f>IF(OR(SUM((H1142&gt;C$1096),(J1142&gt;C$1096),(I1142&gt;C$1096),(K1142&gt;C$1096))&gt;1,H1142&gt;C$1096*2,J1142&gt;C$1096*2,I1142&gt;C$1096*2,K1142&gt;C$1096*2),"yes","")</f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832" t="str">
        <f>A909</f>
        <v>Cows' ghee/butter sales</v>
      </c>
      <c r="B1143" s="1209"/>
      <c r="C1143" s="1241"/>
      <c r="D1143" s="1241"/>
      <c r="E1143" s="1241"/>
      <c r="F1143" s="1241"/>
      <c r="G1143" s="832"/>
      <c r="H1143" s="1242">
        <f>IF(C$1098=0,0,MAX(SUM(C909,M909)/C$1098,SUM(C909)/C$1098))</f>
        <v>0</v>
      </c>
      <c r="I1143" s="1242">
        <f>IF(D$1098=0,0,MAX(SUM(D909,N909)/D$1098,SUM(D909)/D$1098))</f>
        <v>0</v>
      </c>
      <c r="J1143" s="1242">
        <f>IF(E$1098=0,0,MAX(SUM(E909,O909)/E$1098,SUM(E909)/E$1098))</f>
        <v>0</v>
      </c>
      <c r="K1143" s="1242">
        <f>IF(F$1098=0,0,MAX(SUM(F909,P909)/F$1098,SUM(F909)/F$1098))</f>
        <v>0</v>
      </c>
      <c r="L1143" s="44"/>
      <c r="M1143" s="1232"/>
      <c r="N1143" s="1246" t="str">
        <f>IF(OR(SUM((H1143&gt;C$1096),(J1143&gt;C$1096),(I1143&gt;C$1096),(K1143&gt;C$1096))&gt;1,H1143&gt;C$1096*2,J1143&gt;C$1096*2,I1143&gt;C$1096*2,K1143&gt;C$1096*2),"yes","")</f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>A823</f>
        <v>Cows' milk - season 2</v>
      </c>
      <c r="B1144" s="1209"/>
      <c r="C1144" s="1241">
        <f>IF(C$1098=0,0,MAX((SUM(C823,M823)+SUM(C908,M908)/C$1098),(SUM(C823)+SUM(C908)/C$1098)))</f>
        <v>0</v>
      </c>
      <c r="D1144" s="1241">
        <f>IF(D$1098=0,0,MAX((SUM(D823,N823)+SUM(D908,N908)/D$1098),(SUM(D823)+SUM(D908)/D$1098)))</f>
        <v>0</v>
      </c>
      <c r="E1144" s="1241">
        <f>IF(E$1098=0,0,MAX((SUM(E823,O823)+SUM(E908,O908)/E$1098),(SUM(E823)+SUM(E908)/E$1098)))</f>
        <v>0</v>
      </c>
      <c r="F1144" s="1241">
        <f>IF(F$1098=0,0,MAX((SUM(F823,P823)+SUM(F908,P908)/F$1098),(SUM(F823)+SUM(F908)/F$1098)))</f>
        <v>0</v>
      </c>
      <c r="G1144" s="832"/>
      <c r="H1144" s="1242"/>
      <c r="I1144" s="1242"/>
      <c r="J1144" s="1242"/>
      <c r="K1144" s="1242"/>
      <c r="L1144" s="44"/>
      <c r="M1144" s="1232" t="str">
        <f>IF(OR(SUM((C1144&gt;C$1096),(E1144&gt;C$1096),(D1144&gt;C$1096),(F1144&gt;C$1096))&gt;1,C1144&gt;C$1096*2,E1144&gt;C$1096*2,D1144&gt;C$1096*2,F1144&gt;C$1096*2),"yes","")</f>
        <v/>
      </c>
      <c r="N1144" s="1246"/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832" t="str">
        <f>A908</f>
        <v>Cows' milk sales - season 2</v>
      </c>
      <c r="B1145" s="1209"/>
      <c r="C1145" s="1241"/>
      <c r="D1145" s="1241"/>
      <c r="E1145" s="1241"/>
      <c r="F1145" s="1241"/>
      <c r="G1145" s="832"/>
      <c r="H1145" s="1242">
        <f>IF(C$1098=0,0,MAX(SUM(C908,M908)/C$1098,SUM(C908)/C$1098))</f>
        <v>0</v>
      </c>
      <c r="I1145" s="1242">
        <f>IF(D$1098=0,0,MAX(SUM(D908,N908)/D$1098,SUM(D908)/D$1098))</f>
        <v>0</v>
      </c>
      <c r="J1145" s="1242">
        <f>IF(E$1098=0,0,MAX(SUM(E908,O908)/E$1098,SUM(E908)/E$1098))</f>
        <v>0</v>
      </c>
      <c r="K1145" s="1242">
        <f>IF(F$1098=0,0,MAX(SUM(F908,P908)/F$1098,SUM(F908)/F$1098))</f>
        <v>0</v>
      </c>
      <c r="L1145" s="44"/>
      <c r="M1145" s="44"/>
      <c r="N1145" s="1246" t="str">
        <f>IF(OR(SUM((H1145&gt;C$1096),(J1145&gt;C$1096),(I1145&gt;C$1096),(K1145&gt;C$1096))&gt;1,H1145&gt;C$1096*2,J1145&gt;C$1096*2,I1145&gt;C$1096*2,K1145&gt;C$1096*2),"yes","")</f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>A824</f>
        <v>Sheep's milk - season 1</v>
      </c>
      <c r="B1146" s="1209"/>
      <c r="C1146" s="1241">
        <f>IF(C$1098=0,0,MAX((SUM(C824,M824)+SUM(C910,M910,C912,M912)/C$1098),(SUM(C824)+SUM(C910,C912)/C$1098)))</f>
        <v>0</v>
      </c>
      <c r="D1146" s="1241">
        <f>IF(D$1098=0,0,MAX((SUM(D824,N824)+SUM(D910,N910,D912,N912)/D$1098),(SUM(D824)+SUM(D910,D912)/D$1098)))</f>
        <v>0</v>
      </c>
      <c r="E1146" s="1241">
        <f>IF(E$1098=0,0,MAX((SUM(E824,O824)+SUM(E910,O910,E912,O912)/E$1098),(SUM(E824)+SUM(E910,E912)/E$1098)))</f>
        <v>0</v>
      </c>
      <c r="F1146" s="1241">
        <f>IF(F$1098=0,0,MAX((SUM(F824,P824)+SUM(F910,P910,F912,P912)/F$1098),(SUM(F824)+SUM(F910,F912)/F$1098)))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IF(OR(SUM((C1146&gt;C$1096),(E1146&gt;C$1096),(D1146&gt;C$1096),(F1146&gt;C$1096))&gt;1,C1146&gt;C$1096*2,E1146&gt;C$1096*2,D1146&gt;C$1096*2,F1146&gt;C$1096*2),"yes","")</f>
        <v/>
      </c>
      <c r="N1146" s="1246"/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832" t="str">
        <f>A910</f>
        <v>Sheep's milk sales - season 1</v>
      </c>
      <c r="B1147" s="1209"/>
      <c r="C1147" s="1241"/>
      <c r="D1147" s="1241"/>
      <c r="E1147" s="1241"/>
      <c r="F1147" s="1241"/>
      <c r="G1147" s="832"/>
      <c r="H1147" s="1242">
        <f>IF(C$1098=0,0,MAX(SUM(C910,M910)/C$1098,SUM(C910)/C$1098))</f>
        <v>0</v>
      </c>
      <c r="I1147" s="1242">
        <f>IF(D$1098=0,0,MAX(SUM(D910,N910)/D$1098,SUM(D910)/D$1098))</f>
        <v>0</v>
      </c>
      <c r="J1147" s="1242">
        <f>IF(E$1098=0,0,MAX(SUM(E910,O910)/E$1098,SUM(E910)/E$1098))</f>
        <v>0</v>
      </c>
      <c r="K1147" s="1242">
        <f>IF(F$1098=0,0,MAX(SUM(F910,P910)/F$1098,SUM(F910)/F$1098))</f>
        <v>0</v>
      </c>
      <c r="L1147" s="44"/>
      <c r="M1147" s="44"/>
      <c r="N1147" s="1246" t="str">
        <f>IF(OR(SUM((H1147&gt;C$1096),(J1147&gt;C$1096),(I1147&gt;C$1096),(K1147&gt;C$1096))&gt;1,H1147&gt;C$1096*2,J1147&gt;C$1096*2,I1147&gt;C$1096*2,K1147&gt;C$1096*2),"yes","")</f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832" t="str">
        <f>A912</f>
        <v>Sheep's ghee/butter sales</v>
      </c>
      <c r="B1148" s="1209"/>
      <c r="C1148" s="1241"/>
      <c r="D1148" s="1241"/>
      <c r="E1148" s="1241"/>
      <c r="F1148" s="1241"/>
      <c r="G1148" s="832"/>
      <c r="H1148" s="1242">
        <f>IF(C$1098=0,0,MAX(SUM(C912,M912)/C$1098,SUM(C912)/C$1098))</f>
        <v>0</v>
      </c>
      <c r="I1148" s="1242">
        <f>IF(D$1098=0,0,MAX(SUM(D912,N912)/D$1098,SUM(D912)/D$1098))</f>
        <v>0</v>
      </c>
      <c r="J1148" s="1242">
        <f>IF(E$1098=0,0,MAX(SUM(E912,O912)/E$1098,SUM(E912)/E$1098))</f>
        <v>0</v>
      </c>
      <c r="K1148" s="1242">
        <f>IF(F$1098=0,0,MAX(SUM(F912,P912)/F$1098,SUM(F912)/F$1098))</f>
        <v>0</v>
      </c>
      <c r="L1148" s="44"/>
      <c r="M1148" s="1232"/>
      <c r="N1148" s="1246" t="str">
        <f>IF(OR(SUM((H1148&gt;C$1096),(J1148&gt;C$1096),(I1148&gt;C$1096),(K1148&gt;C$1096))&gt;1,H1148&gt;C$1096*2,J1148&gt;C$1096*2,I1148&gt;C$1096*2,K1148&gt;C$1096*2),"yes","")</f>
        <v/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A825</f>
        <v>Sheep's milk - season 2</v>
      </c>
      <c r="B1149" s="1209"/>
      <c r="C1149" s="1241">
        <f>IF(C$1098=0,0,MAX((SUM(C825,M825)+SUM(C911,M911)/C$1098),(SUM(C825)+SUM(C911)/C$1098)))</f>
        <v>0</v>
      </c>
      <c r="D1149" s="1241">
        <f>IF(D$1098=0,0,MAX((SUM(D825,N825)+SUM(D911,N911)/D$1098),(SUM(D825)+SUM(D911)/D$1098)))</f>
        <v>0</v>
      </c>
      <c r="E1149" s="1241">
        <f>IF(E$1098=0,0,MAX((SUM(E825,O825)+SUM(E911,O911)/E$1098),(SUM(E825)+SUM(E911)/E$1098)))</f>
        <v>0</v>
      </c>
      <c r="F1149" s="1241">
        <f>IF(F$1098=0,0,MAX((SUM(F825,P825)+SUM(F911,P911)/F$1098),(SUM(F825)+SUM(F911)/F$1098)))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IF(OR(SUM((C1149&gt;C$1096),(E1149&gt;C$1096),(D1149&gt;C$1096),(F1149&gt;C$1096))&gt;1,C1149&gt;C$1096*2,E1149&gt;C$1096*2,D1149&gt;C$1096*2,F1149&gt;C$1096*2),"yes","")</f>
        <v/>
      </c>
      <c r="N1149" s="1246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832" t="str">
        <f>A911</f>
        <v>Sheep's milk sales - season 2</v>
      </c>
      <c r="B1150" s="1209"/>
      <c r="C1150" s="1241"/>
      <c r="D1150" s="1241"/>
      <c r="E1150" s="1241"/>
      <c r="F1150" s="1241"/>
      <c r="G1150" s="832"/>
      <c r="H1150" s="1242">
        <f>IF(C$1098=0,0,MAX(SUM(C911,M911)/C$1098,SUM(C911)/C$1098))</f>
        <v>0</v>
      </c>
      <c r="I1150" s="1242">
        <f>IF(D$1098=0,0,MAX(SUM(D911,N911)/D$1098,SUM(D911)/D$1098))</f>
        <v>0</v>
      </c>
      <c r="J1150" s="1242">
        <f>IF(E$1098=0,0,MAX(SUM(E911,O911)/E$1098,SUM(E911)/E$1098))</f>
        <v>0</v>
      </c>
      <c r="K1150" s="1242">
        <f>IF(F$1098=0,0,MAX(SUM(F911,P911)/F$1098,SUM(F911)/F$1098))</f>
        <v>0</v>
      </c>
      <c r="L1150" s="44"/>
      <c r="M1150" s="44"/>
      <c r="N1150" s="1246" t="str">
        <f>IF(OR(SUM((H1150&gt;C$1096),(J1150&gt;C$1096),(I1150&gt;C$1096),(K1150&gt;C$1096))&gt;1,H1150&gt;C$1096*2,J1150&gt;C$1096*2,I1150&gt;C$1096*2,K1150&gt;C$1096*2),"yes","")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44" t="str">
        <f>A826</f>
        <v>Goats' milk - season 1</v>
      </c>
      <c r="B1151" s="1209"/>
      <c r="C1151" s="1241">
        <f>IF(C$1098=0,0,MAX((SUM(C826,M826)+SUM(C913,M913,C915,M915)/C$1098),(SUM(C826)+SUM(C913,C915)/C$1098)))</f>
        <v>0</v>
      </c>
      <c r="D1151" s="1241">
        <f>IF(D$1098=0,0,MAX((SUM(D826,N826)+SUM(D913,N913,D915,N915)/D$1098),(SUM(D826)+SUM(D913,D915)/D$1098)))</f>
        <v>0</v>
      </c>
      <c r="E1151" s="1241">
        <f>IF(E$1098=0,0,MAX((SUM(E826,O826)+SUM(E913,O913,E915,O915)/E$1098),(SUM(E826)+SUM(E913,E915)/E$1098)))</f>
        <v>0</v>
      </c>
      <c r="F1151" s="1241">
        <f>IF(F$1098=0,0,MAX((SUM(F826,P826)+SUM(F913,P913,F915,P915)/F$1098),(SUM(F826)+SUM(F913,F915)/F$1098)))</f>
        <v>0</v>
      </c>
      <c r="G1151" s="832"/>
      <c r="H1151" s="1242"/>
      <c r="I1151" s="1242"/>
      <c r="J1151" s="1242"/>
      <c r="K1151" s="1242"/>
      <c r="L1151" s="44"/>
      <c r="M1151" s="1232" t="str">
        <f>IF(OR(SUM((C1151&gt;C$1096),(E1151&gt;C$1096),(D1151&gt;C$1096),(F1151&gt;C$1096))&gt;1,C1151&gt;C$1096*2,E1151&gt;C$1096*2,D1151&gt;C$1096*2,F1151&gt;C$1096*2),"yes","")</f>
        <v/>
      </c>
      <c r="N1151" s="1246"/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832" t="str">
        <f>A913</f>
        <v>Goats' milk sales - season 1</v>
      </c>
      <c r="B1152" s="1209"/>
      <c r="C1152" s="1241"/>
      <c r="D1152" s="1241"/>
      <c r="E1152" s="1241"/>
      <c r="F1152" s="1241"/>
      <c r="G1152" s="832"/>
      <c r="H1152" s="1242">
        <f>IF(C$1098=0,0,MAX(SUM(C913,M913)/C$1098,SUM(C913)/C$1098))</f>
        <v>0</v>
      </c>
      <c r="I1152" s="1242">
        <f>IF(D$1098=0,0,MAX(SUM(D913,N913)/D$1098,SUM(D913)/D$1098))</f>
        <v>0</v>
      </c>
      <c r="J1152" s="1242">
        <f>IF(E$1098=0,0,MAX(SUM(E913,O913)/E$1098,SUM(E913)/E$1098))</f>
        <v>0</v>
      </c>
      <c r="K1152" s="1242">
        <f>IF(F$1098=0,0,MAX(SUM(F913,P913)/F$1098,SUM(F913)/F$1098))</f>
        <v>0</v>
      </c>
      <c r="L1152" s="44"/>
      <c r="M1152" s="44"/>
      <c r="N1152" s="1246" t="str">
        <f>IF(OR(SUM((H1152&gt;C$1096),(J1152&gt;C$1096),(I1152&gt;C$1096),(K1152&gt;C$1096))&gt;1,H1152&gt;C$1096*2,J1152&gt;C$1096*2,I1152&gt;C$1096*2,K1152&gt;C$1096*2),"yes","")</f>
        <v/>
      </c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832" t="str">
        <f>A915</f>
        <v>Goats' ghee/butter sales</v>
      </c>
      <c r="B1153" s="1209"/>
      <c r="C1153" s="1241"/>
      <c r="D1153" s="1241"/>
      <c r="E1153" s="1241"/>
      <c r="F1153" s="1241"/>
      <c r="G1153" s="832"/>
      <c r="H1153" s="1242">
        <f>IF(C$1098=0,0,MAX(SUM(C915,M915)/C$1098,SUM(C915)/C$1098))</f>
        <v>0</v>
      </c>
      <c r="I1153" s="1242">
        <f>IF(D$1098=0,0,MAX(SUM(D915,N915)/D$1098,SUM(D915)/D$1098))</f>
        <v>0</v>
      </c>
      <c r="J1153" s="1242">
        <f>IF(E$1098=0,0,MAX(SUM(E915,O915)/E$1098,SUM(E915)/E$1098))</f>
        <v>0</v>
      </c>
      <c r="K1153" s="1242">
        <f>IF(F$1098=0,0,MAX(SUM(F915,P915)/F$1098,SUM(F915)/F$1098))</f>
        <v>0</v>
      </c>
      <c r="L1153" s="44"/>
      <c r="M1153" s="1232"/>
      <c r="N1153" s="1246" t="str">
        <f>IF(OR(SUM((H1153&gt;C$1096),(J1153&gt;C$1096),(I1153&gt;C$1096),(K1153&gt;C$1096))&gt;1,H1153&gt;C$1096*2,J1153&gt;C$1096*2,I1153&gt;C$1096*2,K1153&gt;C$1096*2),"yes","")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A827</f>
        <v>Goats' milk - season 2</v>
      </c>
      <c r="B1154" s="1209"/>
      <c r="C1154" s="1241">
        <f>IF(C$1098=0,0,MAX((SUM(C827,M827)+SUM(C914,M914)/C$1098),(SUM(C827)+SUM(C914)/C$1098)))</f>
        <v>0</v>
      </c>
      <c r="D1154" s="1241">
        <f>IF(D$1098=0,0,MAX((SUM(D827,N827)+SUM(D914,N914)/D$1098),(SUM(D827)+SUM(D914)/D$1098)))</f>
        <v>0</v>
      </c>
      <c r="E1154" s="1241">
        <f>IF(E$1098=0,0,MAX((SUM(E827,O827)+SUM(E914,O914)/E$1098),(SUM(E827)+SUM(E914)/E$1098)))</f>
        <v>0</v>
      </c>
      <c r="F1154" s="1241">
        <f>IF(F$1098=0,0,MAX((SUM(F827,P827)+SUM(F914,P914)/F$1098),(SUM(F827)+SUM(F914)/F$1098)))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IF(OR(SUM((C1154&gt;C$1096),(E1154&gt;C$1096),(D1154&gt;C$1096),(F1154&gt;C$1096))&gt;1,C1154&gt;C$1096*2,E1154&gt;C$1096*2,D1154&gt;C$1096*2,F1154&gt;C$1096*2),"yes","")</f>
        <v/>
      </c>
      <c r="N1154" s="1246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A914</f>
        <v>Goats' milk sales - season 2</v>
      </c>
      <c r="B1155" s="1209"/>
      <c r="C1155" s="1241"/>
      <c r="D1155" s="1241"/>
      <c r="E1155" s="1241"/>
      <c r="F1155" s="1241"/>
      <c r="G1155" s="832"/>
      <c r="H1155" s="1242">
        <f>IF(C$1098=0,0,MAX(SUM(C914,M914)/C$1098,SUM(C914)/C$1098))</f>
        <v>0</v>
      </c>
      <c r="I1155" s="1242">
        <f>IF(D$1098=0,0,MAX(SUM(D914,N914)/D$1098,SUM(D914)/D$1098))</f>
        <v>0</v>
      </c>
      <c r="J1155" s="1242">
        <f>IF(E$1098=0,0,MAX(SUM(E914,O914)/E$1098,SUM(E914)/E$1098))</f>
        <v>0</v>
      </c>
      <c r="K1155" s="1242">
        <f>IF(F$1098=0,0,MAX(SUM(F914,P914)/F$1098,SUM(F914)/F$1098))</f>
        <v>0</v>
      </c>
      <c r="L1155" s="44"/>
      <c r="M1155" s="44"/>
      <c r="N1155" s="1246" t="str">
        <f>IF(OR(SUM((H1155&gt;C$1096),(J1155&gt;C$1096),(I1155&gt;C$1096),(K1155&gt;C$1096))&gt;1,H1155&gt;C$1096*2,J1155&gt;C$1096*2,I1155&gt;C$1096*2,K1155&gt;C$1096*2),"yes","")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1243" t="str">
        <f>A828</f>
        <v>Own meat</v>
      </c>
      <c r="B1156" s="832"/>
      <c r="C1156" s="1241">
        <f>MAX(SUM(C828,M828),SUM(C828))</f>
        <v>5.906425124533001E-3</v>
      </c>
      <c r="D1156" s="1241">
        <f>MAX(SUM(D828,N828),SUM(D828))</f>
        <v>2.093728206724782E-2</v>
      </c>
      <c r="E1156" s="1241">
        <f>MAX(SUM(E828,O828),SUM(E828))</f>
        <v>8.589061110122756E-2</v>
      </c>
      <c r="F1156" s="1241">
        <f>MAX(SUM(F828,P828),SUM(F828))</f>
        <v>8.2554275633042767E-2</v>
      </c>
      <c r="G1156" s="832"/>
      <c r="H1156" s="46"/>
      <c r="I1156" s="46"/>
      <c r="J1156" s="46"/>
      <c r="K1156" s="46"/>
      <c r="L1156" s="44"/>
      <c r="M1156" s="1232" t="str">
        <f t="shared" ref="M1156:M1162" si="234">IF(OR(SUM((C1156&gt;C$1096),(D1156&gt;C$1096),(E1156&gt;C$1096),(F1156&gt;C$1096))&gt;1,C1156&gt;C$1096*2,D1156&gt;C$1096*2,E1156&gt;C$1096*2,F1156&gt;C$1096*2),"yes","")</f>
        <v>yes</v>
      </c>
      <c r="N1156" s="1249"/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1243" t="str">
        <f>A854</f>
        <v>Labour: Land clearing, construction, herding, slaughtering</v>
      </c>
      <c r="B1157" s="832"/>
      <c r="C1157" s="1241">
        <f t="shared" ref="C1157:F1159" si="235">MAX(SUM(C854,M854),SUM(C854))</f>
        <v>0</v>
      </c>
      <c r="D1157" s="1241">
        <f t="shared" si="235"/>
        <v>0</v>
      </c>
      <c r="E1157" s="1241">
        <f t="shared" si="235"/>
        <v>0</v>
      </c>
      <c r="F1157" s="1241">
        <f t="shared" si="235"/>
        <v>0</v>
      </c>
      <c r="G1157" s="832"/>
      <c r="H1157" s="46"/>
      <c r="I1157" s="46"/>
      <c r="J1157" s="46"/>
      <c r="K1157" s="46"/>
      <c r="L1157" s="44"/>
      <c r="M1157" s="1232" t="str">
        <f t="shared" si="234"/>
        <v/>
      </c>
      <c r="N1157" s="1249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1243" t="str">
        <f>A855</f>
        <v>Labour: Weeding</v>
      </c>
      <c r="B1158" s="832"/>
      <c r="C1158" s="1241">
        <f t="shared" si="235"/>
        <v>0</v>
      </c>
      <c r="D1158" s="1241">
        <f t="shared" si="235"/>
        <v>0</v>
      </c>
      <c r="E1158" s="1241">
        <f t="shared" si="235"/>
        <v>0</v>
      </c>
      <c r="F1158" s="1241">
        <f t="shared" si="235"/>
        <v>0</v>
      </c>
      <c r="G1158" s="832"/>
      <c r="H1158" s="46"/>
      <c r="I1158" s="46"/>
      <c r="J1158" s="46"/>
      <c r="K1158" s="46"/>
      <c r="L1158" s="44"/>
      <c r="M1158" s="1232" t="str">
        <f t="shared" si="234"/>
        <v/>
      </c>
      <c r="N1158" s="1249"/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1243" t="str">
        <f>A856</f>
        <v>Labour: Harvesting</v>
      </c>
      <c r="B1159" s="832"/>
      <c r="C1159" s="1241">
        <f t="shared" si="235"/>
        <v>0</v>
      </c>
      <c r="D1159" s="1241">
        <f t="shared" si="235"/>
        <v>0</v>
      </c>
      <c r="E1159" s="1241">
        <f t="shared" si="235"/>
        <v>0</v>
      </c>
      <c r="F1159" s="1241">
        <f t="shared" si="235"/>
        <v>0</v>
      </c>
      <c r="G1159" s="832"/>
      <c r="H1159" s="46"/>
      <c r="I1159" s="46"/>
      <c r="J1159" s="46"/>
      <c r="K1159" s="46"/>
      <c r="L1159" s="44"/>
      <c r="M1159" s="1232" t="str">
        <f t="shared" si="234"/>
        <v/>
      </c>
      <c r="N1159" s="1249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1243" t="str">
        <f>A896</f>
        <v>Gifts/remittances: cereal</v>
      </c>
      <c r="B1160" s="832"/>
      <c r="C1160" s="1241">
        <f t="shared" ref="C1160:F1162" si="236">MAX(SUM(C896,M896),SUM(C896))</f>
        <v>0</v>
      </c>
      <c r="D1160" s="1241">
        <f t="shared" si="236"/>
        <v>0</v>
      </c>
      <c r="E1160" s="1241">
        <f t="shared" si="236"/>
        <v>0</v>
      </c>
      <c r="F1160" s="1241">
        <f t="shared" si="236"/>
        <v>0</v>
      </c>
      <c r="G1160" s="832"/>
      <c r="H1160" s="46"/>
      <c r="I1160" s="46"/>
      <c r="J1160" s="46"/>
      <c r="K1160" s="46"/>
      <c r="L1160" s="44"/>
      <c r="M1160" s="1232" t="str">
        <f t="shared" si="234"/>
        <v/>
      </c>
      <c r="N1160" s="1249"/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1243" t="str">
        <f>A897</f>
        <v>Gifts/remittances: sugar</v>
      </c>
      <c r="B1161" s="832"/>
      <c r="C1161" s="1241">
        <f t="shared" si="236"/>
        <v>0</v>
      </c>
      <c r="D1161" s="1241">
        <f t="shared" si="236"/>
        <v>0</v>
      </c>
      <c r="E1161" s="1241">
        <f t="shared" si="236"/>
        <v>0</v>
      </c>
      <c r="F1161" s="1241">
        <f t="shared" si="236"/>
        <v>0</v>
      </c>
      <c r="G1161" s="832"/>
      <c r="H1161" s="46"/>
      <c r="I1161" s="46"/>
      <c r="J1161" s="46"/>
      <c r="K1161" s="46"/>
      <c r="L1161" s="44"/>
      <c r="M1161" s="1232" t="str">
        <f t="shared" si="234"/>
        <v/>
      </c>
      <c r="N1161" s="1249"/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1243" t="str">
        <f>A898</f>
        <v>Gifts/remittances: Other</v>
      </c>
      <c r="B1162" s="832"/>
      <c r="C1162" s="1241">
        <f t="shared" si="236"/>
        <v>0</v>
      </c>
      <c r="D1162" s="1241">
        <f t="shared" si="236"/>
        <v>0</v>
      </c>
      <c r="E1162" s="1241">
        <f t="shared" si="236"/>
        <v>0</v>
      </c>
      <c r="F1162" s="1241">
        <f t="shared" si="236"/>
        <v>0</v>
      </c>
      <c r="G1162" s="832"/>
      <c r="H1162" s="46"/>
      <c r="I1162" s="46"/>
      <c r="J1162" s="46"/>
      <c r="K1162" s="46"/>
      <c r="L1162" s="44"/>
      <c r="M1162" s="1232" t="str">
        <f t="shared" si="234"/>
        <v/>
      </c>
      <c r="N1162" s="1249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1145" t="s">
        <v>316</v>
      </c>
      <c r="B1163" s="832"/>
      <c r="C1163" s="1241"/>
      <c r="D1163" s="1241"/>
      <c r="E1163" s="1241"/>
      <c r="F1163" s="1241"/>
      <c r="G1163" s="832"/>
      <c r="H1163" s="831"/>
      <c r="I1163" s="46"/>
      <c r="J1163" s="46"/>
      <c r="K1163" s="831"/>
      <c r="L1163" s="832"/>
      <c r="M1163" s="1251" t="s">
        <v>554</v>
      </c>
      <c r="N1163" s="1248" t="s">
        <v>356</v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A916</f>
        <v>Egg sales: no. sold</v>
      </c>
      <c r="B1164" s="832"/>
      <c r="C1164" s="1241">
        <f t="shared" ref="C1164:F1166" si="237">IF(C$1098=0,0,MAX(SUM(C916,M916)/C$1098,SUM(C916)/C$1098))</f>
        <v>0</v>
      </c>
      <c r="D1164" s="1241">
        <f t="shared" si="237"/>
        <v>0</v>
      </c>
      <c r="E1164" s="1241">
        <f t="shared" si="237"/>
        <v>0</v>
      </c>
      <c r="F1164" s="1241">
        <f t="shared" si="237"/>
        <v>0</v>
      </c>
      <c r="G1164" s="832"/>
      <c r="H1164" s="46"/>
      <c r="I1164" s="46"/>
      <c r="J1164" s="46"/>
      <c r="K1164" s="831"/>
      <c r="L1164" s="832"/>
      <c r="M1164" s="1232" t="str">
        <f t="shared" ref="M1164:M1188" si="238">IF(OR(SUM((C1164&gt;C$1096),(D1164&gt;C$1096),(E1164&gt;C$1096),(F1164&gt;C$1096))&gt;1,C1164&gt;C$1096*2,D1164&gt;C$1096*2,E1164&gt;C$1096*2,F1164&gt;C$1096*2),"yes","")</f>
        <v/>
      </c>
      <c r="N1164" s="1232" t="str">
        <f t="shared" ref="N1164:N1188" si="239">M1164</f>
        <v/>
      </c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44" t="str">
        <f>A917</f>
        <v>Pig sales: no sold</v>
      </c>
      <c r="B1165" s="832"/>
      <c r="C1165" s="1241">
        <f t="shared" si="237"/>
        <v>0</v>
      </c>
      <c r="D1165" s="1241">
        <f t="shared" si="237"/>
        <v>0</v>
      </c>
      <c r="E1165" s="1241">
        <f t="shared" si="237"/>
        <v>0</v>
      </c>
      <c r="F1165" s="1241">
        <f t="shared" si="237"/>
        <v>0</v>
      </c>
      <c r="G1165" s="832"/>
      <c r="H1165" s="46"/>
      <c r="I1165" s="46"/>
      <c r="J1165" s="46"/>
      <c r="K1165" s="831"/>
      <c r="L1165" s="832"/>
      <c r="M1165" s="1232" t="str">
        <f t="shared" si="238"/>
        <v/>
      </c>
      <c r="N1165" s="1232" t="str">
        <f t="shared" si="239"/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44" t="str">
        <f>A918</f>
        <v>Other: quantity</v>
      </c>
      <c r="B1166" s="832"/>
      <c r="C1166" s="1241">
        <f t="shared" si="237"/>
        <v>0</v>
      </c>
      <c r="D1166" s="1241">
        <f t="shared" si="237"/>
        <v>0</v>
      </c>
      <c r="E1166" s="1241">
        <f t="shared" si="237"/>
        <v>0</v>
      </c>
      <c r="F1166" s="1241">
        <f t="shared" si="237"/>
        <v>0</v>
      </c>
      <c r="G1166" s="832"/>
      <c r="H1166" s="46"/>
      <c r="I1166" s="46"/>
      <c r="J1166" s="46"/>
      <c r="K1166" s="831"/>
      <c r="L1166" s="832"/>
      <c r="M1166" s="1232" t="str">
        <f t="shared" si="238"/>
        <v/>
      </c>
      <c r="N1166" s="1232" t="str">
        <f t="shared" si="239"/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 t="shared" ref="A1167:A1176" si="240">A920</f>
        <v>Camel sales - export: no. sold</v>
      </c>
      <c r="B1167" s="832"/>
      <c r="C1167" s="1241">
        <f t="shared" ref="C1167:C1176" si="241">IF(C$1098=0,0,MAX(SUM(C920,M920)/C$1098,SUM(C920)/C$1098))</f>
        <v>0</v>
      </c>
      <c r="D1167" s="1241">
        <f t="shared" ref="D1167:D1176" si="242">IF(D$1098=0,0,MAX(SUM(D920,N920)/D$1098,SUM(D920)/D$1098))</f>
        <v>0</v>
      </c>
      <c r="E1167" s="1241">
        <f t="shared" ref="E1167:E1176" si="243">IF(E$1098=0,0,MAX(SUM(E920,O920)/E$1098,SUM(E920)/E$1098))</f>
        <v>0</v>
      </c>
      <c r="F1167" s="1241">
        <f t="shared" ref="F1167:F1176" si="244">IF(F$1098=0,0,MAX(SUM(F920,P920)/F$1098,SUM(F920)/F$1098))</f>
        <v>0</v>
      </c>
      <c r="G1167" s="832"/>
      <c r="H1167" s="46"/>
      <c r="I1167" s="46"/>
      <c r="J1167" s="46"/>
      <c r="K1167" s="831"/>
      <c r="L1167" s="832"/>
      <c r="M1167" s="1232" t="str">
        <f t="shared" si="238"/>
        <v/>
      </c>
      <c r="N1167" s="1232" t="str">
        <f t="shared" si="239"/>
        <v/>
      </c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44" t="str">
        <f t="shared" si="240"/>
        <v>Camel sales - local: no. sold</v>
      </c>
      <c r="B1168" s="832"/>
      <c r="C1168" s="1241">
        <f t="shared" si="241"/>
        <v>0</v>
      </c>
      <c r="D1168" s="1241">
        <f t="shared" si="242"/>
        <v>0</v>
      </c>
      <c r="E1168" s="1241">
        <f t="shared" si="243"/>
        <v>0</v>
      </c>
      <c r="F1168" s="1241">
        <f t="shared" si="244"/>
        <v>0</v>
      </c>
      <c r="G1168" s="832"/>
      <c r="H1168" s="46"/>
      <c r="I1168" s="46"/>
      <c r="J1168" s="46"/>
      <c r="K1168" s="831"/>
      <c r="L1168" s="832"/>
      <c r="M1168" s="1232" t="str">
        <f t="shared" si="238"/>
        <v/>
      </c>
      <c r="N1168" s="1232" t="str">
        <f t="shared" si="239"/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44" t="str">
        <f t="shared" si="240"/>
        <v>Fattened Ox sales: no. sold</v>
      </c>
      <c r="B1169" s="832"/>
      <c r="C1169" s="1241">
        <f t="shared" si="241"/>
        <v>0</v>
      </c>
      <c r="D1169" s="1241">
        <f t="shared" si="242"/>
        <v>0</v>
      </c>
      <c r="E1169" s="1241">
        <f t="shared" si="243"/>
        <v>0</v>
      </c>
      <c r="F1169" s="1241">
        <f t="shared" si="244"/>
        <v>0</v>
      </c>
      <c r="G1169" s="832"/>
      <c r="H1169" s="46"/>
      <c r="I1169" s="46"/>
      <c r="J1169" s="46"/>
      <c r="K1169" s="831"/>
      <c r="L1169" s="832"/>
      <c r="M1169" s="1232" t="str">
        <f t="shared" si="238"/>
        <v/>
      </c>
      <c r="N1169" s="1232" t="str">
        <f t="shared" si="239"/>
        <v/>
      </c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44" t="str">
        <f t="shared" si="240"/>
        <v>Cattle sales - export: no. sold</v>
      </c>
      <c r="B1170" s="832"/>
      <c r="C1170" s="1241">
        <f t="shared" si="241"/>
        <v>0</v>
      </c>
      <c r="D1170" s="1241">
        <f t="shared" si="242"/>
        <v>0</v>
      </c>
      <c r="E1170" s="1241">
        <f t="shared" si="243"/>
        <v>0</v>
      </c>
      <c r="F1170" s="1241">
        <f t="shared" si="244"/>
        <v>0</v>
      </c>
      <c r="G1170" s="832"/>
      <c r="H1170" s="46"/>
      <c r="I1170" s="46"/>
      <c r="J1170" s="46"/>
      <c r="K1170" s="831"/>
      <c r="L1170" s="832"/>
      <c r="M1170" s="1232" t="str">
        <f t="shared" si="238"/>
        <v/>
      </c>
      <c r="N1170" s="1232" t="str">
        <f t="shared" si="239"/>
        <v/>
      </c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44" t="str">
        <f t="shared" si="240"/>
        <v>Cattle sales - local: no. sold</v>
      </c>
      <c r="B1171" s="832"/>
      <c r="C1171" s="1241">
        <f t="shared" si="241"/>
        <v>0</v>
      </c>
      <c r="D1171" s="1241">
        <f t="shared" si="242"/>
        <v>0.35561882493568825</v>
      </c>
      <c r="E1171" s="1241">
        <f t="shared" si="243"/>
        <v>3.0481613565916135</v>
      </c>
      <c r="F1171" s="1241">
        <f t="shared" si="244"/>
        <v>3.1610562216505618</v>
      </c>
      <c r="G1171" s="832"/>
      <c r="H1171" s="46"/>
      <c r="I1171" s="46"/>
      <c r="J1171" s="46"/>
      <c r="K1171" s="831"/>
      <c r="L1171" s="832"/>
      <c r="M1171" s="1232" t="str">
        <f t="shared" si="238"/>
        <v>yes</v>
      </c>
      <c r="N1171" s="1232" t="str">
        <f t="shared" si="239"/>
        <v>yes</v>
      </c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44" t="str">
        <f t="shared" si="240"/>
        <v>Goat sales - export: no. sold</v>
      </c>
      <c r="B1172" s="832"/>
      <c r="C1172" s="1241">
        <f t="shared" si="241"/>
        <v>0</v>
      </c>
      <c r="D1172" s="1241">
        <f t="shared" si="242"/>
        <v>0</v>
      </c>
      <c r="E1172" s="1241">
        <f t="shared" si="243"/>
        <v>0</v>
      </c>
      <c r="F1172" s="1241">
        <f t="shared" si="244"/>
        <v>0</v>
      </c>
      <c r="G1172" s="832"/>
      <c r="H1172" s="46"/>
      <c r="I1172" s="46"/>
      <c r="J1172" s="46"/>
      <c r="K1172" s="831"/>
      <c r="L1172" s="832"/>
      <c r="M1172" s="1232" t="str">
        <f t="shared" si="238"/>
        <v/>
      </c>
      <c r="N1172" s="1232" t="str">
        <f t="shared" si="239"/>
        <v/>
      </c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44" t="str">
        <f t="shared" si="240"/>
        <v>Goat sales - local: no. sold</v>
      </c>
      <c r="B1173" s="832"/>
      <c r="C1173" s="1241">
        <f t="shared" si="241"/>
        <v>0</v>
      </c>
      <c r="D1173" s="1241">
        <f t="shared" si="242"/>
        <v>6.0963227131832269E-2</v>
      </c>
      <c r="E1173" s="1241">
        <f t="shared" si="243"/>
        <v>0.39190646013320746</v>
      </c>
      <c r="F1173" s="1241">
        <f t="shared" si="244"/>
        <v>0.8467114879421147</v>
      </c>
      <c r="G1173" s="832"/>
      <c r="H1173" s="46"/>
      <c r="I1173" s="46"/>
      <c r="J1173" s="46"/>
      <c r="K1173" s="831"/>
      <c r="L1173" s="832"/>
      <c r="M1173" s="1232" t="str">
        <f t="shared" si="238"/>
        <v>yes</v>
      </c>
      <c r="N1173" s="1232" t="str">
        <f t="shared" si="239"/>
        <v>yes</v>
      </c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44" t="str">
        <f t="shared" si="240"/>
        <v>Sheep sales - export: no. sold</v>
      </c>
      <c r="B1174" s="832"/>
      <c r="C1174" s="1241">
        <f t="shared" si="241"/>
        <v>0</v>
      </c>
      <c r="D1174" s="1241">
        <f t="shared" si="242"/>
        <v>0</v>
      </c>
      <c r="E1174" s="1241">
        <f t="shared" si="243"/>
        <v>0</v>
      </c>
      <c r="F1174" s="1241">
        <f t="shared" si="244"/>
        <v>0</v>
      </c>
      <c r="G1174" s="832"/>
      <c r="H1174" s="46"/>
      <c r="I1174" s="46"/>
      <c r="J1174" s="46"/>
      <c r="K1174" s="831"/>
      <c r="L1174" s="832"/>
      <c r="M1174" s="1232" t="str">
        <f t="shared" si="238"/>
        <v/>
      </c>
      <c r="N1174" s="1232" t="str">
        <f t="shared" si="239"/>
        <v/>
      </c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44" t="str">
        <f t="shared" si="240"/>
        <v>Sheep sales - local: no. sold</v>
      </c>
      <c r="B1175" s="832"/>
      <c r="C1175" s="1241">
        <f t="shared" si="241"/>
        <v>0</v>
      </c>
      <c r="D1175" s="1241">
        <f t="shared" si="242"/>
        <v>0</v>
      </c>
      <c r="E1175" s="1241">
        <f t="shared" si="243"/>
        <v>0</v>
      </c>
      <c r="F1175" s="1241">
        <f t="shared" si="244"/>
        <v>0</v>
      </c>
      <c r="G1175" s="832"/>
      <c r="H1175" s="46"/>
      <c r="I1175" s="46"/>
      <c r="J1175" s="46"/>
      <c r="K1175" s="831"/>
      <c r="L1175" s="832"/>
      <c r="M1175" s="1232" t="str">
        <f t="shared" si="238"/>
        <v/>
      </c>
      <c r="N1175" s="1232" t="str">
        <f t="shared" si="239"/>
        <v/>
      </c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44" t="str">
        <f t="shared" si="240"/>
        <v>Chicken sales: no. sold</v>
      </c>
      <c r="B1176" s="832"/>
      <c r="C1176" s="1241">
        <f t="shared" si="241"/>
        <v>2.5401344638263445E-2</v>
      </c>
      <c r="D1176" s="1241">
        <f t="shared" si="242"/>
        <v>1.2497461562025615E-2</v>
      </c>
      <c r="E1176" s="1241">
        <f t="shared" si="243"/>
        <v>2.1337129496141295E-2</v>
      </c>
      <c r="F1176" s="1241">
        <f t="shared" si="244"/>
        <v>3.1610562216505618E-3</v>
      </c>
      <c r="G1176" s="832"/>
      <c r="H1176" s="46"/>
      <c r="I1176" s="46"/>
      <c r="J1176" s="46"/>
      <c r="K1176" s="831"/>
      <c r="L1176" s="832"/>
      <c r="M1176" s="1232" t="str">
        <f t="shared" si="238"/>
        <v/>
      </c>
      <c r="N1176" s="1232" t="str">
        <f t="shared" si="239"/>
        <v/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A965</f>
        <v>Agricultural cash income -- see Data2</v>
      </c>
      <c r="B1177" s="832"/>
      <c r="C1177" s="1241">
        <f t="shared" ref="C1177:F1179" si="245">IF(C$1098=0,0,MAX(SUM(C965,M965)/C$1098,SUM(C965)/C$1098))</f>
        <v>0.80014235610529849</v>
      </c>
      <c r="D1177" s="1241">
        <f t="shared" si="245"/>
        <v>0.12802277697684777</v>
      </c>
      <c r="E1177" s="1241">
        <f t="shared" si="245"/>
        <v>0</v>
      </c>
      <c r="F1177" s="1241">
        <f t="shared" si="245"/>
        <v>0</v>
      </c>
      <c r="G1177" s="832"/>
      <c r="H1177" s="46"/>
      <c r="I1177" s="46"/>
      <c r="J1177" s="46"/>
      <c r="K1177" s="831"/>
      <c r="L1177" s="832"/>
      <c r="M1177" s="1232" t="str">
        <f t="shared" si="238"/>
        <v>yes</v>
      </c>
      <c r="N1177" s="1232" t="str">
        <f t="shared" si="239"/>
        <v>yes</v>
      </c>
      <c r="O1177" s="832"/>
      <c r="P1177" s="832"/>
      <c r="Q1177" s="1253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A966</f>
        <v>Construction cash income -- see Data2</v>
      </c>
      <c r="B1178" s="832"/>
      <c r="C1178" s="1241">
        <f t="shared" si="245"/>
        <v>0</v>
      </c>
      <c r="D1178" s="1241">
        <f t="shared" si="245"/>
        <v>0</v>
      </c>
      <c r="E1178" s="1241">
        <f t="shared" si="245"/>
        <v>0</v>
      </c>
      <c r="F1178" s="1241">
        <f t="shared" si="245"/>
        <v>0</v>
      </c>
      <c r="G1178" s="832"/>
      <c r="H1178" s="46"/>
      <c r="I1178" s="46"/>
      <c r="J1178" s="46"/>
      <c r="K1178" s="831"/>
      <c r="L1178" s="832"/>
      <c r="M1178" s="1232" t="str">
        <f t="shared" si="238"/>
        <v/>
      </c>
      <c r="N1178" s="1232" t="str">
        <f t="shared" si="239"/>
        <v/>
      </c>
      <c r="O1178" s="832"/>
      <c r="P1178" s="832"/>
      <c r="Q1178" s="1253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A967</f>
        <v>Domestic work cash income -- see Data2</v>
      </c>
      <c r="B1179" s="832"/>
      <c r="C1179" s="1241">
        <f t="shared" si="245"/>
        <v>0.25401344638263446</v>
      </c>
      <c r="D1179" s="1241">
        <f t="shared" si="245"/>
        <v>0</v>
      </c>
      <c r="E1179" s="1241">
        <f t="shared" si="245"/>
        <v>0</v>
      </c>
      <c r="F1179" s="1241">
        <f t="shared" si="245"/>
        <v>0</v>
      </c>
      <c r="G1179" s="832"/>
      <c r="H1179" s="46"/>
      <c r="I1179" s="46"/>
      <c r="J1179" s="46"/>
      <c r="K1179" s="831"/>
      <c r="L1179" s="832"/>
      <c r="M1179" s="1232" t="str">
        <f t="shared" si="238"/>
        <v>yes</v>
      </c>
      <c r="N1179" s="1232" t="str">
        <f t="shared" si="239"/>
        <v>yes</v>
      </c>
      <c r="O1179" s="832"/>
      <c r="P1179" s="832"/>
      <c r="Q1179" s="1253"/>
      <c r="R1179" s="439"/>
      <c r="S1179" s="46"/>
      <c r="T1179" s="46"/>
      <c r="U1179" s="1052">
        <v>1179</v>
      </c>
      <c r="V1179" s="46"/>
    </row>
    <row r="1180" spans="1:22" ht="15.75" customHeight="1">
      <c r="A1180" s="1250" t="str">
        <f>A857</f>
        <v>Labour migration: no. people per HH</v>
      </c>
      <c r="B1180" s="832"/>
      <c r="C1180" s="1241">
        <f>IF(C$1098=0,0,MAX((SUM(C857,M857)+SUM(C969,M969)/C$1098),(SUM(C857)+SUM(C969)/C$1098)))</f>
        <v>0</v>
      </c>
      <c r="D1180" s="1241">
        <f>IF(D$1098=0,0,MAX((SUM(D857,N857)+SUM(D969,N969)/D$1098),(SUM(D857)+SUM(D969)/D$1098)))</f>
        <v>0</v>
      </c>
      <c r="E1180" s="1241">
        <f>IF(E$1098=0,0,MAX((SUM(E857,O857)+SUM(E969,O969)/E$1098),(SUM(E857)+SUM(E969)/E$1098)))</f>
        <v>0</v>
      </c>
      <c r="F1180" s="1241">
        <f>IF(F$1098=0,0,MAX((SUM(F857,P857)+SUM(F969,P969)/F$1098),(SUM(F857)+SUM(F969)/F$1098)))</f>
        <v>0</v>
      </c>
      <c r="G1180" s="832"/>
      <c r="H1180" s="1242">
        <f>IF(C$1098=0,0,MAX(SUM(C969,M969)/C$1098,SUM(C969)/C$1098))</f>
        <v>0</v>
      </c>
      <c r="I1180" s="1242">
        <f>IF(D$1098=0,0,MAX(SUM(D969,N969)/D$1098,SUM(D969)/D$1098))</f>
        <v>0</v>
      </c>
      <c r="J1180" s="1242">
        <f>IF(E$1098=0,0,MAX(SUM(E969,O969)/E$1098,SUM(E969)/E$1098))</f>
        <v>0</v>
      </c>
      <c r="K1180" s="1242">
        <f>IF(F$1098=0,0,MAX(SUM(F969,P969)/F$1098,SUM(F969)/F$1098))</f>
        <v>0</v>
      </c>
      <c r="L1180" s="44"/>
      <c r="M1180" s="1232" t="str">
        <f t="shared" si="238"/>
        <v/>
      </c>
      <c r="N1180" s="1232" t="str">
        <f t="shared" si="239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>A970</f>
        <v>Formal Employment (conservancies, etc.)</v>
      </c>
      <c r="B1181" s="832"/>
      <c r="C1181" s="1241">
        <f>IF(C$1098=0,0,MAX(SUM(C970,M970)/C$1098,SUM(C970)/C$1098))</f>
        <v>0</v>
      </c>
      <c r="D1181" s="1241">
        <f>IF(D$1098=0,0,MAX(SUM(D970,N970)/D$1098,SUM(D970)/D$1098))</f>
        <v>0</v>
      </c>
      <c r="E1181" s="1241">
        <f>IF(E$1098=0,0,MAX(SUM(E970,O970)/E$1098,SUM(E970)/E$1098))</f>
        <v>14.805355160587837</v>
      </c>
      <c r="F1181" s="1241">
        <f>IF(F$1098=0,0,MAX(SUM(F970,P970)/F$1098,SUM(F970)/F$1098))</f>
        <v>14.90212218778122</v>
      </c>
      <c r="G1181" s="832"/>
      <c r="H1181" s="46"/>
      <c r="I1181" s="46"/>
      <c r="J1181" s="46"/>
      <c r="K1181" s="831"/>
      <c r="L1181" s="832"/>
      <c r="M1181" s="1232" t="str">
        <f t="shared" si="238"/>
        <v>yes</v>
      </c>
      <c r="N1181" s="1232" t="str">
        <f t="shared" si="239"/>
        <v>yes</v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>A972</f>
        <v>Firewood: no. people per HH</v>
      </c>
      <c r="B1182" s="832"/>
      <c r="C1182" s="1241">
        <f t="shared" ref="C1182:F1183" si="246">IF(C$1098=0,0,MAX(SUM(C972,M972)/C$1098,SUM(C972)/C$1098))</f>
        <v>0</v>
      </c>
      <c r="D1182" s="1241">
        <f t="shared" si="246"/>
        <v>0</v>
      </c>
      <c r="E1182" s="1241">
        <f t="shared" si="246"/>
        <v>0</v>
      </c>
      <c r="F1182" s="1241">
        <f t="shared" si="246"/>
        <v>0</v>
      </c>
      <c r="G1182" s="832"/>
      <c r="H1182" s="46"/>
      <c r="I1182" s="46"/>
      <c r="J1182" s="46"/>
      <c r="K1182" s="831"/>
      <c r="L1182" s="832"/>
      <c r="M1182" s="1232" t="str">
        <f t="shared" si="238"/>
        <v/>
      </c>
      <c r="N1182" s="1232" t="str">
        <f t="shared" si="239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>A973</f>
        <v>Self-employment -- see Data2</v>
      </c>
      <c r="B1183" s="832"/>
      <c r="C1183" s="1241">
        <f t="shared" si="246"/>
        <v>0.91444840697748397</v>
      </c>
      <c r="D1183" s="1241">
        <f t="shared" si="246"/>
        <v>0.34529571847469798</v>
      </c>
      <c r="E1183" s="1241">
        <f t="shared" si="246"/>
        <v>0</v>
      </c>
      <c r="F1183" s="1241">
        <f t="shared" si="246"/>
        <v>0</v>
      </c>
      <c r="G1183" s="832"/>
      <c r="H1183" s="46"/>
      <c r="I1183" s="46"/>
      <c r="J1183" s="46"/>
      <c r="K1183" s="831"/>
      <c r="L1183" s="832"/>
      <c r="M1183" s="1232" t="str">
        <f t="shared" si="238"/>
        <v>yes</v>
      </c>
      <c r="N1183" s="1232" t="str">
        <f t="shared" si="239"/>
        <v>yes</v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>A975</f>
        <v>Small business -- see Data2</v>
      </c>
      <c r="B1184" s="832"/>
      <c r="C1184" s="1241">
        <f>IF(C$1098=0,0,MAX(SUM(C975,M975)/C$1098,SUM(C975)/C$1098))</f>
        <v>0</v>
      </c>
      <c r="D1184" s="1241">
        <f>IF(D$1098=0,0,MAX(SUM(D975,N975)/D$1098,SUM(D975)/D$1098))</f>
        <v>0</v>
      </c>
      <c r="E1184" s="1241">
        <f>IF(E$1098=0,0,MAX(SUM(E975,O975)/E$1098,SUM(E975)/E$1098))</f>
        <v>0</v>
      </c>
      <c r="F1184" s="1241">
        <f>IF(F$1098=0,0,MAX(SUM(F975,P975)/F$1098,SUM(F975)/F$1098))</f>
        <v>2.7094767614147672</v>
      </c>
      <c r="G1184" s="832"/>
      <c r="H1184" s="46"/>
      <c r="I1184" s="46"/>
      <c r="J1184" s="46"/>
      <c r="K1184" s="831"/>
      <c r="L1184" s="832"/>
      <c r="M1184" s="1232" t="str">
        <f t="shared" si="238"/>
        <v>yes</v>
      </c>
      <c r="N1184" s="1232" t="str">
        <f t="shared" si="239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>A977</f>
        <v>Social development -- see Data2</v>
      </c>
      <c r="B1185" s="832"/>
      <c r="C1185" s="1241">
        <f>IF(C$1098=0,0,MAX(SUM(C977,M977)/C$1098,SUM(C977)/C$1098))</f>
        <v>1.7679335868231356</v>
      </c>
      <c r="D1185" s="1241">
        <f>IF(D$1098=0,0,MAX(SUM(D977,N977)/D$1098,SUM(D977)/D$1098))</f>
        <v>3.279821619692576</v>
      </c>
      <c r="E1185" s="1241">
        <f>IF(E$1098=0,0,MAX(SUM(E977,O977)/E$1098,SUM(E977)/E$1098))</f>
        <v>0</v>
      </c>
      <c r="F1185" s="1241">
        <f>IF(F$1098=0,0,MAX(SUM(F977,P977)/F$1098,SUM(F977)/F$1098))</f>
        <v>0</v>
      </c>
      <c r="G1185" s="832"/>
      <c r="H1185" s="46"/>
      <c r="I1185" s="46"/>
      <c r="J1185" s="46"/>
      <c r="K1185" s="831"/>
      <c r="L1185" s="832"/>
      <c r="M1185" s="1232" t="str">
        <f t="shared" si="238"/>
        <v>yes</v>
      </c>
      <c r="N1185" s="1232" t="str">
        <f t="shared" si="239"/>
        <v>yes</v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>A979</f>
        <v>Public works -- see Data2</v>
      </c>
      <c r="B1186" s="832"/>
      <c r="C1186" s="1241">
        <f>IF(C$1098=0,0,MAX(SUM(C979,M979)/C$1098,SUM(C979)/C$1098))</f>
        <v>0</v>
      </c>
      <c r="D1186" s="1241">
        <f>IF(D$1098=0,0,MAX(SUM(D979,N979)/D$1098,SUM(D979)/D$1098))</f>
        <v>0</v>
      </c>
      <c r="E1186" s="1241">
        <f>IF(E$1098=0,0,MAX(SUM(E979,O979)/E$1098,SUM(E979)/E$1098))</f>
        <v>0</v>
      </c>
      <c r="F1186" s="1241">
        <f>IF(F$1098=0,0,MAX(SUM(F979,P979)/F$1098,SUM(F979)/F$1098))</f>
        <v>0</v>
      </c>
      <c r="G1186" s="832"/>
      <c r="H1186" s="46"/>
      <c r="I1186" s="46"/>
      <c r="J1186" s="46"/>
      <c r="K1186" s="831"/>
      <c r="L1186" s="832"/>
      <c r="M1186" s="1232" t="str">
        <f t="shared" si="238"/>
        <v/>
      </c>
      <c r="N1186" s="1232" t="str">
        <f t="shared" si="239"/>
        <v/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>A981</f>
        <v>Gifts/social support: type</v>
      </c>
      <c r="B1187" s="832"/>
      <c r="C1187" s="1241">
        <f>IF(C$1098=0,0,MAX(SUM(C981,M981)/C$1098,SUM(C981)/C$1098))</f>
        <v>0</v>
      </c>
      <c r="D1187" s="1241">
        <f>IF(D$1098=0,0,MAX(SUM(D981,N981)/D$1098,SUM(D981)/D$1098))</f>
        <v>0</v>
      </c>
      <c r="E1187" s="1241">
        <f>IF(E$1098=0,0,MAX(SUM(E981,O981)/E$1098,SUM(E981)/E$1098))</f>
        <v>0</v>
      </c>
      <c r="F1187" s="1241">
        <f>IF(F$1098=0,0,MAX(SUM(F981,P981)/F$1098,SUM(F981)/F$1098))</f>
        <v>0</v>
      </c>
      <c r="G1187" s="832"/>
      <c r="H1187" s="46"/>
      <c r="I1187" s="46"/>
      <c r="J1187" s="46"/>
      <c r="K1187" s="831"/>
      <c r="L1187" s="832"/>
      <c r="M1187" s="1232" t="str">
        <f t="shared" si="238"/>
        <v/>
      </c>
      <c r="N1187" s="1232" t="str">
        <f t="shared" si="239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>A983</f>
        <v>Remittances: no. times per year</v>
      </c>
      <c r="B1188" s="832"/>
      <c r="C1188" s="1241">
        <f>IF(C$1098=0,0,MAX(SUM(C983,M983)/C$1098,SUM(C983)/C$1098))</f>
        <v>0</v>
      </c>
      <c r="D1188" s="1241">
        <f>IF(D$1098=0,0,MAX(SUM(D983,N983)/D$1098,SUM(D983)/D$1098))</f>
        <v>0.60963227131832265</v>
      </c>
      <c r="E1188" s="1241">
        <f>IF(E$1098=0,0,MAX(SUM(E983,O983)/E$1098,SUM(E983)/E$1098))</f>
        <v>0</v>
      </c>
      <c r="F1188" s="1241">
        <f>IF(F$1098=0,0,MAX(SUM(F983,P983)/F$1098,SUM(F983)/F$1098))</f>
        <v>0</v>
      </c>
      <c r="G1188" s="832"/>
      <c r="H1188" s="46"/>
      <c r="I1188" s="46"/>
      <c r="J1188" s="46"/>
      <c r="K1188" s="831"/>
      <c r="L1188" s="832"/>
      <c r="M1188" s="1232" t="str">
        <f t="shared" si="238"/>
        <v>yes</v>
      </c>
      <c r="N1188" s="1232" t="str">
        <f t="shared" si="239"/>
        <v>yes</v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2.75" customHeight="1">
      <c r="A1189" s="44"/>
      <c r="B1189" s="832"/>
      <c r="C1189" s="832"/>
      <c r="D1189" s="832"/>
      <c r="E1189" s="832"/>
      <c r="F1189" s="832"/>
      <c r="G1189" s="832"/>
      <c r="H1189" s="831"/>
      <c r="I1189" s="831"/>
      <c r="J1189" s="831"/>
      <c r="K1189" s="831"/>
      <c r="L1189" s="832"/>
      <c r="M1189" s="832"/>
      <c r="N1189" s="832"/>
      <c r="O1189" s="832"/>
      <c r="P1189" s="832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2"/>
      <c r="C1190" s="832"/>
      <c r="D1190" s="832"/>
      <c r="E1190" s="832"/>
      <c r="F1190" s="832"/>
      <c r="G1190" s="832"/>
      <c r="H1190" s="831"/>
      <c r="I1190" s="831"/>
      <c r="J1190" s="831"/>
      <c r="K1190" s="831"/>
      <c r="L1190" s="832"/>
      <c r="M1190" s="832"/>
      <c r="N1190" s="832"/>
      <c r="O1190" s="832"/>
      <c r="P1190" s="832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2"/>
      <c r="C1191" s="832"/>
      <c r="D1191" s="832"/>
      <c r="E1191" s="832"/>
      <c r="F1191" s="832"/>
      <c r="G1191" s="832"/>
      <c r="H1191" s="831"/>
      <c r="I1191" s="831"/>
      <c r="J1191" s="831"/>
      <c r="K1191" s="831"/>
      <c r="L1191" s="832"/>
      <c r="M1191" s="832"/>
      <c r="N1191" s="832"/>
      <c r="O1191" s="832"/>
      <c r="P1191" s="83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2"/>
      <c r="C1192" s="832"/>
      <c r="D1192" s="832"/>
      <c r="E1192" s="832"/>
      <c r="F1192" s="832"/>
      <c r="G1192" s="832"/>
      <c r="H1192" s="831"/>
      <c r="I1192" s="831"/>
      <c r="J1192" s="831"/>
      <c r="K1192" s="831"/>
      <c r="L1192" s="832"/>
      <c r="M1192" s="832"/>
      <c r="N1192" s="832"/>
      <c r="O1192" s="832"/>
      <c r="P1192" s="83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2"/>
      <c r="C1193" s="832"/>
      <c r="D1193" s="832"/>
      <c r="E1193" s="832"/>
      <c r="F1193" s="832"/>
      <c r="G1193" s="832"/>
      <c r="H1193" s="831"/>
      <c r="I1193" s="831"/>
      <c r="J1193" s="831"/>
      <c r="K1193" s="831"/>
      <c r="L1193" s="832"/>
      <c r="M1193" s="832"/>
      <c r="N1193" s="832"/>
      <c r="O1193" s="832"/>
      <c r="P1193" s="83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2"/>
      <c r="C1194" s="832"/>
      <c r="D1194" s="832"/>
      <c r="E1194" s="832"/>
      <c r="F1194" s="832"/>
      <c r="G1194" s="832"/>
      <c r="H1194" s="831"/>
      <c r="I1194" s="831"/>
      <c r="J1194" s="831"/>
      <c r="K1194" s="831"/>
      <c r="L1194" s="832"/>
      <c r="M1194" s="832"/>
      <c r="N1194" s="832"/>
      <c r="O1194" s="832"/>
      <c r="P1194" s="83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2"/>
      <c r="C1195" s="832"/>
      <c r="D1195" s="832"/>
      <c r="E1195" s="832"/>
      <c r="F1195" s="832"/>
      <c r="G1195" s="832"/>
      <c r="H1195" s="831"/>
      <c r="I1195" s="831"/>
      <c r="J1195" s="831"/>
      <c r="K1195" s="831"/>
      <c r="L1195" s="832"/>
      <c r="M1195" s="832"/>
      <c r="N1195" s="832"/>
      <c r="O1195" s="832"/>
      <c r="P1195" s="83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2"/>
      <c r="C1196" s="832"/>
      <c r="D1196" s="832"/>
      <c r="E1196" s="832"/>
      <c r="F1196" s="832"/>
      <c r="G1196" s="832"/>
      <c r="H1196" s="831"/>
      <c r="I1196" s="831"/>
      <c r="J1196" s="831"/>
      <c r="K1196" s="831"/>
      <c r="L1196" s="832"/>
      <c r="M1196" s="832"/>
      <c r="N1196" s="832"/>
      <c r="O1196" s="832"/>
      <c r="P1196" s="83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2"/>
      <c r="C1197" s="832"/>
      <c r="D1197" s="832"/>
      <c r="E1197" s="832"/>
      <c r="F1197" s="832"/>
      <c r="G1197" s="832"/>
      <c r="H1197" s="831"/>
      <c r="I1197" s="831"/>
      <c r="J1197" s="831"/>
      <c r="K1197" s="831"/>
      <c r="L1197" s="832"/>
      <c r="M1197" s="832"/>
      <c r="N1197" s="832"/>
      <c r="O1197" s="832"/>
      <c r="P1197" s="83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2"/>
      <c r="C1198" s="832"/>
      <c r="D1198" s="832"/>
      <c r="E1198" s="832"/>
      <c r="F1198" s="832"/>
      <c r="G1198" s="832"/>
      <c r="H1198" s="831"/>
      <c r="I1198" s="831"/>
      <c r="J1198" s="831"/>
      <c r="K1198" s="831"/>
      <c r="L1198" s="832"/>
      <c r="M1198" s="832"/>
      <c r="N1198" s="832"/>
      <c r="O1198" s="832"/>
      <c r="P1198" s="832"/>
      <c r="Q1198" s="44"/>
      <c r="R1198" s="44"/>
      <c r="S1198" s="46"/>
      <c r="T1198" s="46"/>
      <c r="U1198" s="46"/>
      <c r="V119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0" zoomScale="106" zoomScaleNormal="106" zoomScalePageLayoutView="106" workbookViewId="0">
      <selection activeCell="G50" sqref="G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9"/>
      <c r="J1" s="439"/>
      <c r="K1" s="439"/>
      <c r="L1" s="439"/>
      <c r="M1" s="439"/>
    </row>
    <row r="2" spans="1:13" ht="14" customHeight="1" thickBot="1">
      <c r="A2" s="1259" t="s">
        <v>555</v>
      </c>
      <c r="B2" s="1260"/>
      <c r="C2" s="1261"/>
      <c r="D2" s="1261"/>
      <c r="E2" s="1261"/>
      <c r="F2" s="1261"/>
      <c r="G2" s="1258"/>
      <c r="H2" s="1258"/>
      <c r="I2" s="439"/>
      <c r="J2" s="439"/>
      <c r="K2" s="439"/>
      <c r="L2" s="439"/>
      <c r="M2" s="439"/>
    </row>
    <row r="3" spans="1:13" ht="14" customHeight="1" thickBot="1">
      <c r="A3" s="1262"/>
      <c r="B3" s="1031"/>
      <c r="C3" s="1031" t="s">
        <v>488</v>
      </c>
      <c r="D3" s="1032"/>
      <c r="E3" s="1032"/>
      <c r="F3" s="1032"/>
      <c r="G3" s="1258"/>
      <c r="H3" s="1258"/>
      <c r="I3" s="439"/>
      <c r="J3" s="439"/>
      <c r="K3" s="439"/>
      <c r="L3" s="439"/>
      <c r="M3" s="439"/>
    </row>
    <row r="4" spans="1:13" ht="12.75" customHeight="1">
      <c r="A4" s="1263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8"/>
      <c r="H4" s="1258"/>
      <c r="I4" s="439"/>
      <c r="J4" s="439"/>
      <c r="K4" s="439"/>
      <c r="L4" s="439"/>
      <c r="M4" s="439"/>
    </row>
    <row r="5" spans="1:13" ht="12.75" customHeight="1">
      <c r="A5" s="1264" t="s">
        <v>556</v>
      </c>
      <c r="B5" s="1265"/>
      <c r="C5" s="1146"/>
      <c r="D5" s="1146"/>
      <c r="E5" s="1146"/>
      <c r="F5" s="1146"/>
      <c r="G5" s="1258"/>
      <c r="H5" s="1258"/>
      <c r="I5" s="439"/>
      <c r="J5" s="439"/>
      <c r="K5" s="439"/>
      <c r="L5" s="439"/>
      <c r="M5" s="439"/>
    </row>
    <row r="6" spans="1:13" ht="12.75" customHeight="1">
      <c r="A6" s="1266" t="s">
        <v>557</v>
      </c>
      <c r="B6" s="1260"/>
      <c r="C6" s="1261"/>
      <c r="D6" s="1261"/>
      <c r="E6" s="1261"/>
      <c r="F6" s="1261"/>
      <c r="G6" s="1258"/>
      <c r="H6" s="1258"/>
      <c r="I6" s="439"/>
      <c r="J6" s="439"/>
      <c r="K6" s="439"/>
      <c r="L6" s="439"/>
      <c r="M6" s="439"/>
    </row>
    <row r="7" spans="1:13" ht="12.75" customHeight="1">
      <c r="A7" s="1267" t="s">
        <v>558</v>
      </c>
      <c r="B7" s="1268"/>
      <c r="C7" s="1237"/>
      <c r="D7" s="1237"/>
      <c r="E7" s="1237"/>
      <c r="F7" s="1237"/>
      <c r="G7" s="1258"/>
      <c r="H7" s="1258"/>
      <c r="I7" s="439"/>
      <c r="J7" s="439"/>
      <c r="K7" s="439"/>
      <c r="L7" s="439"/>
      <c r="M7" s="439"/>
    </row>
    <row r="8" spans="1:13" ht="12.75" customHeight="1">
      <c r="A8" s="1264" t="s">
        <v>559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9"/>
      <c r="J8" s="439"/>
      <c r="K8" s="439"/>
      <c r="L8" s="439"/>
      <c r="M8" s="439"/>
    </row>
    <row r="9" spans="1:13" ht="12.75" customHeight="1">
      <c r="A9" s="1266" t="s">
        <v>560</v>
      </c>
      <c r="B9" s="1260"/>
      <c r="C9" s="1261"/>
      <c r="D9" s="1261"/>
      <c r="E9" s="1261"/>
      <c r="F9" s="1261"/>
      <c r="G9" s="1258"/>
      <c r="H9" s="1258"/>
      <c r="I9" s="439"/>
      <c r="J9" s="439"/>
      <c r="K9" s="439"/>
      <c r="L9" s="439"/>
      <c r="M9" s="439"/>
    </row>
    <row r="10" spans="1:13" ht="12.75" customHeight="1">
      <c r="A10" s="1267" t="s">
        <v>561</v>
      </c>
      <c r="B10" s="1268"/>
      <c r="C10" s="1237"/>
      <c r="D10" s="1237"/>
      <c r="E10" s="1237"/>
      <c r="F10" s="1237"/>
      <c r="G10" s="1258"/>
      <c r="H10" s="1258"/>
      <c r="I10" s="439"/>
      <c r="J10" s="439"/>
      <c r="K10" s="439"/>
      <c r="L10" s="439"/>
      <c r="M10" s="439"/>
    </row>
    <row r="11" spans="1:13" ht="12.75" customHeight="1">
      <c r="A11" s="1264" t="s">
        <v>562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9"/>
      <c r="J11" s="439"/>
      <c r="K11" s="439"/>
      <c r="L11" s="439"/>
      <c r="M11" s="439"/>
    </row>
    <row r="12" spans="1:13" ht="12.75" customHeight="1">
      <c r="A12" s="1264" t="s">
        <v>559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9"/>
      <c r="J12" s="439"/>
      <c r="K12" s="439"/>
      <c r="L12" s="439"/>
      <c r="M12" s="439"/>
    </row>
    <row r="13" spans="1:13" ht="12.75" customHeight="1">
      <c r="A13" s="1267" t="s">
        <v>563</v>
      </c>
      <c r="B13" s="1268"/>
      <c r="C13" s="1237"/>
      <c r="D13" s="1237"/>
      <c r="E13" s="1237"/>
      <c r="F13" s="1237"/>
      <c r="G13" s="1258"/>
      <c r="H13" s="1258"/>
      <c r="I13" s="439"/>
      <c r="J13" s="439"/>
      <c r="K13" s="439"/>
      <c r="L13" s="439"/>
      <c r="M13" s="439"/>
    </row>
    <row r="14" spans="1:13" ht="12.75" customHeight="1">
      <c r="A14" s="1264" t="s">
        <v>562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9"/>
      <c r="J14" s="439"/>
      <c r="K14" s="439"/>
      <c r="L14" s="439"/>
      <c r="M14" s="439"/>
    </row>
    <row r="15" spans="1:13" ht="12.75" customHeight="1">
      <c r="A15" s="1264" t="s">
        <v>559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9"/>
      <c r="J15" s="439"/>
      <c r="K15" s="439"/>
      <c r="L15" s="439"/>
      <c r="M15" s="439"/>
    </row>
    <row r="16" spans="1:13" ht="12.75" customHeight="1">
      <c r="A16" s="1267" t="s">
        <v>564</v>
      </c>
      <c r="B16" s="1268"/>
      <c r="C16" s="1237"/>
      <c r="D16" s="1237"/>
      <c r="E16" s="1237"/>
      <c r="F16" s="1237"/>
      <c r="G16" s="1258"/>
      <c r="H16" s="1258"/>
      <c r="I16" s="439"/>
      <c r="J16" s="439"/>
      <c r="K16" s="439"/>
      <c r="L16" s="439"/>
      <c r="M16" s="439"/>
    </row>
    <row r="17" spans="1:13" ht="12.75" customHeight="1">
      <c r="A17" s="1264" t="s">
        <v>562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9"/>
      <c r="J17" s="439"/>
      <c r="K17" s="439"/>
      <c r="L17" s="439"/>
      <c r="M17" s="439"/>
    </row>
    <row r="18" spans="1:13" ht="12.75" customHeight="1">
      <c r="A18" s="1264" t="s">
        <v>559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9"/>
      <c r="J18" s="439"/>
      <c r="K18" s="439"/>
      <c r="L18" s="439"/>
      <c r="M18" s="439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9"/>
      <c r="J19" s="439"/>
      <c r="K19" s="439"/>
      <c r="L19" s="439"/>
      <c r="M19" s="439"/>
    </row>
    <row r="20" spans="1:13" ht="12.75" customHeight="1">
      <c r="A20" s="1267" t="s">
        <v>565</v>
      </c>
      <c r="B20" s="1270"/>
      <c r="C20" s="1235"/>
      <c r="D20" s="1235"/>
      <c r="E20" s="1235"/>
      <c r="F20" s="1235"/>
      <c r="G20" s="1258"/>
      <c r="H20" s="1258"/>
      <c r="I20" s="439"/>
      <c r="J20" s="439"/>
      <c r="K20" s="439"/>
      <c r="L20" s="439"/>
      <c r="M20" s="439"/>
    </row>
    <row r="21" spans="1:13" ht="12.75" customHeight="1">
      <c r="A21" s="1264" t="s">
        <v>566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9"/>
      <c r="J21" s="439"/>
      <c r="K21" s="439"/>
      <c r="L21" s="439"/>
      <c r="M21" s="439"/>
    </row>
    <row r="22" spans="1:13" ht="12.75" customHeight="1">
      <c r="A22" s="1267" t="s">
        <v>567</v>
      </c>
      <c r="B22" s="1270"/>
      <c r="C22" s="1235"/>
      <c r="D22" s="1235"/>
      <c r="E22" s="1235"/>
      <c r="F22" s="1235"/>
      <c r="G22" s="1258"/>
      <c r="H22" s="1258"/>
      <c r="I22" s="439"/>
      <c r="J22" s="439"/>
      <c r="K22" s="439"/>
      <c r="L22" s="439"/>
      <c r="M22" s="439"/>
    </row>
    <row r="23" spans="1:13" ht="12.75" customHeight="1">
      <c r="A23" s="1264" t="s">
        <v>568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9"/>
      <c r="J23" s="439"/>
      <c r="K23" s="439"/>
      <c r="L23" s="439"/>
      <c r="M23" s="439"/>
    </row>
    <row r="24" spans="1:13" ht="12.75" customHeight="1">
      <c r="A24" s="1264" t="s">
        <v>569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9"/>
      <c r="J24" s="439"/>
      <c r="K24" s="439"/>
      <c r="L24" s="439"/>
      <c r="M24" s="439"/>
    </row>
    <row r="25" spans="1:13" ht="12.75" customHeight="1">
      <c r="A25" s="1264" t="s">
        <v>570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9"/>
      <c r="J25" s="439"/>
      <c r="K25" s="439"/>
      <c r="L25" s="439"/>
      <c r="M25" s="439"/>
    </row>
    <row r="26" spans="1:13" ht="12.75" customHeight="1">
      <c r="A26" s="1266" t="s">
        <v>571</v>
      </c>
      <c r="B26" s="1271"/>
      <c r="C26" s="1272"/>
      <c r="D26" s="1272"/>
      <c r="E26" s="1272"/>
      <c r="F26" s="1272"/>
      <c r="G26" s="1258"/>
      <c r="H26" s="1258"/>
      <c r="I26" s="439"/>
      <c r="J26" s="439"/>
      <c r="K26" s="439"/>
      <c r="L26" s="439"/>
      <c r="M26" s="439"/>
    </row>
    <row r="27" spans="1:13" ht="12.75" customHeight="1">
      <c r="A27" s="1267" t="s">
        <v>572</v>
      </c>
      <c r="B27" s="1270"/>
      <c r="C27" s="1235"/>
      <c r="D27" s="1235"/>
      <c r="E27" s="1235"/>
      <c r="F27" s="1235"/>
      <c r="G27" s="1258"/>
      <c r="H27" s="1258"/>
      <c r="I27" s="439"/>
      <c r="J27" s="439"/>
      <c r="K27" s="439"/>
      <c r="L27" s="439"/>
      <c r="M27" s="439"/>
    </row>
    <row r="28" spans="1:13" ht="12.75" customHeight="1">
      <c r="A28" s="1264" t="s">
        <v>573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9"/>
      <c r="J28" s="439"/>
      <c r="K28" s="439"/>
      <c r="L28" s="439"/>
      <c r="M28" s="439"/>
    </row>
    <row r="29" spans="1:13" ht="12.75" customHeight="1">
      <c r="A29" s="1267" t="s">
        <v>574</v>
      </c>
      <c r="B29" s="1268"/>
      <c r="C29" s="1237"/>
      <c r="D29" s="1237"/>
      <c r="E29" s="1237"/>
      <c r="F29" s="1237"/>
      <c r="G29" s="1258"/>
      <c r="H29" s="1258"/>
      <c r="I29" s="439"/>
      <c r="J29" s="439"/>
      <c r="K29" s="439"/>
      <c r="L29" s="439"/>
      <c r="M29" s="439"/>
    </row>
    <row r="30" spans="1:13" ht="12.75" customHeight="1">
      <c r="A30" s="1264" t="s">
        <v>573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9"/>
      <c r="J30" s="439"/>
      <c r="K30" s="439"/>
      <c r="L30" s="439"/>
      <c r="M30" s="439"/>
    </row>
    <row r="31" spans="1:13" ht="12.75" customHeight="1">
      <c r="A31" s="1267" t="s">
        <v>575</v>
      </c>
      <c r="B31" s="1268"/>
      <c r="C31" s="1237"/>
      <c r="D31" s="1237"/>
      <c r="E31" s="1237"/>
      <c r="F31" s="1237"/>
      <c r="G31" s="1258"/>
      <c r="H31" s="1258"/>
      <c r="I31" s="439"/>
      <c r="J31" s="439"/>
      <c r="K31" s="439"/>
      <c r="L31" s="439"/>
      <c r="M31" s="439"/>
    </row>
    <row r="32" spans="1:13" ht="12.75" customHeight="1">
      <c r="A32" s="1264" t="s">
        <v>573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9"/>
      <c r="J32" s="439"/>
      <c r="K32" s="439"/>
      <c r="L32" s="439"/>
      <c r="M32" s="439"/>
    </row>
    <row r="33" spans="1:13" ht="12.75" customHeight="1">
      <c r="A33" s="1267" t="s">
        <v>576</v>
      </c>
      <c r="B33" s="1270"/>
      <c r="C33" s="1235"/>
      <c r="D33" s="1235"/>
      <c r="E33" s="1235"/>
      <c r="F33" s="1235"/>
      <c r="G33" s="1258"/>
      <c r="H33" s="1258"/>
      <c r="I33" s="439"/>
      <c r="J33" s="439"/>
      <c r="K33" s="439"/>
      <c r="L33" s="439"/>
      <c r="M33" s="439"/>
    </row>
    <row r="34" spans="1:13" ht="12.75" customHeight="1">
      <c r="A34" s="1264" t="s">
        <v>573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9"/>
      <c r="J34" s="439"/>
      <c r="K34" s="439"/>
      <c r="L34" s="439"/>
      <c r="M34" s="439"/>
    </row>
    <row r="35" spans="1:13" ht="12.75" customHeight="1">
      <c r="A35" s="1267" t="s">
        <v>577</v>
      </c>
      <c r="B35" s="1270"/>
      <c r="C35" s="1235"/>
      <c r="D35" s="1235"/>
      <c r="E35" s="1235"/>
      <c r="F35" s="1235"/>
      <c r="G35" s="1258"/>
      <c r="H35" s="1258"/>
      <c r="I35" s="439"/>
      <c r="J35" s="439"/>
      <c r="K35" s="439"/>
      <c r="L35" s="439"/>
      <c r="M35" s="439"/>
    </row>
    <row r="36" spans="1:13" ht="12.75" customHeight="1">
      <c r="A36" s="1273" t="s">
        <v>573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9"/>
      <c r="J36" s="439"/>
      <c r="K36" s="439"/>
      <c r="L36" s="439"/>
      <c r="M36" s="439"/>
    </row>
    <row r="37" spans="1:13" ht="12.75" customHeight="1">
      <c r="A37" s="1267" t="s">
        <v>578</v>
      </c>
      <c r="B37" s="1268"/>
      <c r="C37" s="1237"/>
      <c r="D37" s="1237"/>
      <c r="E37" s="1237"/>
      <c r="F37" s="1237"/>
      <c r="G37" s="1258"/>
      <c r="H37" s="1258"/>
      <c r="I37" s="439"/>
      <c r="J37" s="439"/>
      <c r="K37" s="439"/>
      <c r="L37" s="439"/>
      <c r="M37" s="439"/>
    </row>
    <row r="38" spans="1:13" ht="12.75" customHeight="1">
      <c r="A38" s="1264" t="s">
        <v>573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9"/>
      <c r="J38" s="439"/>
      <c r="K38" s="439"/>
      <c r="L38" s="439"/>
      <c r="M38" s="439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9"/>
      <c r="J39" s="439"/>
      <c r="K39" s="439"/>
      <c r="L39" s="439"/>
      <c r="M39" s="439"/>
    </row>
    <row r="40" spans="1:13" ht="12.75" customHeight="1">
      <c r="A40" s="1277" t="s">
        <v>579</v>
      </c>
      <c r="B40" s="1278"/>
      <c r="C40" s="1279"/>
      <c r="D40" s="1279"/>
      <c r="E40" s="1279"/>
      <c r="F40" s="1279"/>
      <c r="G40" s="1258"/>
      <c r="H40" s="1258"/>
      <c r="I40" s="439"/>
      <c r="J40" s="439"/>
      <c r="K40" s="439"/>
      <c r="L40" s="439"/>
      <c r="M40" s="439"/>
    </row>
    <row r="41" spans="1:13" ht="12.75" customHeight="1">
      <c r="A41" s="1264" t="s">
        <v>580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9"/>
      <c r="J41" s="439"/>
      <c r="K41" s="439"/>
      <c r="L41" s="439"/>
      <c r="M41" s="439"/>
    </row>
    <row r="42" spans="1:13" ht="12.75" customHeight="1">
      <c r="A42" s="1277" t="s">
        <v>581</v>
      </c>
      <c r="B42" s="1278"/>
      <c r="C42" s="1559" t="s">
        <v>582</v>
      </c>
      <c r="D42" s="1559"/>
      <c r="E42" s="1559"/>
      <c r="F42" s="1559"/>
      <c r="G42" s="1384" t="s">
        <v>583</v>
      </c>
      <c r="H42" s="1385" t="str">
        <f>[1]ExpFactors!$H$42</f>
        <v>Additional Price (per kg)</v>
      </c>
      <c r="I42" s="849" t="s">
        <v>584</v>
      </c>
      <c r="J42" s="439"/>
      <c r="K42" s="439"/>
      <c r="L42" s="439"/>
      <c r="M42" s="439"/>
    </row>
    <row r="43" spans="1:13" ht="12.75" customHeight="1">
      <c r="A43" s="1386" t="str">
        <f>[1]ExpFactors!A43</f>
        <v>aerated cold drinks</v>
      </c>
      <c r="B43" s="1386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6">
        <f>[1]ExpFactors!G43</f>
        <v>15.097764823310053</v>
      </c>
      <c r="H43" s="1386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6" t="str">
        <f>[1]ExpFactors!A44</f>
        <v>fresh milk</v>
      </c>
      <c r="B44" s="1386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6">
        <f>[1]ExpFactors!G44</f>
        <v>5.0182428361931644</v>
      </c>
      <c r="H44" s="1386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6" t="str">
        <f>[1]ExpFactors!A45</f>
        <v>large eggs</v>
      </c>
      <c r="B45" s="1386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6">
        <f>[1]ExpFactors!G45</f>
        <v>3.2296498915049598</v>
      </c>
      <c r="H45" s="1386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6" t="str">
        <f>[1]ExpFactors!A46</f>
        <v>poultry</v>
      </c>
      <c r="B46" s="1386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6">
        <f>[1]ExpFactors!G46</f>
        <v>23.277979521106722</v>
      </c>
      <c r="H46" s="1386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6" t="str">
        <f>[1]ExpFactors!A47</f>
        <v>beef</v>
      </c>
      <c r="B47" s="1386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6">
        <f>[1]ExpFactors!G47</f>
        <v>3.422857748289259</v>
      </c>
      <c r="H47" s="1386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6" t="str">
        <f>[1]ExpFactors!A48</f>
        <v>boerewors</v>
      </c>
      <c r="B48" s="1386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6">
        <f>[1]ExpFactors!G48</f>
        <v>1.2877077588640731</v>
      </c>
      <c r="H48" s="1386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6" t="str">
        <f>[1]ExpFactors!A49</f>
        <v>canned pilchards</v>
      </c>
      <c r="B49" s="1386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6">
        <f>[1]ExpFactors!G49</f>
        <v>1.7019755315306107</v>
      </c>
      <c r="H49" s="1386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6" t="str">
        <f>[1]ExpFactors!A50</f>
        <v>brown bread</v>
      </c>
      <c r="B50" s="1386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6">
        <f>[1]ExpFactors!G50</f>
        <v>48.111095341127744</v>
      </c>
      <c r="H50" s="1386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6" t="str">
        <f>[1]ExpFactors!A51</f>
        <v>white bread</v>
      </c>
      <c r="B51" s="1386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6">
        <f>[1]ExpFactors!G51</f>
        <v>11.46176077901352</v>
      </c>
      <c r="H51" s="1386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6" t="str">
        <f>[1]ExpFactors!A52</f>
        <v>rice</v>
      </c>
      <c r="B52" s="1386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6">
        <f>[1]ExpFactors!G52</f>
        <v>9.0465251594020764</v>
      </c>
      <c r="H52" s="1386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6" t="str">
        <f>[1]ExpFactors!A53</f>
        <v>oil</v>
      </c>
      <c r="B53" s="1386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6">
        <f>[1]ExpFactors!G53</f>
        <v>5.9006737924708803</v>
      </c>
      <c r="H53" s="1386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6" t="str">
        <f>[1]ExpFactors!A54</f>
        <v>potatoes</v>
      </c>
      <c r="B54" s="1386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6">
        <f>[1]ExpFactors!G54</f>
        <v>7.0068213155372616</v>
      </c>
      <c r="H54" s="1386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6" t="str">
        <f>[1]ExpFactors!A55</f>
        <v>tomatoes fresh</v>
      </c>
      <c r="B55" s="1386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6">
        <f>[1]ExpFactors!G55</f>
        <v>4.5666758866590351</v>
      </c>
      <c r="H55" s="1386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6" t="str">
        <f>[1]ExpFactors!A56</f>
        <v>onions</v>
      </c>
      <c r="B56" s="1386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6">
        <f>[1]ExpFactors!G56</f>
        <v>4.0646674694661451</v>
      </c>
      <c r="H56" s="1386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6" t="str">
        <f>[1]ExpFactors!A57</f>
        <v>bananas</v>
      </c>
      <c r="B57" s="1386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6">
        <f>[1]ExpFactors!G57</f>
        <v>4.2626014535135806</v>
      </c>
      <c r="H57" s="1386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6" t="str">
        <f>[1]ExpFactors!A58</f>
        <v>cabbage fresh</v>
      </c>
      <c r="B58" s="1386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6">
        <f>[1]ExpFactors!G58</f>
        <v>5.8132806588658408</v>
      </c>
      <c r="H58" s="1386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6" t="str">
        <f>[1]ExpFactors!A59</f>
        <v>burger</v>
      </c>
      <c r="B59" s="1386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6">
        <f>[1]ExpFactors!G59</f>
        <v>5.1994358127158691</v>
      </c>
      <c r="H59" s="1386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6" t="str">
        <f>[1]ExpFactors!A60</f>
        <v>powder soup</v>
      </c>
      <c r="B60" s="1386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6">
        <f>[1]ExpFactors!G60</f>
        <v>0.42652200065282131</v>
      </c>
      <c r="H60" s="1386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6" t="str">
        <f>[1]ExpFactors!A61</f>
        <v>brown sugar</v>
      </c>
      <c r="B61" s="1386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6">
        <f>[1]ExpFactors!G61</f>
        <v>3.8845953635327595</v>
      </c>
      <c r="H61" s="1386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6" t="str">
        <f>[1]ExpFactors!A62</f>
        <v>white sugar</v>
      </c>
      <c r="B62" s="1386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6">
        <f>[1]ExpFactors!G62</f>
        <v>2.5259899689339371</v>
      </c>
      <c r="H62" s="1386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6" t="str">
        <f>[1]ExpFactors!A63</f>
        <v>atchaar</v>
      </c>
      <c r="B63" s="1386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6">
        <f>[1]ExpFactors!G63</f>
        <v>0.56701528463800854</v>
      </c>
      <c r="H63" s="1386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6" t="str">
        <f>[1]ExpFactors!A64</f>
        <v>whiteners (cremora)</v>
      </c>
      <c r="B64" s="1386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6">
        <f>[1]ExpFactors!G64</f>
        <v>1.0350447070172715</v>
      </c>
      <c r="H64" s="1386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6" t="str">
        <f>[1]ExpFactors!A65</f>
        <v>dark green vegetables</v>
      </c>
      <c r="B65" s="1386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6">
        <f>[1]ExpFactors!G65</f>
        <v>0</v>
      </c>
      <c r="H65" s="1386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6" t="str">
        <f>[1]ExpFactors!A66</f>
        <v>carrots</v>
      </c>
      <c r="B66" s="1386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6">
        <f>[1]ExpFactors!G66</f>
        <v>0</v>
      </c>
      <c r="H66" s="1386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6" t="str">
        <f>[1]ExpFactors!A67</f>
        <v>butternut</v>
      </c>
      <c r="B67" s="1386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6">
        <f>[1]ExpFactors!G67</f>
        <v>0</v>
      </c>
      <c r="H67" s="1386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6" t="str">
        <f>[1]ExpFactors!A68</f>
        <v>fruit (oranges)</v>
      </c>
      <c r="B68" s="1386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6">
        <f>[1]ExpFactors!G68</f>
        <v>0</v>
      </c>
      <c r="H68" s="1386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6" t="str">
        <f>[1]ExpFactors!A69</f>
        <v>other items</v>
      </c>
      <c r="B69" s="1386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6">
        <f>[1]ExpFactors!G69</f>
        <v>0</v>
      </c>
      <c r="H69" s="1386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84" t="s">
        <v>377</v>
      </c>
      <c r="B70" s="1285"/>
      <c r="C70" s="1559" t="s">
        <v>582</v>
      </c>
      <c r="D70" s="1559"/>
      <c r="E70" s="1559"/>
      <c r="F70" s="1559"/>
      <c r="G70" s="1384" t="s">
        <v>583</v>
      </c>
      <c r="H70" s="1385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6" t="str">
        <f>[1]ExpFactors!A71</f>
        <v>tea/coffee</v>
      </c>
      <c r="B71" s="1386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6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6" t="str">
        <f>[1]ExpFactors!A72</f>
        <v>salt</v>
      </c>
      <c r="B72" s="1386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6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6" t="str">
        <f>[1]ExpFactors!A73</f>
        <v>soap</v>
      </c>
      <c r="B73" s="1386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6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6" t="str">
        <f>[1]ExpFactors!A74</f>
        <v>kerosene</v>
      </c>
      <c r="B74" s="1386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6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6" t="str">
        <f>[1]ExpFactors!A75</f>
        <v>grinding</v>
      </c>
      <c r="B75" s="1386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6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6" t="str">
        <f>[1]ExpFactors!A76</f>
        <v>firewood</v>
      </c>
      <c r="B76" s="1386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6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6" t="str">
        <f>[1]ExpFactors!A77</f>
        <v>utensils</v>
      </c>
      <c r="B77" s="1386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6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6" t="str">
        <f>[1]ExpFactors!A78</f>
        <v>clothes</v>
      </c>
      <c r="B78" s="1386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6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6" t="str">
        <f>[1]ExpFactors!A79</f>
        <v>transport</v>
      </c>
      <c r="B79" s="1386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6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6" t="str">
        <f>[1]ExpFactors!A80</f>
        <v>Communication</v>
      </c>
      <c r="B80" s="1386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6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6" t="str">
        <f>[1]ExpFactors!A81</f>
        <v>gifts</v>
      </c>
      <c r="B81" s="1386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6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6" t="str">
        <f>[1]ExpFactors!A82</f>
        <v>Matches</v>
      </c>
      <c r="B82" s="1386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6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84" t="s">
        <v>716</v>
      </c>
      <c r="B83" s="1285"/>
      <c r="C83" s="1559" t="s">
        <v>582</v>
      </c>
      <c r="D83" s="1559"/>
      <c r="E83" s="1559"/>
      <c r="F83" s="1559"/>
      <c r="G83" s="1384" t="str">
        <f>[1]ExpFactors!$G$83</f>
        <v>Addition</v>
      </c>
      <c r="H83" s="1385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6" t="str">
        <f>[1]ExpFactors!A84</f>
        <v>Lower Bound Poverty Line</v>
      </c>
      <c r="B84" s="1386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6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6" t="str">
        <f>[1]ExpFactors!A85</f>
        <v>Upper Bound Poverty Line</v>
      </c>
      <c r="B85" s="1386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6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84" t="s">
        <v>717</v>
      </c>
      <c r="B86" s="1285"/>
      <c r="C86" s="1559" t="s">
        <v>582</v>
      </c>
      <c r="D86" s="1559"/>
      <c r="E86" s="1559"/>
      <c r="F86" s="1559"/>
      <c r="G86" s="1384" t="str">
        <f>[1]ExpFactors!$G$83</f>
        <v>Addition</v>
      </c>
      <c r="H86" s="1385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64" t="s">
        <v>586</v>
      </c>
      <c r="B87" s="1386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6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64" t="s">
        <v>585</v>
      </c>
      <c r="B88" s="1386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6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84" t="s">
        <v>56</v>
      </c>
      <c r="B89" s="1285"/>
      <c r="C89" s="1559" t="s">
        <v>582</v>
      </c>
      <c r="D89" s="1559"/>
      <c r="E89" s="1559"/>
      <c r="F89" s="1559"/>
      <c r="G89" s="1384" t="s">
        <v>583</v>
      </c>
      <c r="H89" s="1385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64" t="s">
        <v>587</v>
      </c>
      <c r="B90" s="1386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6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73" t="s">
        <v>588</v>
      </c>
      <c r="B91" s="1386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6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84" t="s">
        <v>589</v>
      </c>
      <c r="B92" s="1285"/>
      <c r="C92" s="1559" t="s">
        <v>582</v>
      </c>
      <c r="D92" s="1559"/>
      <c r="E92" s="1559"/>
      <c r="F92" s="1559"/>
      <c r="G92" s="1384" t="s">
        <v>583</v>
      </c>
      <c r="H92" s="1385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6" t="s">
        <v>590</v>
      </c>
      <c r="B93" s="1386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6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6" t="s">
        <v>591</v>
      </c>
      <c r="B94" s="1386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6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84" t="s">
        <v>592</v>
      </c>
      <c r="B95" s="1285"/>
      <c r="C95" s="1559" t="s">
        <v>582</v>
      </c>
      <c r="D95" s="1559"/>
      <c r="E95" s="1559"/>
      <c r="F95" s="1559"/>
      <c r="G95" s="1384" t="s">
        <v>583</v>
      </c>
      <c r="H95" s="1385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6" t="s">
        <v>593</v>
      </c>
      <c r="B96" s="1386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6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64" t="s">
        <v>594</v>
      </c>
      <c r="B97" s="1386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6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6" t="s">
        <v>595</v>
      </c>
      <c r="B98" s="1386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6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6" t="s">
        <v>596</v>
      </c>
      <c r="B99" s="1386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6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6" t="s">
        <v>597</v>
      </c>
      <c r="B100" s="1386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6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6" t="s">
        <v>598</v>
      </c>
      <c r="B101" s="1386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6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6" t="s">
        <v>599</v>
      </c>
      <c r="B102" s="1386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6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6" t="s">
        <v>600</v>
      </c>
      <c r="B103" s="1386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6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64" t="s">
        <v>601</v>
      </c>
      <c r="B104" s="1386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6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64" t="s">
        <v>602</v>
      </c>
      <c r="B105" s="1386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6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8"/>
      <c r="H106" s="1258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8"/>
      <c r="H107" s="1258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8"/>
      <c r="H108" s="1258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8"/>
      <c r="H109" s="1258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8"/>
      <c r="H110" s="1258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8"/>
      <c r="H111" s="1258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8"/>
      <c r="H112" s="1258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603</v>
      </c>
      <c r="C2" s="1289"/>
    </row>
    <row r="3" spans="2:3" ht="15" customHeight="1">
      <c r="B3" s="1288" t="s">
        <v>604</v>
      </c>
      <c r="C3" s="1289" t="s">
        <v>611</v>
      </c>
    </row>
    <row r="4" spans="2:3" ht="15" customHeight="1">
      <c r="B4" s="1288" t="s">
        <v>605</v>
      </c>
      <c r="C4" s="1289" t="s">
        <v>610</v>
      </c>
    </row>
    <row r="5" spans="2:3" ht="36" customHeight="1">
      <c r="B5" s="1288" t="s">
        <v>606</v>
      </c>
      <c r="C5" s="1289"/>
    </row>
    <row r="6" spans="2:3" ht="15" customHeight="1">
      <c r="B6" s="1288" t="s">
        <v>607</v>
      </c>
      <c r="C6" s="1289" t="s">
        <v>612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30" customFormat="1" ht="13" thickBot="1">
      <c r="A1" s="1430" t="s">
        <v>804</v>
      </c>
      <c r="B1" s="1560"/>
      <c r="C1" s="1560"/>
      <c r="D1" s="1560"/>
      <c r="E1" s="1560"/>
      <c r="F1" s="1560"/>
      <c r="G1" s="1560"/>
      <c r="H1" s="1560"/>
      <c r="I1" s="1560"/>
      <c r="J1" s="1560"/>
      <c r="K1" s="1560"/>
      <c r="L1" s="1560"/>
      <c r="M1" s="1560"/>
      <c r="N1" s="1560"/>
      <c r="O1" s="1560"/>
      <c r="P1" s="1560"/>
      <c r="Q1" s="1560"/>
      <c r="R1" s="1560"/>
      <c r="S1" s="1560"/>
      <c r="T1" s="1560"/>
      <c r="U1" s="1560"/>
      <c r="V1" s="1560"/>
      <c r="W1" s="1560"/>
      <c r="X1" s="1560"/>
      <c r="Y1" s="1560"/>
      <c r="Z1" s="1560"/>
      <c r="AA1" s="1560"/>
      <c r="AB1" s="1560"/>
      <c r="AC1" s="1560"/>
      <c r="AD1" s="1560"/>
      <c r="AE1" s="1560"/>
      <c r="AF1" s="1560"/>
      <c r="AG1" s="1560"/>
      <c r="AH1" s="1560"/>
      <c r="AI1" s="1560"/>
      <c r="AJ1" s="1560"/>
      <c r="AK1" s="1560"/>
      <c r="AL1" s="1560"/>
      <c r="AM1" s="1560"/>
      <c r="AN1" s="1560"/>
      <c r="AO1" s="1560"/>
      <c r="AP1" s="1560"/>
      <c r="AQ1" s="1560"/>
      <c r="AR1" s="1560"/>
      <c r="AS1" s="1560"/>
      <c r="AT1" s="1560"/>
      <c r="AU1" s="1560"/>
      <c r="AV1" s="1560"/>
      <c r="AW1" s="1560"/>
      <c r="AX1" s="1560"/>
      <c r="AY1" s="1560"/>
      <c r="AZ1" s="1560"/>
      <c r="BA1" s="1560"/>
      <c r="BB1" s="1560"/>
      <c r="BC1" s="1560"/>
      <c r="BD1" s="1560"/>
      <c r="BE1" s="1560"/>
      <c r="BF1" s="1560"/>
      <c r="BG1" s="1560"/>
      <c r="BH1" s="1560"/>
      <c r="BI1" s="1560"/>
      <c r="BJ1" s="1560"/>
      <c r="BK1" s="1560"/>
      <c r="BL1" s="1560"/>
      <c r="BM1" s="1560"/>
      <c r="BN1" s="1560"/>
      <c r="BO1" s="1560"/>
      <c r="BP1" s="1560"/>
      <c r="BQ1" s="1560"/>
      <c r="BR1" s="1560"/>
      <c r="BS1" s="1560"/>
      <c r="BT1" s="1560"/>
      <c r="BU1" s="1560"/>
      <c r="BV1" s="1560"/>
      <c r="BW1" s="1560"/>
      <c r="BX1" s="1560"/>
      <c r="BY1" s="1560"/>
      <c r="BZ1" s="1560"/>
      <c r="CA1" s="1560"/>
      <c r="CB1" s="1560"/>
      <c r="CC1" s="1560"/>
      <c r="CD1" s="1560"/>
      <c r="CE1" s="1560"/>
      <c r="CF1" s="1560"/>
      <c r="CG1" s="1560"/>
      <c r="CH1" s="1560"/>
      <c r="CI1" s="1560"/>
      <c r="CJ1" s="1560"/>
      <c r="CK1" s="1560"/>
      <c r="CL1" s="1560"/>
      <c r="CM1" s="1560"/>
      <c r="CN1" s="1560"/>
      <c r="CO1" s="1560"/>
      <c r="CP1" s="1560"/>
      <c r="CQ1" s="1560"/>
      <c r="CR1" s="1560"/>
      <c r="CS1" s="1560"/>
      <c r="CT1" s="1560"/>
      <c r="CU1" s="1560"/>
      <c r="CV1" s="1560"/>
      <c r="CW1" s="1560"/>
      <c r="CX1" s="1560"/>
      <c r="CY1" s="1560"/>
      <c r="CZ1" s="1560"/>
      <c r="DA1" s="1560"/>
      <c r="DB1" s="1560"/>
      <c r="DC1" s="1560"/>
      <c r="DD1" s="1560"/>
      <c r="DE1" s="1560"/>
      <c r="DF1" s="1560"/>
      <c r="DG1" s="1560"/>
      <c r="DH1" s="1560"/>
      <c r="DI1" s="1560"/>
      <c r="DJ1" s="1560"/>
      <c r="DK1" s="1560"/>
      <c r="DL1" s="1560"/>
      <c r="DM1" s="1560"/>
      <c r="DN1" s="1560"/>
      <c r="DO1" s="1560"/>
      <c r="DP1" s="1560"/>
      <c r="DQ1" s="1560"/>
    </row>
    <row r="2" spans="1:133" ht="13" thickBot="1">
      <c r="A2" t="s">
        <v>42</v>
      </c>
      <c r="B2" s="1560"/>
      <c r="C2" s="1560"/>
      <c r="D2" s="1560"/>
      <c r="E2" s="1560"/>
      <c r="F2" s="1560"/>
      <c r="G2" s="1560"/>
      <c r="H2" s="1560"/>
      <c r="I2" s="1560"/>
      <c r="J2" s="1560"/>
      <c r="K2" s="1560"/>
      <c r="L2" s="1560"/>
      <c r="M2" s="1560"/>
      <c r="N2" s="1560"/>
      <c r="O2" s="1560"/>
      <c r="P2" s="1560"/>
      <c r="Q2" s="1560"/>
      <c r="R2" s="1560"/>
      <c r="S2" s="1560"/>
      <c r="T2" s="1560"/>
      <c r="U2" s="1560"/>
      <c r="V2" s="1560"/>
      <c r="W2" s="1560"/>
      <c r="X2" s="1560"/>
      <c r="Y2" s="1560"/>
      <c r="Z2" s="1560"/>
      <c r="AA2" s="1560"/>
      <c r="AB2" s="1560"/>
      <c r="AC2" s="1560"/>
      <c r="AD2" s="1560"/>
      <c r="AE2" s="1560"/>
      <c r="AF2" s="1560"/>
      <c r="AG2" s="1560"/>
      <c r="AH2" s="1560"/>
      <c r="AI2" s="1560"/>
      <c r="AJ2" s="1560"/>
      <c r="AK2" s="1560"/>
      <c r="AL2" s="1560"/>
      <c r="AM2" s="1560"/>
      <c r="AN2" s="1560"/>
      <c r="AO2" s="1560"/>
      <c r="AP2" s="1560"/>
      <c r="AQ2" s="1560"/>
      <c r="AR2" s="1560"/>
      <c r="AS2" s="1560"/>
      <c r="AT2" s="1560"/>
      <c r="AU2" s="1560"/>
      <c r="AV2" s="1560"/>
      <c r="AW2" s="1560"/>
      <c r="AX2" s="1560"/>
      <c r="AY2" s="1560"/>
      <c r="AZ2" s="1560"/>
      <c r="BA2" s="1560"/>
      <c r="BB2" s="1560"/>
      <c r="BC2" s="1560"/>
      <c r="BD2" s="1560"/>
      <c r="BE2" s="1560"/>
      <c r="BF2" s="1560"/>
      <c r="BG2" s="1560"/>
      <c r="BH2" s="1560"/>
      <c r="BI2" s="1560"/>
      <c r="BJ2" s="1560"/>
      <c r="BK2" s="1560"/>
      <c r="BL2" s="1560"/>
      <c r="BM2" s="1560"/>
      <c r="BN2" s="1560"/>
      <c r="BO2" s="1560"/>
      <c r="BP2" s="1560"/>
      <c r="BQ2" s="1560"/>
      <c r="BR2" s="1560"/>
      <c r="BS2" s="1560"/>
      <c r="BT2" s="1560"/>
      <c r="BU2" s="1560"/>
      <c r="BV2" s="1560"/>
      <c r="BW2" s="1560"/>
      <c r="BX2" s="1560"/>
      <c r="BY2" s="1560"/>
      <c r="BZ2" s="1560"/>
      <c r="CA2" s="1560"/>
      <c r="CB2" s="1560"/>
      <c r="CC2" s="1560"/>
      <c r="CD2" s="1560"/>
      <c r="CE2" s="1560"/>
      <c r="CF2" s="1560"/>
      <c r="CG2" s="1560"/>
      <c r="CH2" s="1560"/>
      <c r="CI2" s="1560"/>
      <c r="CJ2" s="1560"/>
      <c r="CK2" s="1560"/>
      <c r="CL2" s="1560"/>
      <c r="CM2" s="1560"/>
      <c r="CN2" s="1560"/>
      <c r="CO2" s="1560"/>
      <c r="CP2" s="1560"/>
      <c r="CQ2" s="1560"/>
      <c r="CR2" s="1560"/>
      <c r="CS2" s="1560"/>
      <c r="CT2" s="1560"/>
      <c r="CU2" s="1560"/>
      <c r="CV2" s="1560"/>
      <c r="CW2" s="1560"/>
      <c r="CX2" s="1560"/>
      <c r="CY2" s="1560"/>
      <c r="CZ2" s="1560"/>
      <c r="DA2" s="1560"/>
      <c r="DB2" s="1560"/>
      <c r="DC2" s="1560"/>
      <c r="DD2" s="1560"/>
      <c r="DE2" s="1560"/>
      <c r="DF2" s="1560"/>
      <c r="DG2" s="1560"/>
      <c r="DH2" s="1560"/>
      <c r="DI2" s="1560"/>
      <c r="DJ2" s="1560"/>
      <c r="DK2" s="1560"/>
      <c r="DL2" s="1560"/>
      <c r="DM2" s="1560"/>
      <c r="DN2" s="1560"/>
      <c r="DO2" s="1560"/>
      <c r="DP2" s="1560"/>
      <c r="DQ2" s="1560"/>
    </row>
    <row r="3" spans="1:133" ht="13" thickBot="1">
      <c r="A3" s="1447" t="s">
        <v>751</v>
      </c>
      <c r="B3" s="1560"/>
      <c r="C3" s="1560"/>
      <c r="D3" s="1560"/>
      <c r="E3" s="1560"/>
      <c r="F3" s="1560"/>
      <c r="G3" s="1560"/>
      <c r="H3" s="1560"/>
      <c r="I3" s="1560"/>
      <c r="J3" s="1560"/>
      <c r="K3" s="1560"/>
      <c r="L3" s="1560"/>
      <c r="M3" s="1560"/>
      <c r="N3" s="1560"/>
      <c r="O3" s="1560"/>
      <c r="P3" s="1560"/>
      <c r="Q3" s="1560"/>
      <c r="R3" s="1560"/>
      <c r="S3" s="1560"/>
      <c r="T3" s="1560"/>
      <c r="U3" s="1560"/>
      <c r="V3" s="1560"/>
      <c r="W3" s="1560"/>
      <c r="X3" s="1560"/>
      <c r="Y3" s="1560"/>
      <c r="Z3" s="1560"/>
      <c r="AA3" s="1560"/>
      <c r="AB3" s="1560"/>
      <c r="AC3" s="1560"/>
      <c r="AD3" s="1560"/>
      <c r="AE3" s="1560"/>
      <c r="AF3" s="1560"/>
      <c r="AG3" s="1560"/>
      <c r="AH3" s="1560"/>
      <c r="AI3" s="1560"/>
      <c r="AJ3" s="1560"/>
      <c r="AK3" s="1560"/>
      <c r="AL3" s="1560"/>
      <c r="AM3" s="1560"/>
      <c r="AN3" s="1560"/>
      <c r="AO3" s="1560"/>
      <c r="AP3" s="1560"/>
      <c r="AQ3" s="1560"/>
      <c r="AR3" s="1560"/>
      <c r="AS3" s="1560"/>
      <c r="AT3" s="1560"/>
      <c r="AU3" s="1560"/>
      <c r="AV3" s="1560"/>
      <c r="AW3" s="1560"/>
      <c r="AX3" s="1560"/>
      <c r="AY3" s="1560"/>
      <c r="AZ3" s="1560"/>
      <c r="BA3" s="1560"/>
      <c r="BB3" s="1560"/>
      <c r="BC3" s="1560"/>
      <c r="BD3" s="1560"/>
      <c r="BE3" s="1560"/>
      <c r="BF3" s="1560"/>
      <c r="BG3" s="1560"/>
      <c r="BH3" s="1560"/>
      <c r="BI3" s="1560"/>
      <c r="BJ3" s="1560"/>
      <c r="BK3" s="1560"/>
      <c r="BL3" s="1560"/>
      <c r="BM3" s="1560"/>
      <c r="BN3" s="1560"/>
      <c r="BO3" s="1560"/>
      <c r="BP3" s="1560"/>
      <c r="BQ3" s="1560"/>
      <c r="BR3" s="1560"/>
      <c r="BS3" s="1560"/>
      <c r="BT3" s="1560"/>
      <c r="BU3" s="1560"/>
      <c r="BV3" s="1560"/>
      <c r="BW3" s="1560"/>
      <c r="BX3" s="1560"/>
      <c r="BY3" s="1560"/>
      <c r="BZ3" s="1560"/>
      <c r="CA3" s="1560"/>
      <c r="CB3" s="1560"/>
      <c r="CC3" s="1560"/>
      <c r="CD3" s="1560"/>
      <c r="CE3" s="1560"/>
      <c r="CF3" s="1560"/>
      <c r="CG3" s="1560"/>
      <c r="CH3" s="1560"/>
      <c r="CI3" s="1560"/>
      <c r="CJ3" s="1560"/>
      <c r="CK3" s="1560"/>
      <c r="CL3" s="1560"/>
      <c r="CM3" s="1560"/>
      <c r="CN3" s="1560"/>
      <c r="CO3" s="1560"/>
      <c r="CP3" s="1560"/>
      <c r="CQ3" s="1560"/>
      <c r="CR3" s="1560"/>
      <c r="CS3" s="1560"/>
      <c r="CT3" s="1560"/>
      <c r="CU3" s="1560"/>
      <c r="CV3" s="1560"/>
      <c r="CW3" s="1560"/>
      <c r="CX3" s="1560"/>
      <c r="CY3" s="1560"/>
      <c r="CZ3" s="1560"/>
      <c r="DA3" s="1560"/>
      <c r="DB3" s="1560"/>
      <c r="DC3" s="1560"/>
      <c r="DD3" s="1560"/>
      <c r="DE3" s="1560"/>
      <c r="DF3" s="1560"/>
      <c r="DG3" s="1560"/>
      <c r="DH3" s="1560"/>
      <c r="DI3" s="1560"/>
      <c r="DJ3" s="1560"/>
      <c r="DK3" s="1560"/>
      <c r="DL3" s="1560"/>
      <c r="DM3" s="1560"/>
      <c r="DN3" s="1560"/>
      <c r="DO3" s="1560"/>
      <c r="DP3" s="1560"/>
      <c r="DQ3" s="1560"/>
      <c r="DR3" s="1560" t="s">
        <v>752</v>
      </c>
      <c r="DS3" s="1560"/>
      <c r="DT3" s="1560"/>
      <c r="DU3" s="1560"/>
      <c r="DV3" s="1560"/>
      <c r="DW3" s="1560"/>
      <c r="DX3" s="1560"/>
      <c r="DY3" s="1560"/>
      <c r="DZ3" s="1560"/>
      <c r="EA3" s="1560"/>
      <c r="EB3" s="1560"/>
      <c r="EC3" s="1560"/>
    </row>
    <row r="4" spans="1:133">
      <c r="A4" s="1448" t="s">
        <v>753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754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755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756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757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758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759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760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761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762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763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764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765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759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760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761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762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763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764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766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759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760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761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762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763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764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767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759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760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761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762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763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764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768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759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760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761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763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764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769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759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760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761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763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764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770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759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760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761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763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764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771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759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760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761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763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764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772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759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760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761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763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764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773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774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775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776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777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778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774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775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776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777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779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774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775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776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777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780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774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775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776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777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781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782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783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784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448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785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786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787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788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789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790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791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792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793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794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795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796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797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798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799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800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448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801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802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803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9" t="s">
        <v>805</v>
      </c>
      <c r="B2" s="1480" t="s">
        <v>806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807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808</v>
      </c>
      <c r="M3" s="1481"/>
      <c r="N3" s="1481"/>
      <c r="O3" s="1481"/>
      <c r="P3" s="1481"/>
      <c r="Q3" s="1481"/>
    </row>
    <row r="4" spans="1:17" ht="13" thickBot="1">
      <c r="A4" s="1484" t="s">
        <v>809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>
        <f>IF(WB!M6="","",WB!M6)</f>
        <v>11</v>
      </c>
      <c r="M4" s="1485">
        <f>IF(WB!N6="","",WB!N6)</f>
        <v>12</v>
      </c>
      <c r="N4" s="1485" t="str">
        <f>IF(WB!O6="","",WB!O6)</f>
        <v/>
      </c>
      <c r="O4" s="1485" t="str">
        <f>IF(WB!P6="","",WB!P6)</f>
        <v/>
      </c>
      <c r="P4" s="1485" t="str">
        <f>IF(WB!Q6="","",WB!Q6)</f>
        <v/>
      </c>
      <c r="Q4" s="1485" t="str">
        <f>IF(WB!R6="","",WB!R6)</f>
        <v/>
      </c>
    </row>
    <row r="5" spans="1:17">
      <c r="A5" s="1486" t="s">
        <v>810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811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812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813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814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815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816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765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811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812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813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814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815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816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766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811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812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813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814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815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816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768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811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812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813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814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815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816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778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811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812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813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814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815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816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817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811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812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813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814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815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816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773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811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812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813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814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815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816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818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811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812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813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814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815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816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819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811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812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813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814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815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816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799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811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812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813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814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815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816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820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811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812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813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814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815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816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338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811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812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813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814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815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816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821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811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812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813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814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815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816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822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811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812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813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814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815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816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824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811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812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813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814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815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816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811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812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813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814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815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816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825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811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812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813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814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815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816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337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811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812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813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814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815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816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769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811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812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813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814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815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816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826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811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812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813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814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815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816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826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811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812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813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814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815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816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826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811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812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813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814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815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816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826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811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812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813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814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815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816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826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811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812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813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814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815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816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826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811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812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813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814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815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816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826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811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812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813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814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815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816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826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811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812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813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814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815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816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826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811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812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813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814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815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816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826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811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812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813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814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815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816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826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811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812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813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814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815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816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826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811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812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813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814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815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816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826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811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812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813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814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815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816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826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811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812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813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814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815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816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826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811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812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813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814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815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816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826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811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812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813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814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815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816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826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811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812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813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814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815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816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827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828</v>
      </c>
      <c r="B258" s="1489" t="s">
        <v>823</v>
      </c>
      <c r="C258" s="1489" t="s">
        <v>823</v>
      </c>
      <c r="D258" s="1489" t="s">
        <v>829</v>
      </c>
      <c r="E258" s="1489" t="s">
        <v>823</v>
      </c>
      <c r="F258" s="1489" t="s">
        <v>823</v>
      </c>
      <c r="G258" s="1489" t="s">
        <v>829</v>
      </c>
      <c r="H258" s="1489" t="s">
        <v>823</v>
      </c>
      <c r="I258" s="1489" t="s">
        <v>823</v>
      </c>
      <c r="J258" s="1489" t="s">
        <v>823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830</v>
      </c>
      <c r="B259" s="1489" t="s">
        <v>831</v>
      </c>
      <c r="C259" s="1489" t="s">
        <v>832</v>
      </c>
      <c r="D259" s="1490" t="s">
        <v>833</v>
      </c>
      <c r="E259" s="1489" t="s">
        <v>832</v>
      </c>
      <c r="F259" s="1490" t="s">
        <v>834</v>
      </c>
      <c r="G259" s="1489" t="s">
        <v>835</v>
      </c>
      <c r="H259" s="1489" t="s">
        <v>836</v>
      </c>
      <c r="I259" s="1489" t="s">
        <v>837</v>
      </c>
      <c r="J259" s="1489" t="s">
        <v>832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838</v>
      </c>
      <c r="B260" s="1490" t="s">
        <v>839</v>
      </c>
      <c r="C260" s="1490" t="s">
        <v>840</v>
      </c>
      <c r="D260" s="1490" t="s">
        <v>840</v>
      </c>
      <c r="E260" s="1489" t="s">
        <v>841</v>
      </c>
      <c r="F260" s="1490" t="s">
        <v>842</v>
      </c>
      <c r="G260" s="1489" t="s">
        <v>843</v>
      </c>
      <c r="H260" s="1489" t="s">
        <v>844</v>
      </c>
      <c r="I260" s="1489" t="s">
        <v>844</v>
      </c>
      <c r="J260" s="1489" t="s">
        <v>844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845</v>
      </c>
      <c r="B261" s="1495" t="s">
        <v>844</v>
      </c>
      <c r="C261" s="1495" t="s">
        <v>846</v>
      </c>
      <c r="D261" s="1495" t="s">
        <v>847</v>
      </c>
      <c r="E261" s="1492" t="s">
        <v>848</v>
      </c>
      <c r="F261" s="1495" t="s">
        <v>849</v>
      </c>
      <c r="G261" s="1492" t="s">
        <v>850</v>
      </c>
      <c r="H261" s="1492" t="s">
        <v>851</v>
      </c>
      <c r="I261" s="1495" t="s">
        <v>851</v>
      </c>
      <c r="J261" s="1495" t="s">
        <v>841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84" t="s">
        <v>809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852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853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854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855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856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857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858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854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859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860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857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861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854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859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860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857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862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854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859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860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857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863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854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859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860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857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864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854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859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860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857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865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854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859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860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857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866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854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859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860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857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866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854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859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860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857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866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854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859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860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857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866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854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859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860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857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866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854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859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860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857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866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854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859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860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857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866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854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859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860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857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867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868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869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870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871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872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873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874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875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876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870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871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872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873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874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875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877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870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871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872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873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874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875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878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870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871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872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873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874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875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879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880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881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875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882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880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881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875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883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880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881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875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884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880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881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875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11" t="s">
        <v>885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886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887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888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889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890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891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809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892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893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894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895</v>
      </c>
    </row>
    <row r="2" spans="1:11" ht="13" thickBot="1"/>
    <row r="3" spans="1:11" ht="13" thickBot="1">
      <c r="A3" s="1484" t="s">
        <v>809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892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893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894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2016-04-21T14:08:23Z</dcterms:modified>
  <cp:category/>
</cp:coreProperties>
</file>