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174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T12" i="12"/>
  <c r="R13" i="12"/>
  <c r="S13" i="12"/>
  <c r="M21" i="12"/>
  <c r="M22" i="12"/>
  <c r="R14" i="12"/>
  <c r="S14" i="12"/>
  <c r="R15" i="12"/>
  <c r="S15" i="12"/>
  <c r="J105" i="12"/>
  <c r="M105" i="12"/>
  <c r="J103" i="12"/>
  <c r="M103" i="12"/>
  <c r="T15" i="12"/>
  <c r="R16" i="12"/>
  <c r="S16" i="12"/>
  <c r="T16" i="12"/>
  <c r="R17" i="12"/>
  <c r="S17" i="12"/>
  <c r="J101" i="12"/>
  <c r="M101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02" i="8"/>
  <c r="T20" i="8"/>
  <c r="I85" i="9"/>
  <c r="M99" i="8"/>
  <c r="M100" i="8"/>
  <c r="M101" i="8"/>
  <c r="T13" i="8"/>
  <c r="I78" i="9"/>
  <c r="M108" i="8"/>
  <c r="M103" i="8"/>
  <c r="T17" i="8"/>
  <c r="I82" i="9"/>
  <c r="T14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1" i="12"/>
  <c r="M92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2" i="7"/>
  <c r="M100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T13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<sst xmlns="http://schemas.openxmlformats.org/spreadsheetml/2006/main" count="787" uniqueCount="146">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</sst>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116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0.0400498132004981</c:v>
                </c:pt>
                <c:pt idx="1">
                  <c:v>0.0400498132004981</c:v>
                </c:pt>
                <c:pt idx="2" formatCode="0.0%">
                  <c:v>0.0400498132004981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0.0324242839352428</c:v>
                </c:pt>
                <c:pt idx="2" formatCode="0.0%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3.75218622609701E-5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-0.00116789402159441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0.000199946737674196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0.000325035271203007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-0.000264088741744639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0.0115397400631969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-0.00489136080423229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0.0567879397595965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0.0549941133250311</c:v>
                </c:pt>
                <c:pt idx="1">
                  <c:v>0.0549941133250311</c:v>
                </c:pt>
                <c:pt idx="2" formatCode="0.0%">
                  <c:v>0.0603740343326624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0.358198728119552</c:v>
                </c:pt>
                <c:pt idx="1">
                  <c:v>0.358198728119552</c:v>
                </c:pt>
                <c:pt idx="2" formatCode="0.0%">
                  <c:v>0.347879125373557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0.509767666251557</c:v>
                </c:pt>
                <c:pt idx="1">
                  <c:v>0.509767666251557</c:v>
                </c:pt>
                <c:pt idx="2" formatCode="0.0%">
                  <c:v>0.515107995783858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67448"/>
        <c:axId val="2110289144"/>
      </c:barChart>
      <c:catAx>
        <c:axId val="20949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28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28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6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0.0386454760639583</c:v>
                </c:pt>
                <c:pt idx="2">
                  <c:v>0.037931899526119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0.0144920535239843</c:v>
                </c:pt>
                <c:pt idx="2">
                  <c:v>0.0144920535239843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0.0676295831119269</c:v>
                </c:pt>
                <c:pt idx="2">
                  <c:v>0.0676295831119269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0.0649243997874499</c:v>
                </c:pt>
                <c:pt idx="2">
                  <c:v>0.0665228112322099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0.00579682140959374</c:v>
                </c:pt>
                <c:pt idx="2">
                  <c:v>0.00579682140959374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0.00405777498671562</c:v>
                </c:pt>
                <c:pt idx="2">
                  <c:v>0.00405777498671562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0.0724602676199217</c:v>
                </c:pt>
                <c:pt idx="2">
                  <c:v>0.0751361796368191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0.00300544718547276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0.00753586783247186</c:v>
                </c:pt>
                <c:pt idx="2">
                  <c:v>0.00756369731744759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0.00284489246445892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0.00346203737365486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0.00043476160571953</c:v>
                </c:pt>
                <c:pt idx="2">
                  <c:v>0.000450817077820914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0.00202888749335781</c:v>
                </c:pt>
                <c:pt idx="2">
                  <c:v>0.00210381302983093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0.00159412588763828</c:v>
                </c:pt>
                <c:pt idx="2">
                  <c:v>0.00165299595201002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0.0533790638133423</c:v>
                </c:pt>
                <c:pt idx="2">
                  <c:v>0.0553503189991234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0.00360653662256731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0.023187285638375</c:v>
                </c:pt>
                <c:pt idx="1">
                  <c:v>0.023187285638375</c:v>
                </c:pt>
                <c:pt idx="2">
                  <c:v>0.023187285638375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0.260856963431718</c:v>
                </c:pt>
                <c:pt idx="1">
                  <c:v>0.260856963431718</c:v>
                </c:pt>
                <c:pt idx="2">
                  <c:v>0.260856963431718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0.197091927926187</c:v>
                </c:pt>
                <c:pt idx="1">
                  <c:v>0.197091927926187</c:v>
                </c:pt>
                <c:pt idx="2">
                  <c:v>0.195636231788995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0.0811554997343123</c:v>
                </c:pt>
                <c:pt idx="1">
                  <c:v>0.0811554997343123</c:v>
                </c:pt>
                <c:pt idx="2">
                  <c:v>0.0811554997343123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0.0823148640162311</c:v>
                </c:pt>
                <c:pt idx="1">
                  <c:v>0.0823148640162311</c:v>
                </c:pt>
                <c:pt idx="2">
                  <c:v>0.0823148640162311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0.00966136901598956</c:v>
                </c:pt>
                <c:pt idx="2">
                  <c:v>0.00966136901598956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451496"/>
        <c:axId val="-2025448472"/>
      </c:barChart>
      <c:catAx>
        <c:axId val="-20254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4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4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5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0.0333609116869946</c:v>
                </c:pt>
                <c:pt idx="2">
                  <c:v>0.0330968714203456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0.0467052763617924</c:v>
                </c:pt>
                <c:pt idx="2">
                  <c:v>0.0463972293840353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0.0098247884918199</c:v>
                </c:pt>
                <c:pt idx="2">
                  <c:v>0.00972110868044909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0.00216845925965465</c:v>
                </c:pt>
                <c:pt idx="2">
                  <c:v>0.00216845925965465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0.00350289572713443</c:v>
                </c:pt>
                <c:pt idx="2">
                  <c:v>0.00350289572713443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0.0500413675304919</c:v>
                </c:pt>
                <c:pt idx="2">
                  <c:v>0.0513615688637365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0.00205446275454946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0.00193493287784569</c:v>
                </c:pt>
                <c:pt idx="2">
                  <c:v>0.00187112314673886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0.00198405201677641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0.00300248205182951</c:v>
                </c:pt>
                <c:pt idx="2">
                  <c:v>0.00298267903183084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0.000667218233739891</c:v>
                </c:pt>
                <c:pt idx="2">
                  <c:v>0.000684820918183154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0.00165136512850623</c:v>
                </c:pt>
                <c:pt idx="2">
                  <c:v>0.00169493177250331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0.000840694974512263</c:v>
                </c:pt>
                <c:pt idx="2">
                  <c:v>0.000862874356910774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0.00100082735060984</c:v>
                </c:pt>
                <c:pt idx="2">
                  <c:v>0.00102723137727473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0.00205446275454946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0.0232191945341482</c:v>
                </c:pt>
                <c:pt idx="2">
                  <c:v>0.0238317679527737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0.00205446275454946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0.30825482398783</c:v>
                </c:pt>
                <c:pt idx="1">
                  <c:v>0.30825482398783</c:v>
                </c:pt>
                <c:pt idx="2">
                  <c:v>0.30825482398783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0.472390509487843</c:v>
                </c:pt>
                <c:pt idx="1">
                  <c:v>0.472390509487843</c:v>
                </c:pt>
                <c:pt idx="2">
                  <c:v>0.472390509487843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0.0284234967573194</c:v>
                </c:pt>
                <c:pt idx="1">
                  <c:v>0.0284234967573194</c:v>
                </c:pt>
                <c:pt idx="2">
                  <c:v>0.0284234967573194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0.00500413675304919</c:v>
                </c:pt>
                <c:pt idx="2">
                  <c:v>0.00500413675304919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09736"/>
        <c:axId val="-2022026408"/>
      </c:barChart>
      <c:catAx>
        <c:axId val="-20220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2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2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0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0.0133600534402138</c:v>
                </c:pt>
                <c:pt idx="2">
                  <c:v>0.0133600534402138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0.00283395072974231</c:v>
                </c:pt>
                <c:pt idx="2">
                  <c:v>0.00283395072974231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0.00303637578186676</c:v>
                </c:pt>
                <c:pt idx="2">
                  <c:v>0.00327656977689834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0.00931155239772474</c:v>
                </c:pt>
                <c:pt idx="2">
                  <c:v>0.0100481473158216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0.00121455031274671</c:v>
                </c:pt>
                <c:pt idx="2">
                  <c:v>0.00131062791075933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0.000809700208497803</c:v>
                </c:pt>
                <c:pt idx="2">
                  <c:v>0.000873751940506223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0.0018420679743325</c:v>
                </c:pt>
                <c:pt idx="2">
                  <c:v>0.00198778566465166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-0.00120096997515787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0.121455031274671</c:v>
                </c:pt>
                <c:pt idx="1">
                  <c:v>0.121455031274671</c:v>
                </c:pt>
                <c:pt idx="2">
                  <c:v>0.121455031274671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0.573267747616445</c:v>
                </c:pt>
                <c:pt idx="1">
                  <c:v>0.573267747616445</c:v>
                </c:pt>
                <c:pt idx="2">
                  <c:v>0.573267747616445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0.252626465051315</c:v>
                </c:pt>
                <c:pt idx="1">
                  <c:v>0.252626465051315</c:v>
                </c:pt>
                <c:pt idx="2">
                  <c:v>0.252626465051315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0.0202425052124451</c:v>
                </c:pt>
                <c:pt idx="2">
                  <c:v>0.0202425052124451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7928"/>
        <c:axId val="-2099493224"/>
      </c:barChart>
      <c:catAx>
        <c:axId val="-2099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9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49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2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1278.770376458082</c:v>
                </c:pt>
                <c:pt idx="1">
                  <c:v>1410.629391927378</c:v>
                </c:pt>
                <c:pt idx="2">
                  <c:v>2585.158385180047</c:v>
                </c:pt>
                <c:pt idx="3">
                  <c:v>7303.097705918152</c:v>
                </c:pt>
                <c:pt idx="4">
                  <c:v>1275.504111590613</c:v>
                </c:pt>
                <c:pt idx="5">
                  <c:v>1403.385943620384</c:v>
                </c:pt>
                <c:pt idx="6">
                  <c:v>2568.49695297056</c:v>
                </c:pt>
                <c:pt idx="7">
                  <c:v>7259.47768221548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800.9999999999999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  <c:pt idx="4">
                  <c:v>864.3634977492823</c:v>
                </c:pt>
                <c:pt idx="5">
                  <c:v>2338.067364992996</c:v>
                </c:pt>
                <c:pt idx="6">
                  <c:v>16061.56802440609</c:v>
                </c:pt>
                <c:pt idx="7">
                  <c:v>34645.50016195417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466.0796599890105</c:v>
                </c:pt>
                <c:pt idx="1">
                  <c:v>921.5498116416395</c:v>
                </c:pt>
                <c:pt idx="2">
                  <c:v>1200.858182543717</c:v>
                </c:pt>
                <c:pt idx="3">
                  <c:v>1503.693682512838</c:v>
                </c:pt>
                <c:pt idx="4">
                  <c:v>466.0796599890105</c:v>
                </c:pt>
                <c:pt idx="5">
                  <c:v>921.5498116416395</c:v>
                </c:pt>
                <c:pt idx="6">
                  <c:v>1208.69423167332</c:v>
                </c:pt>
                <c:pt idx="7">
                  <c:v>1514.190013654938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  <c:pt idx="4">
                  <c:v>800.0</c:v>
                </c:pt>
                <c:pt idx="5">
                  <c:v>4429.729752447817</c:v>
                </c:pt>
                <c:pt idx="6">
                  <c:v>14905.44357658988</c:v>
                </c:pt>
                <c:pt idx="7">
                  <c:v>23151.98008938166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-89.50527139850769</c:v>
                </c:pt>
                <c:pt idx="5">
                  <c:v>-135.5668768137654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7504.143646408838</c:v>
                </c:pt>
                <c:pt idx="1">
                  <c:v>16323.31491712707</c:v>
                </c:pt>
                <c:pt idx="2">
                  <c:v>31265.13812154696</c:v>
                </c:pt>
                <c:pt idx="3">
                  <c:v>0.0</c:v>
                </c:pt>
                <c:pt idx="4">
                  <c:v>7504.143646408838</c:v>
                </c:pt>
                <c:pt idx="5">
                  <c:v>16323.31491712707</c:v>
                </c:pt>
                <c:pt idx="6">
                  <c:v>31265.13812154696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115500.0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115500.0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12480.0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20249.32817131992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177000.0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1665.13481050566</c:v>
                </c:pt>
                <c:pt idx="1">
                  <c:v>1665.13481050566</c:v>
                </c:pt>
                <c:pt idx="2">
                  <c:v>1513.758918641509</c:v>
                </c:pt>
                <c:pt idx="3">
                  <c:v>0.0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1513.758918641509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28319.99999999999</c:v>
                </c:pt>
                <c:pt idx="1">
                  <c:v>28319.99999999999</c:v>
                </c:pt>
                <c:pt idx="2">
                  <c:v>8520.0</c:v>
                </c:pt>
                <c:pt idx="3">
                  <c:v>10650.0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8520.0</c:v>
                </c:pt>
                <c:pt idx="7">
                  <c:v>10650.0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  <c:pt idx="4">
                  <c:v>1000.0</c:v>
                </c:pt>
                <c:pt idx="5">
                  <c:v>0.0</c:v>
                </c:pt>
                <c:pt idx="6">
                  <c:v>1000.0</c:v>
                </c:pt>
                <c:pt idx="7">
                  <c:v>1875.0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95288"/>
        <c:axId val="-20861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24646.21366510258</c:v>
                </c:pt>
                <c:pt idx="5" formatCode="#,##0">
                  <c:v>24646.21366510258</c:v>
                </c:pt>
                <c:pt idx="6" formatCode="#,##0">
                  <c:v>24646.21366510258</c:v>
                </c:pt>
                <c:pt idx="7" formatCode="#,##0">
                  <c:v>24646.21366510258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44119.54699843591</c:v>
                </c:pt>
                <c:pt idx="1">
                  <c:v>44119.54699843591</c:v>
                </c:pt>
                <c:pt idx="2">
                  <c:v>44119.54699843591</c:v>
                </c:pt>
                <c:pt idx="3">
                  <c:v>44119.54699843591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44119.54699843591</c:v>
                </c:pt>
                <c:pt idx="5" formatCode="#,##0">
                  <c:v>44119.54699843591</c:v>
                </c:pt>
                <c:pt idx="6" formatCode="#,##0">
                  <c:v>44119.54699843591</c:v>
                </c:pt>
                <c:pt idx="7" formatCode="#,##0">
                  <c:v>44119.54699843591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78799.5469984359</c:v>
                </c:pt>
                <c:pt idx="1">
                  <c:v>78799.5469984359</c:v>
                </c:pt>
                <c:pt idx="2">
                  <c:v>78799.5469984359</c:v>
                </c:pt>
                <c:pt idx="3">
                  <c:v>78799.5469984359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78799.5469984359</c:v>
                </c:pt>
                <c:pt idx="5" formatCode="#,##0">
                  <c:v>78799.5469984359</c:v>
                </c:pt>
                <c:pt idx="6" formatCode="#,##0">
                  <c:v>78799.5469984359</c:v>
                </c:pt>
                <c:pt idx="7" formatCode="#,##0">
                  <c:v>78799.5469984359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95288"/>
        <c:axId val="-2086196824"/>
      </c:lineChart>
      <c:catAx>
        <c:axId val="-209979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1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1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9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1278.770376458082</c:v>
                </c:pt>
                <c:pt idx="1">
                  <c:v>1410.629391927378</c:v>
                </c:pt>
                <c:pt idx="2">
                  <c:v>2585.158385180047</c:v>
                </c:pt>
                <c:pt idx="3">
                  <c:v>7303.097705918152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800.9999999999999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466.0796599890105</c:v>
                </c:pt>
                <c:pt idx="1">
                  <c:v>921.5498116416395</c:v>
                </c:pt>
                <c:pt idx="2">
                  <c:v>1200.858182543717</c:v>
                </c:pt>
                <c:pt idx="3">
                  <c:v>1503.693682512838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7504.143646408838</c:v>
                </c:pt>
                <c:pt idx="1">
                  <c:v>16323.31491712707</c:v>
                </c:pt>
                <c:pt idx="2">
                  <c:v>31265.13812154696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115500.0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1665.13481050566</c:v>
                </c:pt>
                <c:pt idx="1">
                  <c:v>1665.13481050566</c:v>
                </c:pt>
                <c:pt idx="2">
                  <c:v>1513.758918641509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28319.99999999999</c:v>
                </c:pt>
                <c:pt idx="1">
                  <c:v>28319.99999999999</c:v>
                </c:pt>
                <c:pt idx="2">
                  <c:v>8520.0</c:v>
                </c:pt>
                <c:pt idx="3">
                  <c:v>10650.0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431000"/>
        <c:axId val="-2025439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44119.54699843591</c:v>
                </c:pt>
                <c:pt idx="1">
                  <c:v>44119.54699843591</c:v>
                </c:pt>
                <c:pt idx="2">
                  <c:v>44119.54699843591</c:v>
                </c:pt>
                <c:pt idx="3">
                  <c:v>44119.54699843591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78799.5469984359</c:v>
                </c:pt>
                <c:pt idx="1">
                  <c:v>78799.5469984359</c:v>
                </c:pt>
                <c:pt idx="2">
                  <c:v>78799.5469984359</c:v>
                </c:pt>
                <c:pt idx="3">
                  <c:v>78799.5469984359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31000"/>
        <c:axId val="-2025439352"/>
      </c:lineChart>
      <c:catAx>
        <c:axId val="-202543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3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800.9999999999999</c:v>
                </c:pt>
                <c:pt idx="1">
                  <c:v>800.9999999999999</c:v>
                </c:pt>
                <c:pt idx="2">
                  <c:v>800.9999999999999</c:v>
                </c:pt>
                <c:pt idx="3">
                  <c:v>800.9999999999999</c:v>
                </c:pt>
                <c:pt idx="4">
                  <c:v>800.9999999999999</c:v>
                </c:pt>
                <c:pt idx="5">
                  <c:v>800.9999999999999</c:v>
                </c:pt>
                <c:pt idx="6">
                  <c:v>800.9999999999999</c:v>
                </c:pt>
                <c:pt idx="7">
                  <c:v>800.9999999999999</c:v>
                </c:pt>
                <c:pt idx="8">
                  <c:v>800.9999999999999</c:v>
                </c:pt>
                <c:pt idx="9">
                  <c:v>800.9999999999999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70040"/>
        <c:axId val="-20215667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44119.54699843591</c:v>
                </c:pt>
                <c:pt idx="1">
                  <c:v>44119.54699843591</c:v>
                </c:pt>
                <c:pt idx="2">
                  <c:v>44119.54699843591</c:v>
                </c:pt>
                <c:pt idx="3">
                  <c:v>44119.54699843591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70040"/>
        <c:axId val="-2021566712"/>
      </c:lineChart>
      <c:catAx>
        <c:axId val="-202157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6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7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0.35730185451668</c:v>
                </c:pt>
                <c:pt idx="2">
                  <c:v>0.35730185451668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0.390305824188672</c:v>
                </c:pt>
                <c:pt idx="2">
                  <c:v>0.390305824188672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0.122473216213197</c:v>
                </c:pt>
                <c:pt idx="2">
                  <c:v>0.125961142156577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0.12991910508145</c:v>
                </c:pt>
                <c:pt idx="1">
                  <c:v>0.12991910508145</c:v>
                </c:pt>
                <c:pt idx="2">
                  <c:v>0.131280138508263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-0.267832607975475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55224"/>
        <c:axId val="2135843384"/>
      </c:barChart>
      <c:catAx>
        <c:axId val="213575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84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4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5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0.172230160634496</c:v>
                </c:pt>
                <c:pt idx="2">
                  <c:v>0.172230160634496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0.0591371863691427</c:v>
                </c:pt>
                <c:pt idx="1">
                  <c:v>0.0591371863691427</c:v>
                </c:pt>
                <c:pt idx="2">
                  <c:v>0.0593322734647406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0.24543731621714</c:v>
                </c:pt>
                <c:pt idx="2">
                  <c:v>0.249662122196919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0.335056277474518</c:v>
                </c:pt>
                <c:pt idx="2">
                  <c:v>0.335056277474518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0.0591371863691427</c:v>
                </c:pt>
                <c:pt idx="1">
                  <c:v>0.0591371863691427</c:v>
                </c:pt>
                <c:pt idx="2">
                  <c:v>0.0593322734647406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367192"/>
        <c:axId val="2134995544"/>
      </c:barChart>
      <c:catAx>
        <c:axId val="-20273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99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99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6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0.0475771511822399</c:v>
                </c:pt>
                <c:pt idx="2">
                  <c:v>0.0475771511822399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0.0132142386877756</c:v>
                </c:pt>
                <c:pt idx="1">
                  <c:v>0.0132142386877756</c:v>
                </c:pt>
                <c:pt idx="2">
                  <c:v>0.0132744634196859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0.145119965838426</c:v>
                </c:pt>
                <c:pt idx="2">
                  <c:v>0.145119965838426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0.649560278620381</c:v>
                </c:pt>
                <c:pt idx="1">
                  <c:v>0.649560278620381</c:v>
                </c:pt>
                <c:pt idx="2">
                  <c:v>0.650924023046508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0.0132142386877756</c:v>
                </c:pt>
                <c:pt idx="1">
                  <c:v>0.0132142386877756</c:v>
                </c:pt>
                <c:pt idx="2">
                  <c:v>0.0132744634196859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21368"/>
        <c:axId val="2106719352"/>
      </c:barChart>
      <c:catAx>
        <c:axId val="-21020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1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1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2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0.360856719023369</c:v>
                </c:pt>
                <c:pt idx="2">
                  <c:v>0.360856719023369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0.394189051503681</c:v>
                </c:pt>
                <c:pt idx="2">
                  <c:v>0.394189051503681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0.121049966904619</c:v>
                </c:pt>
                <c:pt idx="2">
                  <c:v>0.119604860488721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0.123904262568331</c:v>
                </c:pt>
                <c:pt idx="1">
                  <c:v>0.123904262568331</c:v>
                </c:pt>
                <c:pt idx="2">
                  <c:v>0.12543103494254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-0.273139084599062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764984"/>
        <c:axId val="2106789224"/>
      </c:barChart>
      <c:catAx>
        <c:axId val="210876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876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0.0525653798256538</c:v>
                </c:pt>
                <c:pt idx="1">
                  <c:v>0.0525653798256538</c:v>
                </c:pt>
                <c:pt idx="2" formatCode="0.0%">
                  <c:v>0.0531816358094379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0.0418745641344956</c:v>
                </c:pt>
                <c:pt idx="2" formatCode="0.0%">
                  <c:v>0.0418745641344956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0.0748328348943021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-9.65774302945303E-6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-0.000129777586129938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0.000566566327507564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0.0110853072662749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0.0430117829720347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0.00290174292151646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0.000161951729777616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0.0402628751932496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0.000979172979268321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0.031644218153278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0.0544336139476961</c:v>
                </c:pt>
                <c:pt idx="1">
                  <c:v>0.0544336139476961</c:v>
                </c:pt>
                <c:pt idx="2" formatCode="0.0%">
                  <c:v>0.0564438130053345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0.35452887354919</c:v>
                </c:pt>
                <c:pt idx="1">
                  <c:v>0.35452887354919</c:v>
                </c:pt>
                <c:pt idx="2" formatCode="0.0%">
                  <c:v>0.350497740744679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0.481377721046077</c:v>
                </c:pt>
                <c:pt idx="1">
                  <c:v>0.481377721046077</c:v>
                </c:pt>
                <c:pt idx="2" formatCode="0.0%">
                  <c:v>0.482965733382311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89416"/>
        <c:axId val="-2020849496"/>
      </c:barChart>
      <c:catAx>
        <c:axId val="-20225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  <c:pt idx="10">
                  <c:v>1278.770376458082</c:v>
                </c:pt>
                <c:pt idx="11">
                  <c:v>1278.770376458082</c:v>
                </c:pt>
                <c:pt idx="12">
                  <c:v>1278.770376458082</c:v>
                </c:pt>
                <c:pt idx="13">
                  <c:v>1278.770376458082</c:v>
                </c:pt>
                <c:pt idx="14">
                  <c:v>1278.770376458082</c:v>
                </c:pt>
                <c:pt idx="15">
                  <c:v>1278.770376458082</c:v>
                </c:pt>
                <c:pt idx="16">
                  <c:v>1278.770376458082</c:v>
                </c:pt>
                <c:pt idx="17">
                  <c:v>1278.770376458082</c:v>
                </c:pt>
                <c:pt idx="18">
                  <c:v>1278.770376458082</c:v>
                </c:pt>
                <c:pt idx="19">
                  <c:v>1278.770376458082</c:v>
                </c:pt>
                <c:pt idx="20">
                  <c:v>1278.770376458082</c:v>
                </c:pt>
                <c:pt idx="21">
                  <c:v>1278.770376458082</c:v>
                </c:pt>
                <c:pt idx="22">
                  <c:v>1278.770376458082</c:v>
                </c:pt>
                <c:pt idx="23">
                  <c:v>1278.770376458082</c:v>
                </c:pt>
                <c:pt idx="24">
                  <c:v>1278.770376458082</c:v>
                </c:pt>
                <c:pt idx="25">
                  <c:v>1278.770376458082</c:v>
                </c:pt>
                <c:pt idx="26">
                  <c:v>1278.770376458082</c:v>
                </c:pt>
                <c:pt idx="27">
                  <c:v>1278.770376458082</c:v>
                </c:pt>
                <c:pt idx="28">
                  <c:v>1278.770376458082</c:v>
                </c:pt>
                <c:pt idx="29">
                  <c:v>1278.770376458082</c:v>
                </c:pt>
                <c:pt idx="30">
                  <c:v>1278.770376458082</c:v>
                </c:pt>
                <c:pt idx="31">
                  <c:v>1278.770376458082</c:v>
                </c:pt>
                <c:pt idx="32">
                  <c:v>1278.770376458082</c:v>
                </c:pt>
                <c:pt idx="33">
                  <c:v>1278.770376458082</c:v>
                </c:pt>
                <c:pt idx="34">
                  <c:v>1278.770376458082</c:v>
                </c:pt>
                <c:pt idx="35">
                  <c:v>1410.629391927378</c:v>
                </c:pt>
                <c:pt idx="36">
                  <c:v>1410.629391927378</c:v>
                </c:pt>
                <c:pt idx="37">
                  <c:v>1410.629391927378</c:v>
                </c:pt>
                <c:pt idx="38">
                  <c:v>1410.629391927378</c:v>
                </c:pt>
                <c:pt idx="39">
                  <c:v>1410.629391927378</c:v>
                </c:pt>
                <c:pt idx="40">
                  <c:v>1410.629391927378</c:v>
                </c:pt>
                <c:pt idx="41">
                  <c:v>1410.629391927378</c:v>
                </c:pt>
                <c:pt idx="42">
                  <c:v>1410.629391927378</c:v>
                </c:pt>
                <c:pt idx="43">
                  <c:v>1410.629391927378</c:v>
                </c:pt>
                <c:pt idx="44">
                  <c:v>1410.629391927378</c:v>
                </c:pt>
                <c:pt idx="45">
                  <c:v>1410.629391927378</c:v>
                </c:pt>
                <c:pt idx="46">
                  <c:v>1410.629391927378</c:v>
                </c:pt>
                <c:pt idx="47">
                  <c:v>1410.629391927378</c:v>
                </c:pt>
                <c:pt idx="48">
                  <c:v>1410.629391927378</c:v>
                </c:pt>
                <c:pt idx="49">
                  <c:v>1410.629391927378</c:v>
                </c:pt>
                <c:pt idx="50">
                  <c:v>1410.629391927378</c:v>
                </c:pt>
                <c:pt idx="51">
                  <c:v>1410.629391927378</c:v>
                </c:pt>
                <c:pt idx="52">
                  <c:v>1410.629391927378</c:v>
                </c:pt>
                <c:pt idx="53">
                  <c:v>1410.629391927378</c:v>
                </c:pt>
                <c:pt idx="54">
                  <c:v>1410.629391927378</c:v>
                </c:pt>
                <c:pt idx="55">
                  <c:v>1410.629391927378</c:v>
                </c:pt>
                <c:pt idx="56">
                  <c:v>1410.629391927378</c:v>
                </c:pt>
                <c:pt idx="57">
                  <c:v>1410.629391927378</c:v>
                </c:pt>
                <c:pt idx="58">
                  <c:v>1410.629391927378</c:v>
                </c:pt>
                <c:pt idx="59">
                  <c:v>1410.629391927378</c:v>
                </c:pt>
                <c:pt idx="60">
                  <c:v>1410.629391927378</c:v>
                </c:pt>
                <c:pt idx="61">
                  <c:v>1410.629391927378</c:v>
                </c:pt>
                <c:pt idx="62">
                  <c:v>1410.629391927378</c:v>
                </c:pt>
                <c:pt idx="63">
                  <c:v>1410.629391927378</c:v>
                </c:pt>
                <c:pt idx="64">
                  <c:v>1410.629391927378</c:v>
                </c:pt>
                <c:pt idx="65">
                  <c:v>1410.629391927378</c:v>
                </c:pt>
                <c:pt idx="66">
                  <c:v>1410.629391927378</c:v>
                </c:pt>
                <c:pt idx="67">
                  <c:v>1410.629391927378</c:v>
                </c:pt>
                <c:pt idx="68">
                  <c:v>1410.629391927378</c:v>
                </c:pt>
                <c:pt idx="69">
                  <c:v>1410.629391927378</c:v>
                </c:pt>
                <c:pt idx="70">
                  <c:v>2585.158385180047</c:v>
                </c:pt>
                <c:pt idx="71">
                  <c:v>2585.158385180047</c:v>
                </c:pt>
                <c:pt idx="72">
                  <c:v>2585.158385180047</c:v>
                </c:pt>
                <c:pt idx="73">
                  <c:v>2585.158385180047</c:v>
                </c:pt>
                <c:pt idx="74">
                  <c:v>2585.158385180047</c:v>
                </c:pt>
                <c:pt idx="75">
                  <c:v>2585.158385180047</c:v>
                </c:pt>
                <c:pt idx="76">
                  <c:v>2585.158385180047</c:v>
                </c:pt>
                <c:pt idx="77">
                  <c:v>2585.158385180047</c:v>
                </c:pt>
                <c:pt idx="78">
                  <c:v>2585.158385180047</c:v>
                </c:pt>
                <c:pt idx="79">
                  <c:v>2585.158385180047</c:v>
                </c:pt>
                <c:pt idx="80">
                  <c:v>2585.158385180047</c:v>
                </c:pt>
                <c:pt idx="81">
                  <c:v>2585.158385180047</c:v>
                </c:pt>
                <c:pt idx="82">
                  <c:v>2585.158385180047</c:v>
                </c:pt>
                <c:pt idx="83">
                  <c:v>2585.158385180047</c:v>
                </c:pt>
                <c:pt idx="84">
                  <c:v>2585.158385180047</c:v>
                </c:pt>
                <c:pt idx="85">
                  <c:v>2585.158385180047</c:v>
                </c:pt>
                <c:pt idx="86">
                  <c:v>2585.158385180047</c:v>
                </c:pt>
                <c:pt idx="87">
                  <c:v>2585.158385180047</c:v>
                </c:pt>
                <c:pt idx="88">
                  <c:v>2585.158385180047</c:v>
                </c:pt>
                <c:pt idx="89">
                  <c:v>2585.158385180047</c:v>
                </c:pt>
                <c:pt idx="90">
                  <c:v>7303.097705918152</c:v>
                </c:pt>
                <c:pt idx="91">
                  <c:v>7303.097705918152</c:v>
                </c:pt>
                <c:pt idx="92">
                  <c:v>7303.097705918152</c:v>
                </c:pt>
                <c:pt idx="93">
                  <c:v>7303.097705918152</c:v>
                </c:pt>
                <c:pt idx="94">
                  <c:v>7303.097705918152</c:v>
                </c:pt>
                <c:pt idx="95">
                  <c:v>7303.097705918152</c:v>
                </c:pt>
                <c:pt idx="96">
                  <c:v>7303.097705918152</c:v>
                </c:pt>
                <c:pt idx="97">
                  <c:v>7303.097705918152</c:v>
                </c:pt>
                <c:pt idx="98">
                  <c:v>7303.097705918152</c:v>
                </c:pt>
                <c:pt idx="99">
                  <c:v>7303.097705918152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800.9999999999999</c:v>
                </c:pt>
                <c:pt idx="1">
                  <c:v>800.9999999999999</c:v>
                </c:pt>
                <c:pt idx="2">
                  <c:v>800.9999999999999</c:v>
                </c:pt>
                <c:pt idx="3">
                  <c:v>800.9999999999999</c:v>
                </c:pt>
                <c:pt idx="4">
                  <c:v>800.9999999999999</c:v>
                </c:pt>
                <c:pt idx="5">
                  <c:v>800.9999999999999</c:v>
                </c:pt>
                <c:pt idx="6">
                  <c:v>800.9999999999999</c:v>
                </c:pt>
                <c:pt idx="7">
                  <c:v>800.9999999999999</c:v>
                </c:pt>
                <c:pt idx="8">
                  <c:v>800.9999999999999</c:v>
                </c:pt>
                <c:pt idx="9">
                  <c:v>800.9999999999999</c:v>
                </c:pt>
                <c:pt idx="10">
                  <c:v>800.9999999999999</c:v>
                </c:pt>
                <c:pt idx="11">
                  <c:v>800.9999999999999</c:v>
                </c:pt>
                <c:pt idx="12">
                  <c:v>800.9999999999999</c:v>
                </c:pt>
                <c:pt idx="13">
                  <c:v>800.9999999999999</c:v>
                </c:pt>
                <c:pt idx="14">
                  <c:v>800.9999999999999</c:v>
                </c:pt>
                <c:pt idx="15">
                  <c:v>800.9999999999999</c:v>
                </c:pt>
                <c:pt idx="16">
                  <c:v>800.9999999999999</c:v>
                </c:pt>
                <c:pt idx="17">
                  <c:v>800.9999999999999</c:v>
                </c:pt>
                <c:pt idx="18">
                  <c:v>800.9999999999999</c:v>
                </c:pt>
                <c:pt idx="19">
                  <c:v>800.9999999999999</c:v>
                </c:pt>
                <c:pt idx="20">
                  <c:v>800.9999999999999</c:v>
                </c:pt>
                <c:pt idx="21">
                  <c:v>800.9999999999999</c:v>
                </c:pt>
                <c:pt idx="22">
                  <c:v>800.9999999999999</c:v>
                </c:pt>
                <c:pt idx="23">
                  <c:v>800.9999999999999</c:v>
                </c:pt>
                <c:pt idx="24">
                  <c:v>800.9999999999999</c:v>
                </c:pt>
                <c:pt idx="25">
                  <c:v>800.9999999999999</c:v>
                </c:pt>
                <c:pt idx="26">
                  <c:v>800.9999999999999</c:v>
                </c:pt>
                <c:pt idx="27">
                  <c:v>800.9999999999999</c:v>
                </c:pt>
                <c:pt idx="28">
                  <c:v>800.9999999999999</c:v>
                </c:pt>
                <c:pt idx="29">
                  <c:v>800.9999999999999</c:v>
                </c:pt>
                <c:pt idx="30">
                  <c:v>800.9999999999999</c:v>
                </c:pt>
                <c:pt idx="31">
                  <c:v>800.9999999999999</c:v>
                </c:pt>
                <c:pt idx="32">
                  <c:v>800.9999999999999</c:v>
                </c:pt>
                <c:pt idx="33">
                  <c:v>800.9999999999999</c:v>
                </c:pt>
                <c:pt idx="34">
                  <c:v>800.9999999999999</c:v>
                </c:pt>
                <c:pt idx="35">
                  <c:v>2152.0</c:v>
                </c:pt>
                <c:pt idx="36">
                  <c:v>2152.0</c:v>
                </c:pt>
                <c:pt idx="37">
                  <c:v>2152.0</c:v>
                </c:pt>
                <c:pt idx="38">
                  <c:v>2152.0</c:v>
                </c:pt>
                <c:pt idx="39">
                  <c:v>2152.0</c:v>
                </c:pt>
                <c:pt idx="40">
                  <c:v>2152.0</c:v>
                </c:pt>
                <c:pt idx="41">
                  <c:v>2152.0</c:v>
                </c:pt>
                <c:pt idx="42">
                  <c:v>2152.0</c:v>
                </c:pt>
                <c:pt idx="43">
                  <c:v>2152.0</c:v>
                </c:pt>
                <c:pt idx="44">
                  <c:v>2152.0</c:v>
                </c:pt>
                <c:pt idx="45">
                  <c:v>2152.0</c:v>
                </c:pt>
                <c:pt idx="46">
                  <c:v>2152.0</c:v>
                </c:pt>
                <c:pt idx="47">
                  <c:v>2152.0</c:v>
                </c:pt>
                <c:pt idx="48">
                  <c:v>2152.0</c:v>
                </c:pt>
                <c:pt idx="49">
                  <c:v>2152.0</c:v>
                </c:pt>
                <c:pt idx="50">
                  <c:v>2152.0</c:v>
                </c:pt>
                <c:pt idx="51">
                  <c:v>2152.0</c:v>
                </c:pt>
                <c:pt idx="52">
                  <c:v>2152.0</c:v>
                </c:pt>
                <c:pt idx="53">
                  <c:v>2152.0</c:v>
                </c:pt>
                <c:pt idx="54">
                  <c:v>2152.0</c:v>
                </c:pt>
                <c:pt idx="55">
                  <c:v>2152.0</c:v>
                </c:pt>
                <c:pt idx="56">
                  <c:v>2152.0</c:v>
                </c:pt>
                <c:pt idx="57">
                  <c:v>2152.0</c:v>
                </c:pt>
                <c:pt idx="58">
                  <c:v>2152.0</c:v>
                </c:pt>
                <c:pt idx="59">
                  <c:v>2152.0</c:v>
                </c:pt>
                <c:pt idx="60">
                  <c:v>2152.0</c:v>
                </c:pt>
                <c:pt idx="61">
                  <c:v>2152.0</c:v>
                </c:pt>
                <c:pt idx="62">
                  <c:v>2152.0</c:v>
                </c:pt>
                <c:pt idx="63">
                  <c:v>2152.0</c:v>
                </c:pt>
                <c:pt idx="64">
                  <c:v>2152.0</c:v>
                </c:pt>
                <c:pt idx="65">
                  <c:v>2152.0</c:v>
                </c:pt>
                <c:pt idx="66">
                  <c:v>2152.0</c:v>
                </c:pt>
                <c:pt idx="67">
                  <c:v>2152.0</c:v>
                </c:pt>
                <c:pt idx="68">
                  <c:v>2152.0</c:v>
                </c:pt>
                <c:pt idx="69">
                  <c:v>2152.0</c:v>
                </c:pt>
                <c:pt idx="70">
                  <c:v>15545.0</c:v>
                </c:pt>
                <c:pt idx="71">
                  <c:v>15545.0</c:v>
                </c:pt>
                <c:pt idx="72">
                  <c:v>15545.0</c:v>
                </c:pt>
                <c:pt idx="73">
                  <c:v>15545.0</c:v>
                </c:pt>
                <c:pt idx="74">
                  <c:v>15545.0</c:v>
                </c:pt>
                <c:pt idx="75">
                  <c:v>15545.0</c:v>
                </c:pt>
                <c:pt idx="76">
                  <c:v>15545.0</c:v>
                </c:pt>
                <c:pt idx="77">
                  <c:v>15545.0</c:v>
                </c:pt>
                <c:pt idx="78">
                  <c:v>15545.0</c:v>
                </c:pt>
                <c:pt idx="79">
                  <c:v>15545.0</c:v>
                </c:pt>
                <c:pt idx="80">
                  <c:v>15545.0</c:v>
                </c:pt>
                <c:pt idx="81">
                  <c:v>15545.0</c:v>
                </c:pt>
                <c:pt idx="82">
                  <c:v>15545.0</c:v>
                </c:pt>
                <c:pt idx="83">
                  <c:v>15545.0</c:v>
                </c:pt>
                <c:pt idx="84">
                  <c:v>15545.0</c:v>
                </c:pt>
                <c:pt idx="85">
                  <c:v>15545.0</c:v>
                </c:pt>
                <c:pt idx="86">
                  <c:v>15545.0</c:v>
                </c:pt>
                <c:pt idx="87">
                  <c:v>15545.0</c:v>
                </c:pt>
                <c:pt idx="88">
                  <c:v>15545.0</c:v>
                </c:pt>
                <c:pt idx="89">
                  <c:v>15545.0</c:v>
                </c:pt>
                <c:pt idx="90">
                  <c:v>33858.75</c:v>
                </c:pt>
                <c:pt idx="91">
                  <c:v>33858.75</c:v>
                </c:pt>
                <c:pt idx="92">
                  <c:v>33858.75</c:v>
                </c:pt>
                <c:pt idx="93">
                  <c:v>33858.75</c:v>
                </c:pt>
                <c:pt idx="94">
                  <c:v>33858.75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  <c:pt idx="10">
                  <c:v>466.0796599890105</c:v>
                </c:pt>
                <c:pt idx="11">
                  <c:v>466.0796599890105</c:v>
                </c:pt>
                <c:pt idx="12">
                  <c:v>466.0796599890105</c:v>
                </c:pt>
                <c:pt idx="13">
                  <c:v>466.0796599890105</c:v>
                </c:pt>
                <c:pt idx="14">
                  <c:v>466.0796599890105</c:v>
                </c:pt>
                <c:pt idx="15">
                  <c:v>466.0796599890105</c:v>
                </c:pt>
                <c:pt idx="16">
                  <c:v>466.0796599890105</c:v>
                </c:pt>
                <c:pt idx="17">
                  <c:v>466.0796599890105</c:v>
                </c:pt>
                <c:pt idx="18">
                  <c:v>466.0796599890105</c:v>
                </c:pt>
                <c:pt idx="19">
                  <c:v>466.0796599890105</c:v>
                </c:pt>
                <c:pt idx="20">
                  <c:v>466.0796599890105</c:v>
                </c:pt>
                <c:pt idx="21">
                  <c:v>466.0796599890105</c:v>
                </c:pt>
                <c:pt idx="22">
                  <c:v>466.0796599890105</c:v>
                </c:pt>
                <c:pt idx="23">
                  <c:v>466.0796599890105</c:v>
                </c:pt>
                <c:pt idx="24">
                  <c:v>466.0796599890105</c:v>
                </c:pt>
                <c:pt idx="25">
                  <c:v>466.0796599890105</c:v>
                </c:pt>
                <c:pt idx="26">
                  <c:v>466.0796599890105</c:v>
                </c:pt>
                <c:pt idx="27">
                  <c:v>466.0796599890105</c:v>
                </c:pt>
                <c:pt idx="28">
                  <c:v>466.0796599890105</c:v>
                </c:pt>
                <c:pt idx="29">
                  <c:v>466.0796599890105</c:v>
                </c:pt>
                <c:pt idx="30">
                  <c:v>466.0796599890105</c:v>
                </c:pt>
                <c:pt idx="31">
                  <c:v>466.0796599890105</c:v>
                </c:pt>
                <c:pt idx="32">
                  <c:v>466.0796599890105</c:v>
                </c:pt>
                <c:pt idx="33">
                  <c:v>466.0796599890105</c:v>
                </c:pt>
                <c:pt idx="34">
                  <c:v>466.0796599890105</c:v>
                </c:pt>
                <c:pt idx="35">
                  <c:v>921.5498116416395</c:v>
                </c:pt>
                <c:pt idx="36">
                  <c:v>921.5498116416395</c:v>
                </c:pt>
                <c:pt idx="37">
                  <c:v>921.5498116416395</c:v>
                </c:pt>
                <c:pt idx="38">
                  <c:v>921.5498116416395</c:v>
                </c:pt>
                <c:pt idx="39">
                  <c:v>921.5498116416395</c:v>
                </c:pt>
                <c:pt idx="40">
                  <c:v>921.5498116416395</c:v>
                </c:pt>
                <c:pt idx="41">
                  <c:v>921.5498116416395</c:v>
                </c:pt>
                <c:pt idx="42">
                  <c:v>921.5498116416395</c:v>
                </c:pt>
                <c:pt idx="43">
                  <c:v>921.5498116416395</c:v>
                </c:pt>
                <c:pt idx="44">
                  <c:v>921.5498116416395</c:v>
                </c:pt>
                <c:pt idx="45">
                  <c:v>921.5498116416395</c:v>
                </c:pt>
                <c:pt idx="46">
                  <c:v>921.5498116416395</c:v>
                </c:pt>
                <c:pt idx="47">
                  <c:v>921.5498116416395</c:v>
                </c:pt>
                <c:pt idx="48">
                  <c:v>921.5498116416395</c:v>
                </c:pt>
                <c:pt idx="49">
                  <c:v>921.5498116416395</c:v>
                </c:pt>
                <c:pt idx="50">
                  <c:v>921.5498116416395</c:v>
                </c:pt>
                <c:pt idx="51">
                  <c:v>921.5498116416395</c:v>
                </c:pt>
                <c:pt idx="52">
                  <c:v>921.5498116416395</c:v>
                </c:pt>
                <c:pt idx="53">
                  <c:v>921.5498116416395</c:v>
                </c:pt>
                <c:pt idx="54">
                  <c:v>921.5498116416395</c:v>
                </c:pt>
                <c:pt idx="55">
                  <c:v>921.5498116416395</c:v>
                </c:pt>
                <c:pt idx="56">
                  <c:v>921.5498116416395</c:v>
                </c:pt>
                <c:pt idx="57">
                  <c:v>921.5498116416395</c:v>
                </c:pt>
                <c:pt idx="58">
                  <c:v>921.5498116416395</c:v>
                </c:pt>
                <c:pt idx="59">
                  <c:v>921.5498116416395</c:v>
                </c:pt>
                <c:pt idx="60">
                  <c:v>921.5498116416395</c:v>
                </c:pt>
                <c:pt idx="61">
                  <c:v>921.5498116416395</c:v>
                </c:pt>
                <c:pt idx="62">
                  <c:v>921.5498116416395</c:v>
                </c:pt>
                <c:pt idx="63">
                  <c:v>921.5498116416395</c:v>
                </c:pt>
                <c:pt idx="64">
                  <c:v>921.5498116416395</c:v>
                </c:pt>
                <c:pt idx="65">
                  <c:v>921.5498116416395</c:v>
                </c:pt>
                <c:pt idx="66">
                  <c:v>921.5498116416395</c:v>
                </c:pt>
                <c:pt idx="67">
                  <c:v>921.5498116416395</c:v>
                </c:pt>
                <c:pt idx="68">
                  <c:v>921.5498116416395</c:v>
                </c:pt>
                <c:pt idx="69">
                  <c:v>921.5498116416395</c:v>
                </c:pt>
                <c:pt idx="70">
                  <c:v>1200.858182543717</c:v>
                </c:pt>
                <c:pt idx="71">
                  <c:v>1200.858182543717</c:v>
                </c:pt>
                <c:pt idx="72">
                  <c:v>1200.858182543717</c:v>
                </c:pt>
                <c:pt idx="73">
                  <c:v>1200.858182543717</c:v>
                </c:pt>
                <c:pt idx="74">
                  <c:v>1200.858182543717</c:v>
                </c:pt>
                <c:pt idx="75">
                  <c:v>1200.858182543717</c:v>
                </c:pt>
                <c:pt idx="76">
                  <c:v>1200.858182543717</c:v>
                </c:pt>
                <c:pt idx="77">
                  <c:v>1200.858182543717</c:v>
                </c:pt>
                <c:pt idx="78">
                  <c:v>1200.858182543717</c:v>
                </c:pt>
                <c:pt idx="79">
                  <c:v>1200.858182543717</c:v>
                </c:pt>
                <c:pt idx="80">
                  <c:v>1200.858182543717</c:v>
                </c:pt>
                <c:pt idx="81">
                  <c:v>1200.858182543717</c:v>
                </c:pt>
                <c:pt idx="82">
                  <c:v>1200.858182543717</c:v>
                </c:pt>
                <c:pt idx="83">
                  <c:v>1200.858182543717</c:v>
                </c:pt>
                <c:pt idx="84">
                  <c:v>1200.858182543717</c:v>
                </c:pt>
                <c:pt idx="85">
                  <c:v>1200.858182543717</c:v>
                </c:pt>
                <c:pt idx="86">
                  <c:v>1200.858182543717</c:v>
                </c:pt>
                <c:pt idx="87">
                  <c:v>1200.858182543717</c:v>
                </c:pt>
                <c:pt idx="88">
                  <c:v>1200.858182543717</c:v>
                </c:pt>
                <c:pt idx="89">
                  <c:v>1200.858182543717</c:v>
                </c:pt>
                <c:pt idx="90">
                  <c:v>1503.693682512838</c:v>
                </c:pt>
                <c:pt idx="91">
                  <c:v>1503.693682512838</c:v>
                </c:pt>
                <c:pt idx="92">
                  <c:v>1503.693682512838</c:v>
                </c:pt>
                <c:pt idx="93">
                  <c:v>1503.693682512838</c:v>
                </c:pt>
                <c:pt idx="94">
                  <c:v>1503.693682512838</c:v>
                </c:pt>
                <c:pt idx="95">
                  <c:v>1503.693682512838</c:v>
                </c:pt>
                <c:pt idx="96">
                  <c:v>1503.693682512838</c:v>
                </c:pt>
                <c:pt idx="97">
                  <c:v>1503.693682512838</c:v>
                </c:pt>
                <c:pt idx="98">
                  <c:v>1503.693682512838</c:v>
                </c:pt>
                <c:pt idx="99">
                  <c:v>1503.693682512838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5500.0</c:v>
                </c:pt>
                <c:pt idx="71">
                  <c:v>5500.0</c:v>
                </c:pt>
                <c:pt idx="72">
                  <c:v>5500.0</c:v>
                </c:pt>
                <c:pt idx="73">
                  <c:v>5500.0</c:v>
                </c:pt>
                <c:pt idx="74">
                  <c:v>5500.0</c:v>
                </c:pt>
                <c:pt idx="75">
                  <c:v>5500.0</c:v>
                </c:pt>
                <c:pt idx="76">
                  <c:v>5500.0</c:v>
                </c:pt>
                <c:pt idx="77">
                  <c:v>5500.0</c:v>
                </c:pt>
                <c:pt idx="78">
                  <c:v>5500.0</c:v>
                </c:pt>
                <c:pt idx="79">
                  <c:v>5500.0</c:v>
                </c:pt>
                <c:pt idx="80">
                  <c:v>5500.0</c:v>
                </c:pt>
                <c:pt idx="81">
                  <c:v>5500.0</c:v>
                </c:pt>
                <c:pt idx="82">
                  <c:v>5500.0</c:v>
                </c:pt>
                <c:pt idx="83">
                  <c:v>5500.0</c:v>
                </c:pt>
                <c:pt idx="84">
                  <c:v>5500.0</c:v>
                </c:pt>
                <c:pt idx="85">
                  <c:v>5500.0</c:v>
                </c:pt>
                <c:pt idx="86">
                  <c:v>5500.0</c:v>
                </c:pt>
                <c:pt idx="87">
                  <c:v>5500.0</c:v>
                </c:pt>
                <c:pt idx="88">
                  <c:v>5500.0</c:v>
                </c:pt>
                <c:pt idx="89">
                  <c:v>5500.0</c:v>
                </c:pt>
                <c:pt idx="90">
                  <c:v>12500.0</c:v>
                </c:pt>
                <c:pt idx="91">
                  <c:v>12500.0</c:v>
                </c:pt>
                <c:pt idx="92">
                  <c:v>12500.0</c:v>
                </c:pt>
                <c:pt idx="93">
                  <c:v>12500.0</c:v>
                </c:pt>
                <c:pt idx="94">
                  <c:v>12500.0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800.0</c:v>
                </c:pt>
                <c:pt idx="19">
                  <c:v>800.0</c:v>
                </c:pt>
                <c:pt idx="20">
                  <c:v>800.0</c:v>
                </c:pt>
                <c:pt idx="21">
                  <c:v>800.0</c:v>
                </c:pt>
                <c:pt idx="22">
                  <c:v>800.0</c:v>
                </c:pt>
                <c:pt idx="23">
                  <c:v>800.0</c:v>
                </c:pt>
                <c:pt idx="24">
                  <c:v>800.0</c:v>
                </c:pt>
                <c:pt idx="25">
                  <c:v>800.0</c:v>
                </c:pt>
                <c:pt idx="26">
                  <c:v>800.0</c:v>
                </c:pt>
                <c:pt idx="27">
                  <c:v>800.0</c:v>
                </c:pt>
                <c:pt idx="28">
                  <c:v>800.0</c:v>
                </c:pt>
                <c:pt idx="29">
                  <c:v>800.0</c:v>
                </c:pt>
                <c:pt idx="30">
                  <c:v>800.0</c:v>
                </c:pt>
                <c:pt idx="31">
                  <c:v>800.0</c:v>
                </c:pt>
                <c:pt idx="32">
                  <c:v>800.0</c:v>
                </c:pt>
                <c:pt idx="33">
                  <c:v>800.0</c:v>
                </c:pt>
                <c:pt idx="34">
                  <c:v>800.0</c:v>
                </c:pt>
                <c:pt idx="35">
                  <c:v>4300.5</c:v>
                </c:pt>
                <c:pt idx="36">
                  <c:v>4300.5</c:v>
                </c:pt>
                <c:pt idx="37">
                  <c:v>4300.5</c:v>
                </c:pt>
                <c:pt idx="38">
                  <c:v>4300.5</c:v>
                </c:pt>
                <c:pt idx="39">
                  <c:v>4300.5</c:v>
                </c:pt>
                <c:pt idx="40">
                  <c:v>4300.5</c:v>
                </c:pt>
                <c:pt idx="41">
                  <c:v>4300.5</c:v>
                </c:pt>
                <c:pt idx="42">
                  <c:v>4300.5</c:v>
                </c:pt>
                <c:pt idx="43">
                  <c:v>4300.5</c:v>
                </c:pt>
                <c:pt idx="44">
                  <c:v>4300.5</c:v>
                </c:pt>
                <c:pt idx="45">
                  <c:v>4300.5</c:v>
                </c:pt>
                <c:pt idx="46">
                  <c:v>4300.5</c:v>
                </c:pt>
                <c:pt idx="47">
                  <c:v>4300.5</c:v>
                </c:pt>
                <c:pt idx="48">
                  <c:v>4300.5</c:v>
                </c:pt>
                <c:pt idx="49">
                  <c:v>4300.5</c:v>
                </c:pt>
                <c:pt idx="50">
                  <c:v>4300.5</c:v>
                </c:pt>
                <c:pt idx="51">
                  <c:v>4300.5</c:v>
                </c:pt>
                <c:pt idx="52">
                  <c:v>4300.5</c:v>
                </c:pt>
                <c:pt idx="53">
                  <c:v>4300.5</c:v>
                </c:pt>
                <c:pt idx="54">
                  <c:v>4300.5</c:v>
                </c:pt>
                <c:pt idx="55">
                  <c:v>4300.5</c:v>
                </c:pt>
                <c:pt idx="56">
                  <c:v>4300.5</c:v>
                </c:pt>
                <c:pt idx="57">
                  <c:v>4300.5</c:v>
                </c:pt>
                <c:pt idx="58">
                  <c:v>4300.5</c:v>
                </c:pt>
                <c:pt idx="59">
                  <c:v>4300.5</c:v>
                </c:pt>
                <c:pt idx="60">
                  <c:v>4300.5</c:v>
                </c:pt>
                <c:pt idx="61">
                  <c:v>4300.5</c:v>
                </c:pt>
                <c:pt idx="62">
                  <c:v>4300.5</c:v>
                </c:pt>
                <c:pt idx="63">
                  <c:v>4300.5</c:v>
                </c:pt>
                <c:pt idx="64">
                  <c:v>4300.5</c:v>
                </c:pt>
                <c:pt idx="65">
                  <c:v>4300.5</c:v>
                </c:pt>
                <c:pt idx="66">
                  <c:v>4300.5</c:v>
                </c:pt>
                <c:pt idx="67">
                  <c:v>4300.5</c:v>
                </c:pt>
                <c:pt idx="68">
                  <c:v>4300.5</c:v>
                </c:pt>
                <c:pt idx="69">
                  <c:v>4300.5</c:v>
                </c:pt>
                <c:pt idx="70">
                  <c:v>1474</c:v>
                </c:pt>
                <c:pt idx="71">
                  <c:v>1474</c:v>
                </c:pt>
                <c:pt idx="72">
                  <c:v>1474</c:v>
                </c:pt>
                <c:pt idx="73">
                  <c:v>1474</c:v>
                </c:pt>
                <c:pt idx="74">
                  <c:v>1474</c:v>
                </c:pt>
                <c:pt idx="75">
                  <c:v>1474</c:v>
                </c:pt>
                <c:pt idx="76">
                  <c:v>1474</c:v>
                </c:pt>
                <c:pt idx="77">
                  <c:v>1474</c:v>
                </c:pt>
                <c:pt idx="78">
                  <c:v>1474</c:v>
                </c:pt>
                <c:pt idx="79">
                  <c:v>1474</c:v>
                </c:pt>
                <c:pt idx="80">
                  <c:v>1474</c:v>
                </c:pt>
                <c:pt idx="81">
                  <c:v>1474</c:v>
                </c:pt>
                <c:pt idx="82">
                  <c:v>1474</c:v>
                </c:pt>
                <c:pt idx="83">
                  <c:v>1474</c:v>
                </c:pt>
                <c:pt idx="84">
                  <c:v>1474</c:v>
                </c:pt>
                <c:pt idx="85">
                  <c:v>1474</c:v>
                </c:pt>
                <c:pt idx="86">
                  <c:v>1474</c:v>
                </c:pt>
                <c:pt idx="87">
                  <c:v>1474</c:v>
                </c:pt>
                <c:pt idx="88">
                  <c:v>1474</c:v>
                </c:pt>
                <c:pt idx="89">
                  <c:v>1474</c:v>
                </c:pt>
                <c:pt idx="90">
                  <c:v>23306.25</c:v>
                </c:pt>
                <c:pt idx="91">
                  <c:v>23306.25</c:v>
                </c:pt>
                <c:pt idx="92">
                  <c:v>23306.25</c:v>
                </c:pt>
                <c:pt idx="93">
                  <c:v>23306.25</c:v>
                </c:pt>
                <c:pt idx="94">
                  <c:v>23306.25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  <c:pt idx="10">
                  <c:v>7504.143646408838</c:v>
                </c:pt>
                <c:pt idx="11">
                  <c:v>7504.143646408838</c:v>
                </c:pt>
                <c:pt idx="12">
                  <c:v>7504.143646408838</c:v>
                </c:pt>
                <c:pt idx="13">
                  <c:v>7504.143646408838</c:v>
                </c:pt>
                <c:pt idx="14">
                  <c:v>7504.143646408838</c:v>
                </c:pt>
                <c:pt idx="15">
                  <c:v>7504.143646408838</c:v>
                </c:pt>
                <c:pt idx="16">
                  <c:v>7504.143646408838</c:v>
                </c:pt>
                <c:pt idx="17">
                  <c:v>7504.143646408838</c:v>
                </c:pt>
                <c:pt idx="18">
                  <c:v>7504.143646408838</c:v>
                </c:pt>
                <c:pt idx="19">
                  <c:v>7504.143646408838</c:v>
                </c:pt>
                <c:pt idx="20">
                  <c:v>7504.143646408838</c:v>
                </c:pt>
                <c:pt idx="21">
                  <c:v>7504.143646408838</c:v>
                </c:pt>
                <c:pt idx="22">
                  <c:v>7504.143646408838</c:v>
                </c:pt>
                <c:pt idx="23">
                  <c:v>7504.143646408838</c:v>
                </c:pt>
                <c:pt idx="24">
                  <c:v>7504.143646408838</c:v>
                </c:pt>
                <c:pt idx="25">
                  <c:v>7504.143646408838</c:v>
                </c:pt>
                <c:pt idx="26">
                  <c:v>7504.143646408838</c:v>
                </c:pt>
                <c:pt idx="27">
                  <c:v>7504.143646408838</c:v>
                </c:pt>
                <c:pt idx="28">
                  <c:v>7504.143646408838</c:v>
                </c:pt>
                <c:pt idx="29">
                  <c:v>7504.143646408838</c:v>
                </c:pt>
                <c:pt idx="30">
                  <c:v>7504.143646408838</c:v>
                </c:pt>
                <c:pt idx="31">
                  <c:v>7504.143646408838</c:v>
                </c:pt>
                <c:pt idx="32">
                  <c:v>7504.143646408838</c:v>
                </c:pt>
                <c:pt idx="33">
                  <c:v>7504.143646408838</c:v>
                </c:pt>
                <c:pt idx="34">
                  <c:v>7504.143646408838</c:v>
                </c:pt>
                <c:pt idx="35">
                  <c:v>16323.31491712707</c:v>
                </c:pt>
                <c:pt idx="36">
                  <c:v>16323.31491712707</c:v>
                </c:pt>
                <c:pt idx="37">
                  <c:v>16323.31491712707</c:v>
                </c:pt>
                <c:pt idx="38">
                  <c:v>16323.31491712707</c:v>
                </c:pt>
                <c:pt idx="39">
                  <c:v>16323.31491712707</c:v>
                </c:pt>
                <c:pt idx="40">
                  <c:v>16323.31491712707</c:v>
                </c:pt>
                <c:pt idx="41">
                  <c:v>16323.31491712707</c:v>
                </c:pt>
                <c:pt idx="42">
                  <c:v>16323.31491712707</c:v>
                </c:pt>
                <c:pt idx="43">
                  <c:v>16323.31491712707</c:v>
                </c:pt>
                <c:pt idx="44">
                  <c:v>16323.31491712707</c:v>
                </c:pt>
                <c:pt idx="45">
                  <c:v>16323.31491712707</c:v>
                </c:pt>
                <c:pt idx="46">
                  <c:v>16323.31491712707</c:v>
                </c:pt>
                <c:pt idx="47">
                  <c:v>16323.31491712707</c:v>
                </c:pt>
                <c:pt idx="48">
                  <c:v>16323.31491712707</c:v>
                </c:pt>
                <c:pt idx="49">
                  <c:v>16323.31491712707</c:v>
                </c:pt>
                <c:pt idx="50">
                  <c:v>16323.31491712707</c:v>
                </c:pt>
                <c:pt idx="51">
                  <c:v>16323.31491712707</c:v>
                </c:pt>
                <c:pt idx="52">
                  <c:v>16323.31491712707</c:v>
                </c:pt>
                <c:pt idx="53">
                  <c:v>16323.31491712707</c:v>
                </c:pt>
                <c:pt idx="54">
                  <c:v>16323.31491712707</c:v>
                </c:pt>
                <c:pt idx="55">
                  <c:v>16323.31491712707</c:v>
                </c:pt>
                <c:pt idx="56">
                  <c:v>16323.31491712707</c:v>
                </c:pt>
                <c:pt idx="57">
                  <c:v>16323.31491712707</c:v>
                </c:pt>
                <c:pt idx="58">
                  <c:v>16323.31491712707</c:v>
                </c:pt>
                <c:pt idx="59">
                  <c:v>16323.31491712707</c:v>
                </c:pt>
                <c:pt idx="60">
                  <c:v>16323.31491712707</c:v>
                </c:pt>
                <c:pt idx="61">
                  <c:v>16323.31491712707</c:v>
                </c:pt>
                <c:pt idx="62">
                  <c:v>16323.31491712707</c:v>
                </c:pt>
                <c:pt idx="63">
                  <c:v>16323.31491712707</c:v>
                </c:pt>
                <c:pt idx="64">
                  <c:v>16323.31491712707</c:v>
                </c:pt>
                <c:pt idx="65">
                  <c:v>16323.31491712707</c:v>
                </c:pt>
                <c:pt idx="66">
                  <c:v>16323.31491712707</c:v>
                </c:pt>
                <c:pt idx="67">
                  <c:v>16323.31491712707</c:v>
                </c:pt>
                <c:pt idx="68">
                  <c:v>16323.31491712707</c:v>
                </c:pt>
                <c:pt idx="69">
                  <c:v>16323.31491712707</c:v>
                </c:pt>
                <c:pt idx="70">
                  <c:v>31265.13812154696</c:v>
                </c:pt>
                <c:pt idx="71">
                  <c:v>31265.13812154696</c:v>
                </c:pt>
                <c:pt idx="72">
                  <c:v>31265.13812154696</c:v>
                </c:pt>
                <c:pt idx="73">
                  <c:v>31265.13812154696</c:v>
                </c:pt>
                <c:pt idx="74">
                  <c:v>31265.13812154696</c:v>
                </c:pt>
                <c:pt idx="75">
                  <c:v>31265.13812154696</c:v>
                </c:pt>
                <c:pt idx="76">
                  <c:v>31265.13812154696</c:v>
                </c:pt>
                <c:pt idx="77">
                  <c:v>31265.13812154696</c:v>
                </c:pt>
                <c:pt idx="78">
                  <c:v>31265.13812154696</c:v>
                </c:pt>
                <c:pt idx="79">
                  <c:v>31265.13812154696</c:v>
                </c:pt>
                <c:pt idx="80">
                  <c:v>31265.13812154696</c:v>
                </c:pt>
                <c:pt idx="81">
                  <c:v>31265.13812154696</c:v>
                </c:pt>
                <c:pt idx="82">
                  <c:v>31265.13812154696</c:v>
                </c:pt>
                <c:pt idx="83">
                  <c:v>31265.13812154696</c:v>
                </c:pt>
                <c:pt idx="84">
                  <c:v>31265.13812154696</c:v>
                </c:pt>
                <c:pt idx="85">
                  <c:v>31265.13812154696</c:v>
                </c:pt>
                <c:pt idx="86">
                  <c:v>31265.13812154696</c:v>
                </c:pt>
                <c:pt idx="87">
                  <c:v>31265.13812154696</c:v>
                </c:pt>
                <c:pt idx="88">
                  <c:v>31265.13812154696</c:v>
                </c:pt>
                <c:pt idx="89">
                  <c:v>31265.13812154696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115500.0</c:v>
                </c:pt>
                <c:pt idx="91">
                  <c:v>115500.0</c:v>
                </c:pt>
                <c:pt idx="92">
                  <c:v>115500.0</c:v>
                </c:pt>
                <c:pt idx="93">
                  <c:v>115500.0</c:v>
                </c:pt>
                <c:pt idx="94">
                  <c:v>115500.0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20400.0</c:v>
                </c:pt>
                <c:pt idx="71">
                  <c:v>20400.0</c:v>
                </c:pt>
                <c:pt idx="72">
                  <c:v>20400.0</c:v>
                </c:pt>
                <c:pt idx="73">
                  <c:v>20400.0</c:v>
                </c:pt>
                <c:pt idx="74">
                  <c:v>20400.0</c:v>
                </c:pt>
                <c:pt idx="75">
                  <c:v>20400.0</c:v>
                </c:pt>
                <c:pt idx="76">
                  <c:v>20400.0</c:v>
                </c:pt>
                <c:pt idx="77">
                  <c:v>20400.0</c:v>
                </c:pt>
                <c:pt idx="78">
                  <c:v>20400.0</c:v>
                </c:pt>
                <c:pt idx="79">
                  <c:v>20400.0</c:v>
                </c:pt>
                <c:pt idx="80">
                  <c:v>20400.0</c:v>
                </c:pt>
                <c:pt idx="81">
                  <c:v>20400.0</c:v>
                </c:pt>
                <c:pt idx="82">
                  <c:v>20400.0</c:v>
                </c:pt>
                <c:pt idx="83">
                  <c:v>20400.0</c:v>
                </c:pt>
                <c:pt idx="84">
                  <c:v>20400.0</c:v>
                </c:pt>
                <c:pt idx="85">
                  <c:v>20400.0</c:v>
                </c:pt>
                <c:pt idx="86">
                  <c:v>20400.0</c:v>
                </c:pt>
                <c:pt idx="87">
                  <c:v>20400.0</c:v>
                </c:pt>
                <c:pt idx="88">
                  <c:v>20400.0</c:v>
                </c:pt>
                <c:pt idx="89">
                  <c:v>20400.0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  <c:pt idx="80">
                  <c:v>8400.0</c:v>
                </c:pt>
                <c:pt idx="81">
                  <c:v>8400.0</c:v>
                </c:pt>
                <c:pt idx="82">
                  <c:v>8400.0</c:v>
                </c:pt>
                <c:pt idx="83">
                  <c:v>8400.0</c:v>
                </c:pt>
                <c:pt idx="84">
                  <c:v>8400.0</c:v>
                </c:pt>
                <c:pt idx="85">
                  <c:v>8400.0</c:v>
                </c:pt>
                <c:pt idx="86">
                  <c:v>8400.0</c:v>
                </c:pt>
                <c:pt idx="87">
                  <c:v>8400.0</c:v>
                </c:pt>
                <c:pt idx="88">
                  <c:v>8400.0</c:v>
                </c:pt>
                <c:pt idx="89">
                  <c:v>8400.0</c:v>
                </c:pt>
                <c:pt idx="90">
                  <c:v>177000.0</c:v>
                </c:pt>
                <c:pt idx="91">
                  <c:v>177000.0</c:v>
                </c:pt>
                <c:pt idx="92">
                  <c:v>177000.0</c:v>
                </c:pt>
                <c:pt idx="93">
                  <c:v>177000.0</c:v>
                </c:pt>
                <c:pt idx="94">
                  <c:v>177000.0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  <c:pt idx="10">
                  <c:v>1665.13481050566</c:v>
                </c:pt>
                <c:pt idx="11">
                  <c:v>1665.13481050566</c:v>
                </c:pt>
                <c:pt idx="12">
                  <c:v>1665.13481050566</c:v>
                </c:pt>
                <c:pt idx="13">
                  <c:v>1665.13481050566</c:v>
                </c:pt>
                <c:pt idx="14">
                  <c:v>1665.13481050566</c:v>
                </c:pt>
                <c:pt idx="15">
                  <c:v>1665.13481050566</c:v>
                </c:pt>
                <c:pt idx="16">
                  <c:v>1665.13481050566</c:v>
                </c:pt>
                <c:pt idx="17">
                  <c:v>1665.13481050566</c:v>
                </c:pt>
                <c:pt idx="18">
                  <c:v>1665.13481050566</c:v>
                </c:pt>
                <c:pt idx="19">
                  <c:v>1665.13481050566</c:v>
                </c:pt>
                <c:pt idx="20">
                  <c:v>1665.13481050566</c:v>
                </c:pt>
                <c:pt idx="21">
                  <c:v>1665.13481050566</c:v>
                </c:pt>
                <c:pt idx="22">
                  <c:v>1665.13481050566</c:v>
                </c:pt>
                <c:pt idx="23">
                  <c:v>1665.13481050566</c:v>
                </c:pt>
                <c:pt idx="24">
                  <c:v>1665.13481050566</c:v>
                </c:pt>
                <c:pt idx="25">
                  <c:v>1665.13481050566</c:v>
                </c:pt>
                <c:pt idx="26">
                  <c:v>1665.13481050566</c:v>
                </c:pt>
                <c:pt idx="27">
                  <c:v>1665.13481050566</c:v>
                </c:pt>
                <c:pt idx="28">
                  <c:v>1665.13481050566</c:v>
                </c:pt>
                <c:pt idx="29">
                  <c:v>1665.13481050566</c:v>
                </c:pt>
                <c:pt idx="30">
                  <c:v>1665.13481050566</c:v>
                </c:pt>
                <c:pt idx="31">
                  <c:v>1665.13481050566</c:v>
                </c:pt>
                <c:pt idx="32">
                  <c:v>1665.13481050566</c:v>
                </c:pt>
                <c:pt idx="33">
                  <c:v>1665.13481050566</c:v>
                </c:pt>
                <c:pt idx="34">
                  <c:v>1665.13481050566</c:v>
                </c:pt>
                <c:pt idx="35">
                  <c:v>1665.13481050566</c:v>
                </c:pt>
                <c:pt idx="36">
                  <c:v>1665.13481050566</c:v>
                </c:pt>
                <c:pt idx="37">
                  <c:v>1665.13481050566</c:v>
                </c:pt>
                <c:pt idx="38">
                  <c:v>1665.13481050566</c:v>
                </c:pt>
                <c:pt idx="39">
                  <c:v>1665.13481050566</c:v>
                </c:pt>
                <c:pt idx="40">
                  <c:v>1665.13481050566</c:v>
                </c:pt>
                <c:pt idx="41">
                  <c:v>1665.13481050566</c:v>
                </c:pt>
                <c:pt idx="42">
                  <c:v>1665.13481050566</c:v>
                </c:pt>
                <c:pt idx="43">
                  <c:v>1665.13481050566</c:v>
                </c:pt>
                <c:pt idx="44">
                  <c:v>1665.13481050566</c:v>
                </c:pt>
                <c:pt idx="45">
                  <c:v>1665.13481050566</c:v>
                </c:pt>
                <c:pt idx="46">
                  <c:v>1665.13481050566</c:v>
                </c:pt>
                <c:pt idx="47">
                  <c:v>1665.13481050566</c:v>
                </c:pt>
                <c:pt idx="48">
                  <c:v>1665.13481050566</c:v>
                </c:pt>
                <c:pt idx="49">
                  <c:v>1665.13481050566</c:v>
                </c:pt>
                <c:pt idx="50">
                  <c:v>1665.13481050566</c:v>
                </c:pt>
                <c:pt idx="51">
                  <c:v>1665.13481050566</c:v>
                </c:pt>
                <c:pt idx="52">
                  <c:v>1665.13481050566</c:v>
                </c:pt>
                <c:pt idx="53">
                  <c:v>1665.13481050566</c:v>
                </c:pt>
                <c:pt idx="54">
                  <c:v>1665.13481050566</c:v>
                </c:pt>
                <c:pt idx="55">
                  <c:v>1665.13481050566</c:v>
                </c:pt>
                <c:pt idx="56">
                  <c:v>1665.13481050566</c:v>
                </c:pt>
                <c:pt idx="57">
                  <c:v>1665.13481050566</c:v>
                </c:pt>
                <c:pt idx="58">
                  <c:v>1665.13481050566</c:v>
                </c:pt>
                <c:pt idx="59">
                  <c:v>1665.13481050566</c:v>
                </c:pt>
                <c:pt idx="60">
                  <c:v>1665.13481050566</c:v>
                </c:pt>
                <c:pt idx="61">
                  <c:v>1665.13481050566</c:v>
                </c:pt>
                <c:pt idx="62">
                  <c:v>1665.13481050566</c:v>
                </c:pt>
                <c:pt idx="63">
                  <c:v>1665.13481050566</c:v>
                </c:pt>
                <c:pt idx="64">
                  <c:v>1665.13481050566</c:v>
                </c:pt>
                <c:pt idx="65">
                  <c:v>1665.13481050566</c:v>
                </c:pt>
                <c:pt idx="66">
                  <c:v>1665.13481050566</c:v>
                </c:pt>
                <c:pt idx="67">
                  <c:v>1665.13481050566</c:v>
                </c:pt>
                <c:pt idx="68">
                  <c:v>1665.13481050566</c:v>
                </c:pt>
                <c:pt idx="69">
                  <c:v>1665.13481050566</c:v>
                </c:pt>
                <c:pt idx="70">
                  <c:v>1513.758918641509</c:v>
                </c:pt>
                <c:pt idx="71">
                  <c:v>1513.758918641509</c:v>
                </c:pt>
                <c:pt idx="72">
                  <c:v>1513.758918641509</c:v>
                </c:pt>
                <c:pt idx="73">
                  <c:v>1513.758918641509</c:v>
                </c:pt>
                <c:pt idx="74">
                  <c:v>1513.758918641509</c:v>
                </c:pt>
                <c:pt idx="75">
                  <c:v>1513.758918641509</c:v>
                </c:pt>
                <c:pt idx="76">
                  <c:v>1513.758918641509</c:v>
                </c:pt>
                <c:pt idx="77">
                  <c:v>1513.758918641509</c:v>
                </c:pt>
                <c:pt idx="78">
                  <c:v>1513.758918641509</c:v>
                </c:pt>
                <c:pt idx="79">
                  <c:v>1513.758918641509</c:v>
                </c:pt>
                <c:pt idx="80">
                  <c:v>1513.758918641509</c:v>
                </c:pt>
                <c:pt idx="81">
                  <c:v>1513.758918641509</c:v>
                </c:pt>
                <c:pt idx="82">
                  <c:v>1513.758918641509</c:v>
                </c:pt>
                <c:pt idx="83">
                  <c:v>1513.758918641509</c:v>
                </c:pt>
                <c:pt idx="84">
                  <c:v>1513.758918641509</c:v>
                </c:pt>
                <c:pt idx="85">
                  <c:v>1513.758918641509</c:v>
                </c:pt>
                <c:pt idx="86">
                  <c:v>1513.758918641509</c:v>
                </c:pt>
                <c:pt idx="87">
                  <c:v>1513.758918641509</c:v>
                </c:pt>
                <c:pt idx="88">
                  <c:v>1513.758918641509</c:v>
                </c:pt>
                <c:pt idx="89">
                  <c:v>1513.758918641509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28319.99999999999</c:v>
                </c:pt>
                <c:pt idx="1">
                  <c:v>28319.99999999999</c:v>
                </c:pt>
                <c:pt idx="2">
                  <c:v>28319.99999999999</c:v>
                </c:pt>
                <c:pt idx="3">
                  <c:v>28319.99999999999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28319.99999999999</c:v>
                </c:pt>
                <c:pt idx="7">
                  <c:v>28319.99999999999</c:v>
                </c:pt>
                <c:pt idx="8">
                  <c:v>28319.99999999999</c:v>
                </c:pt>
                <c:pt idx="9">
                  <c:v>28319.99999999999</c:v>
                </c:pt>
                <c:pt idx="10">
                  <c:v>28319.99999999999</c:v>
                </c:pt>
                <c:pt idx="11">
                  <c:v>28319.99999999999</c:v>
                </c:pt>
                <c:pt idx="12">
                  <c:v>28319.99999999999</c:v>
                </c:pt>
                <c:pt idx="13">
                  <c:v>28319.99999999999</c:v>
                </c:pt>
                <c:pt idx="14">
                  <c:v>28319.99999999999</c:v>
                </c:pt>
                <c:pt idx="15">
                  <c:v>28319.99999999999</c:v>
                </c:pt>
                <c:pt idx="16">
                  <c:v>28319.99999999999</c:v>
                </c:pt>
                <c:pt idx="17">
                  <c:v>28319.99999999999</c:v>
                </c:pt>
                <c:pt idx="18">
                  <c:v>28319.99999999999</c:v>
                </c:pt>
                <c:pt idx="19">
                  <c:v>28319.99999999999</c:v>
                </c:pt>
                <c:pt idx="20">
                  <c:v>28319.99999999999</c:v>
                </c:pt>
                <c:pt idx="21">
                  <c:v>28319.99999999999</c:v>
                </c:pt>
                <c:pt idx="22">
                  <c:v>28319.99999999999</c:v>
                </c:pt>
                <c:pt idx="23">
                  <c:v>28319.99999999999</c:v>
                </c:pt>
                <c:pt idx="24">
                  <c:v>28319.99999999999</c:v>
                </c:pt>
                <c:pt idx="25">
                  <c:v>28319.99999999999</c:v>
                </c:pt>
                <c:pt idx="26">
                  <c:v>28319.99999999999</c:v>
                </c:pt>
                <c:pt idx="27">
                  <c:v>28319.99999999999</c:v>
                </c:pt>
                <c:pt idx="28">
                  <c:v>28319.99999999999</c:v>
                </c:pt>
                <c:pt idx="29">
                  <c:v>28319.99999999999</c:v>
                </c:pt>
                <c:pt idx="30">
                  <c:v>28319.99999999999</c:v>
                </c:pt>
                <c:pt idx="31">
                  <c:v>28319.99999999999</c:v>
                </c:pt>
                <c:pt idx="32">
                  <c:v>28319.99999999999</c:v>
                </c:pt>
                <c:pt idx="33">
                  <c:v>28319.99999999999</c:v>
                </c:pt>
                <c:pt idx="34">
                  <c:v>28319.99999999999</c:v>
                </c:pt>
                <c:pt idx="35">
                  <c:v>28319.99999999999</c:v>
                </c:pt>
                <c:pt idx="36">
                  <c:v>28319.99999999999</c:v>
                </c:pt>
                <c:pt idx="37">
                  <c:v>28319.99999999999</c:v>
                </c:pt>
                <c:pt idx="38">
                  <c:v>28319.99999999999</c:v>
                </c:pt>
                <c:pt idx="39">
                  <c:v>28319.99999999999</c:v>
                </c:pt>
                <c:pt idx="40">
                  <c:v>28319.99999999999</c:v>
                </c:pt>
                <c:pt idx="41">
                  <c:v>28319.99999999999</c:v>
                </c:pt>
                <c:pt idx="42">
                  <c:v>28319.99999999999</c:v>
                </c:pt>
                <c:pt idx="43">
                  <c:v>28319.99999999999</c:v>
                </c:pt>
                <c:pt idx="44">
                  <c:v>28319.99999999999</c:v>
                </c:pt>
                <c:pt idx="45">
                  <c:v>28319.99999999999</c:v>
                </c:pt>
                <c:pt idx="46">
                  <c:v>28319.99999999999</c:v>
                </c:pt>
                <c:pt idx="47">
                  <c:v>28319.99999999999</c:v>
                </c:pt>
                <c:pt idx="48">
                  <c:v>28319.99999999999</c:v>
                </c:pt>
                <c:pt idx="49">
                  <c:v>28319.99999999999</c:v>
                </c:pt>
                <c:pt idx="50">
                  <c:v>28319.99999999999</c:v>
                </c:pt>
                <c:pt idx="51">
                  <c:v>28319.99999999999</c:v>
                </c:pt>
                <c:pt idx="52">
                  <c:v>28319.99999999999</c:v>
                </c:pt>
                <c:pt idx="53">
                  <c:v>28319.99999999999</c:v>
                </c:pt>
                <c:pt idx="54">
                  <c:v>28319.99999999999</c:v>
                </c:pt>
                <c:pt idx="55">
                  <c:v>28319.99999999999</c:v>
                </c:pt>
                <c:pt idx="56">
                  <c:v>28319.99999999999</c:v>
                </c:pt>
                <c:pt idx="57">
                  <c:v>28319.99999999999</c:v>
                </c:pt>
                <c:pt idx="58">
                  <c:v>28319.99999999999</c:v>
                </c:pt>
                <c:pt idx="59">
                  <c:v>28319.99999999999</c:v>
                </c:pt>
                <c:pt idx="60">
                  <c:v>28319.99999999999</c:v>
                </c:pt>
                <c:pt idx="61">
                  <c:v>28319.99999999999</c:v>
                </c:pt>
                <c:pt idx="62">
                  <c:v>28319.99999999999</c:v>
                </c:pt>
                <c:pt idx="63">
                  <c:v>28319.99999999999</c:v>
                </c:pt>
                <c:pt idx="64">
                  <c:v>28319.99999999999</c:v>
                </c:pt>
                <c:pt idx="65">
                  <c:v>28319.99999999999</c:v>
                </c:pt>
                <c:pt idx="66">
                  <c:v>28319.99999999999</c:v>
                </c:pt>
                <c:pt idx="67">
                  <c:v>28319.99999999999</c:v>
                </c:pt>
                <c:pt idx="68">
                  <c:v>28319.99999999999</c:v>
                </c:pt>
                <c:pt idx="69">
                  <c:v>28319.99999999999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10650.0</c:v>
                </c:pt>
                <c:pt idx="91">
                  <c:v>10650.0</c:v>
                </c:pt>
                <c:pt idx="92">
                  <c:v>10650.0</c:v>
                </c:pt>
                <c:pt idx="93">
                  <c:v>10650.0</c:v>
                </c:pt>
                <c:pt idx="94">
                  <c:v>10650.0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1875.0</c:v>
                </c:pt>
                <c:pt idx="91">
                  <c:v>1875.0</c:v>
                </c:pt>
                <c:pt idx="92">
                  <c:v>1875.0</c:v>
                </c:pt>
                <c:pt idx="93">
                  <c:v>1875.0</c:v>
                </c:pt>
                <c:pt idx="94">
                  <c:v>1875.0</c:v>
                </c:pt>
                <c:pt idx="95">
                  <c:v>1875.0</c:v>
                </c:pt>
                <c:pt idx="96">
                  <c:v>1875.0</c:v>
                </c:pt>
                <c:pt idx="97">
                  <c:v>1875.0</c:v>
                </c:pt>
                <c:pt idx="98">
                  <c:v>1875.0</c:v>
                </c:pt>
                <c:pt idx="99">
                  <c:v>1875.0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252712"/>
        <c:axId val="-2021154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  <c:pt idx="4">
                  <c:v>24646.21366510258</c:v>
                </c:pt>
                <c:pt idx="5">
                  <c:v>24646.21366510258</c:v>
                </c:pt>
                <c:pt idx="6">
                  <c:v>24646.21366510258</c:v>
                </c:pt>
                <c:pt idx="7">
                  <c:v>24646.21366510258</c:v>
                </c:pt>
                <c:pt idx="8">
                  <c:v>24646.21366510258</c:v>
                </c:pt>
                <c:pt idx="9">
                  <c:v>24646.21366510258</c:v>
                </c:pt>
                <c:pt idx="10">
                  <c:v>24646.21366510258</c:v>
                </c:pt>
                <c:pt idx="11">
                  <c:v>24646.21366510258</c:v>
                </c:pt>
                <c:pt idx="12">
                  <c:v>24646.21366510258</c:v>
                </c:pt>
                <c:pt idx="13">
                  <c:v>24646.21366510258</c:v>
                </c:pt>
                <c:pt idx="14">
                  <c:v>24646.21366510258</c:v>
                </c:pt>
                <c:pt idx="15">
                  <c:v>24646.21366510258</c:v>
                </c:pt>
                <c:pt idx="16">
                  <c:v>24646.21366510258</c:v>
                </c:pt>
                <c:pt idx="17">
                  <c:v>24646.21366510258</c:v>
                </c:pt>
                <c:pt idx="18">
                  <c:v>24646.21366510258</c:v>
                </c:pt>
                <c:pt idx="19">
                  <c:v>24646.21366510258</c:v>
                </c:pt>
                <c:pt idx="20">
                  <c:v>24646.21366510258</c:v>
                </c:pt>
                <c:pt idx="21">
                  <c:v>24646.21366510258</c:v>
                </c:pt>
                <c:pt idx="22">
                  <c:v>24646.21366510258</c:v>
                </c:pt>
                <c:pt idx="23">
                  <c:v>24646.21366510258</c:v>
                </c:pt>
                <c:pt idx="24">
                  <c:v>24646.21366510258</c:v>
                </c:pt>
                <c:pt idx="25">
                  <c:v>24646.21366510258</c:v>
                </c:pt>
                <c:pt idx="26">
                  <c:v>24646.21366510258</c:v>
                </c:pt>
                <c:pt idx="27">
                  <c:v>24646.21366510258</c:v>
                </c:pt>
                <c:pt idx="28">
                  <c:v>24646.21366510258</c:v>
                </c:pt>
                <c:pt idx="29">
                  <c:v>24646.21366510258</c:v>
                </c:pt>
                <c:pt idx="30">
                  <c:v>24646.21366510258</c:v>
                </c:pt>
                <c:pt idx="31">
                  <c:v>24646.21366510258</c:v>
                </c:pt>
                <c:pt idx="32">
                  <c:v>24646.21366510258</c:v>
                </c:pt>
                <c:pt idx="33">
                  <c:v>24646.21366510258</c:v>
                </c:pt>
                <c:pt idx="34">
                  <c:v>24646.21366510258</c:v>
                </c:pt>
                <c:pt idx="35">
                  <c:v>24646.21366510258</c:v>
                </c:pt>
                <c:pt idx="36">
                  <c:v>24646.21366510258</c:v>
                </c:pt>
                <c:pt idx="37">
                  <c:v>24646.21366510258</c:v>
                </c:pt>
                <c:pt idx="38">
                  <c:v>24646.21366510258</c:v>
                </c:pt>
                <c:pt idx="39">
                  <c:v>24646.21366510258</c:v>
                </c:pt>
                <c:pt idx="40">
                  <c:v>24646.21366510258</c:v>
                </c:pt>
                <c:pt idx="41">
                  <c:v>24646.21366510258</c:v>
                </c:pt>
                <c:pt idx="42">
                  <c:v>24646.21366510258</c:v>
                </c:pt>
                <c:pt idx="43">
                  <c:v>24646.21366510258</c:v>
                </c:pt>
                <c:pt idx="44">
                  <c:v>24646.21366510258</c:v>
                </c:pt>
                <c:pt idx="45">
                  <c:v>24646.21366510258</c:v>
                </c:pt>
                <c:pt idx="46">
                  <c:v>24646.21366510258</c:v>
                </c:pt>
                <c:pt idx="47">
                  <c:v>24646.21366510258</c:v>
                </c:pt>
                <c:pt idx="48">
                  <c:v>24646.21366510258</c:v>
                </c:pt>
                <c:pt idx="49">
                  <c:v>24646.21366510258</c:v>
                </c:pt>
                <c:pt idx="50">
                  <c:v>24646.21366510258</c:v>
                </c:pt>
                <c:pt idx="51">
                  <c:v>24646.21366510258</c:v>
                </c:pt>
                <c:pt idx="52">
                  <c:v>24646.21366510258</c:v>
                </c:pt>
                <c:pt idx="53">
                  <c:v>24646.21366510258</c:v>
                </c:pt>
                <c:pt idx="54">
                  <c:v>24646.21366510258</c:v>
                </c:pt>
                <c:pt idx="55">
                  <c:v>24646.21366510258</c:v>
                </c:pt>
                <c:pt idx="56">
                  <c:v>24646.21366510258</c:v>
                </c:pt>
                <c:pt idx="57">
                  <c:v>24646.21366510258</c:v>
                </c:pt>
                <c:pt idx="58">
                  <c:v>24646.21366510258</c:v>
                </c:pt>
                <c:pt idx="59">
                  <c:v>24646.21366510258</c:v>
                </c:pt>
                <c:pt idx="60">
                  <c:v>24646.21366510258</c:v>
                </c:pt>
                <c:pt idx="61">
                  <c:v>24646.21366510258</c:v>
                </c:pt>
                <c:pt idx="62">
                  <c:v>24646.21366510258</c:v>
                </c:pt>
                <c:pt idx="63">
                  <c:v>24646.21366510258</c:v>
                </c:pt>
                <c:pt idx="64">
                  <c:v>24646.21366510258</c:v>
                </c:pt>
                <c:pt idx="65">
                  <c:v>24646.21366510258</c:v>
                </c:pt>
                <c:pt idx="66">
                  <c:v>24646.21366510258</c:v>
                </c:pt>
                <c:pt idx="67">
                  <c:v>24646.21366510258</c:v>
                </c:pt>
                <c:pt idx="68">
                  <c:v>24646.21366510258</c:v>
                </c:pt>
                <c:pt idx="69">
                  <c:v>24646.21366510258</c:v>
                </c:pt>
                <c:pt idx="70">
                  <c:v>24646.21366510258</c:v>
                </c:pt>
                <c:pt idx="71">
                  <c:v>24646.21366510258</c:v>
                </c:pt>
                <c:pt idx="72">
                  <c:v>24646.21366510258</c:v>
                </c:pt>
                <c:pt idx="73">
                  <c:v>24646.21366510258</c:v>
                </c:pt>
                <c:pt idx="74">
                  <c:v>24646.21366510258</c:v>
                </c:pt>
                <c:pt idx="75">
                  <c:v>24646.21366510258</c:v>
                </c:pt>
                <c:pt idx="76">
                  <c:v>24646.21366510258</c:v>
                </c:pt>
                <c:pt idx="77">
                  <c:v>24646.21366510258</c:v>
                </c:pt>
                <c:pt idx="78">
                  <c:v>24646.21366510258</c:v>
                </c:pt>
                <c:pt idx="79">
                  <c:v>24646.21366510258</c:v>
                </c:pt>
                <c:pt idx="80">
                  <c:v>24646.21366510258</c:v>
                </c:pt>
                <c:pt idx="81">
                  <c:v>24646.21366510258</c:v>
                </c:pt>
                <c:pt idx="82">
                  <c:v>24646.21366510258</c:v>
                </c:pt>
                <c:pt idx="83">
                  <c:v>24646.21366510258</c:v>
                </c:pt>
                <c:pt idx="84">
                  <c:v>24646.21366510258</c:v>
                </c:pt>
                <c:pt idx="85">
                  <c:v>24646.21366510258</c:v>
                </c:pt>
                <c:pt idx="86">
                  <c:v>24646.21366510258</c:v>
                </c:pt>
                <c:pt idx="87">
                  <c:v>24646.21366510258</c:v>
                </c:pt>
                <c:pt idx="88">
                  <c:v>24646.21366510258</c:v>
                </c:pt>
                <c:pt idx="89">
                  <c:v>24646.21366510258</c:v>
                </c:pt>
                <c:pt idx="90">
                  <c:v>24646.21366510258</c:v>
                </c:pt>
                <c:pt idx="91">
                  <c:v>24646.21366510258</c:v>
                </c:pt>
                <c:pt idx="92">
                  <c:v>24646.21366510258</c:v>
                </c:pt>
                <c:pt idx="93">
                  <c:v>24646.21366510258</c:v>
                </c:pt>
                <c:pt idx="94">
                  <c:v>24646.21366510258</c:v>
                </c:pt>
                <c:pt idx="95">
                  <c:v>24646.21366510258</c:v>
                </c:pt>
                <c:pt idx="96">
                  <c:v>24646.21366510258</c:v>
                </c:pt>
                <c:pt idx="97">
                  <c:v>24646.21366510258</c:v>
                </c:pt>
                <c:pt idx="98">
                  <c:v>24646.21366510258</c:v>
                </c:pt>
                <c:pt idx="99">
                  <c:v>24646.21366510258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52712"/>
        <c:axId val="-2021154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54326.24278533073</c:v>
                </c:pt>
                <c:pt idx="6">
                  <c:v>54348.47136926902</c:v>
                </c:pt>
                <c:pt idx="7">
                  <c:v>54370.69995320731</c:v>
                </c:pt>
                <c:pt idx="8">
                  <c:v>54392.9285371456</c:v>
                </c:pt>
                <c:pt idx="9">
                  <c:v>54415.15712108389</c:v>
                </c:pt>
                <c:pt idx="10">
                  <c:v>54437.38570502217</c:v>
                </c:pt>
                <c:pt idx="11">
                  <c:v>54459.61428896047</c:v>
                </c:pt>
                <c:pt idx="12">
                  <c:v>54481.84287289876</c:v>
                </c:pt>
                <c:pt idx="13">
                  <c:v>54504.07145683705</c:v>
                </c:pt>
                <c:pt idx="14">
                  <c:v>54526.30004077534</c:v>
                </c:pt>
                <c:pt idx="15">
                  <c:v>54548.52862471363</c:v>
                </c:pt>
                <c:pt idx="16">
                  <c:v>54570.75720865192</c:v>
                </c:pt>
                <c:pt idx="17">
                  <c:v>54592.98579259021</c:v>
                </c:pt>
                <c:pt idx="18">
                  <c:v>54615.2143765285</c:v>
                </c:pt>
                <c:pt idx="19">
                  <c:v>54637.4429604668</c:v>
                </c:pt>
                <c:pt idx="20">
                  <c:v>54659.67154440509</c:v>
                </c:pt>
                <c:pt idx="21">
                  <c:v>54681.90012834337</c:v>
                </c:pt>
                <c:pt idx="22">
                  <c:v>54704.12871228166</c:v>
                </c:pt>
                <c:pt idx="23">
                  <c:v>54726.35729621995</c:v>
                </c:pt>
                <c:pt idx="24">
                  <c:v>54748.58588015824</c:v>
                </c:pt>
                <c:pt idx="25">
                  <c:v>54770.81446409653</c:v>
                </c:pt>
                <c:pt idx="26">
                  <c:v>54793.04304803483</c:v>
                </c:pt>
                <c:pt idx="27">
                  <c:v>54815.27163197312</c:v>
                </c:pt>
                <c:pt idx="28">
                  <c:v>54837.50021591141</c:v>
                </c:pt>
                <c:pt idx="29">
                  <c:v>54859.7287998497</c:v>
                </c:pt>
                <c:pt idx="30">
                  <c:v>54881.95738378799</c:v>
                </c:pt>
                <c:pt idx="31">
                  <c:v>54904.18596772628</c:v>
                </c:pt>
                <c:pt idx="32">
                  <c:v>54926.41455166456</c:v>
                </c:pt>
                <c:pt idx="33">
                  <c:v>54948.64313560286</c:v>
                </c:pt>
                <c:pt idx="34">
                  <c:v>54970.87171954115</c:v>
                </c:pt>
                <c:pt idx="35">
                  <c:v>54993.10030347944</c:v>
                </c:pt>
                <c:pt idx="36">
                  <c:v>55015.32888741773</c:v>
                </c:pt>
                <c:pt idx="37">
                  <c:v>55037.55747135602</c:v>
                </c:pt>
                <c:pt idx="38">
                  <c:v>55059.7860552943</c:v>
                </c:pt>
                <c:pt idx="39">
                  <c:v>55082.0146392326</c:v>
                </c:pt>
                <c:pt idx="40">
                  <c:v>56103.61592532376</c:v>
                </c:pt>
                <c:pt idx="41">
                  <c:v>58124.58991356778</c:v>
                </c:pt>
                <c:pt idx="42">
                  <c:v>60145.56390181179</c:v>
                </c:pt>
                <c:pt idx="43">
                  <c:v>62166.53789005581</c:v>
                </c:pt>
                <c:pt idx="44">
                  <c:v>64187.51187829982</c:v>
                </c:pt>
                <c:pt idx="45">
                  <c:v>66208.48586654383</c:v>
                </c:pt>
                <c:pt idx="46">
                  <c:v>68229.45985478785</c:v>
                </c:pt>
                <c:pt idx="47">
                  <c:v>70250.43384303187</c:v>
                </c:pt>
                <c:pt idx="48">
                  <c:v>72271.40783127589</c:v>
                </c:pt>
                <c:pt idx="49">
                  <c:v>74292.38181951991</c:v>
                </c:pt>
                <c:pt idx="50">
                  <c:v>76313.35580776393</c:v>
                </c:pt>
                <c:pt idx="51">
                  <c:v>78334.32979600795</c:v>
                </c:pt>
                <c:pt idx="52">
                  <c:v>80355.30378425196</c:v>
                </c:pt>
                <c:pt idx="53">
                  <c:v>82376.27777249598</c:v>
                </c:pt>
                <c:pt idx="54">
                  <c:v>84397.25176074</c:v>
                </c:pt>
                <c:pt idx="55">
                  <c:v>86418.225748984</c:v>
                </c:pt>
                <c:pt idx="56">
                  <c:v>88439.19973722803</c:v>
                </c:pt>
                <c:pt idx="57">
                  <c:v>90460.17372547205</c:v>
                </c:pt>
                <c:pt idx="58">
                  <c:v>92481.14771371607</c:v>
                </c:pt>
                <c:pt idx="59">
                  <c:v>94502.12170196008</c:v>
                </c:pt>
                <c:pt idx="60">
                  <c:v>96523.0956902041</c:v>
                </c:pt>
                <c:pt idx="61">
                  <c:v>98544.0696784481</c:v>
                </c:pt>
                <c:pt idx="62">
                  <c:v>100565.0436666921</c:v>
                </c:pt>
                <c:pt idx="63">
                  <c:v>102586.0176549361</c:v>
                </c:pt>
                <c:pt idx="64">
                  <c:v>104606.9916431802</c:v>
                </c:pt>
                <c:pt idx="65">
                  <c:v>106627.9656314242</c:v>
                </c:pt>
                <c:pt idx="66">
                  <c:v>108648.9396196682</c:v>
                </c:pt>
                <c:pt idx="67">
                  <c:v>110669.9136079122</c:v>
                </c:pt>
                <c:pt idx="68">
                  <c:v>128858.3721266135</c:v>
                </c:pt>
                <c:pt idx="69">
                  <c:v>147046.8306453147</c:v>
                </c:pt>
                <c:pt idx="70">
                  <c:v>165235.289164016</c:v>
                </c:pt>
                <c:pt idx="71">
                  <c:v>183423.7476827172</c:v>
                </c:pt>
                <c:pt idx="72">
                  <c:v>201612.2062014185</c:v>
                </c:pt>
                <c:pt idx="73">
                  <c:v>219800.6647201197</c:v>
                </c:pt>
                <c:pt idx="74">
                  <c:v>237989.123238821</c:v>
                </c:pt>
                <c:pt idx="75">
                  <c:v>256177.5817575222</c:v>
                </c:pt>
                <c:pt idx="76">
                  <c:v>274366.0402762234</c:v>
                </c:pt>
                <c:pt idx="77">
                  <c:v>292554.4987949247</c:v>
                </c:pt>
                <c:pt idx="78">
                  <c:v>310742.957313626</c:v>
                </c:pt>
                <c:pt idx="79">
                  <c:v>328931.4158323272</c:v>
                </c:pt>
                <c:pt idx="80">
                  <c:v>347119.8743510285</c:v>
                </c:pt>
                <c:pt idx="81">
                  <c:v>365308.3328697297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52712"/>
        <c:axId val="-2021154440"/>
      </c:scatterChart>
      <c:catAx>
        <c:axId val="-2087252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15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15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252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  <c:pt idx="10">
                  <c:v>1278.770376458082</c:v>
                </c:pt>
                <c:pt idx="11">
                  <c:v>1278.770376458082</c:v>
                </c:pt>
                <c:pt idx="12">
                  <c:v>1278.770376458082</c:v>
                </c:pt>
                <c:pt idx="13">
                  <c:v>1278.770376458082</c:v>
                </c:pt>
                <c:pt idx="14">
                  <c:v>1278.770376458082</c:v>
                </c:pt>
                <c:pt idx="15">
                  <c:v>1278.770376458082</c:v>
                </c:pt>
                <c:pt idx="16">
                  <c:v>1278.770376458082</c:v>
                </c:pt>
                <c:pt idx="17">
                  <c:v>1278.770376458082</c:v>
                </c:pt>
                <c:pt idx="18">
                  <c:v>1280.654076679072</c:v>
                </c:pt>
                <c:pt idx="19">
                  <c:v>1284.421477121052</c:v>
                </c:pt>
                <c:pt idx="20">
                  <c:v>1288.188877563031</c:v>
                </c:pt>
                <c:pt idx="21">
                  <c:v>1291.956278005011</c:v>
                </c:pt>
                <c:pt idx="22">
                  <c:v>1295.723678446991</c:v>
                </c:pt>
                <c:pt idx="23">
                  <c:v>1299.491078888971</c:v>
                </c:pt>
                <c:pt idx="24">
                  <c:v>1303.258479330951</c:v>
                </c:pt>
                <c:pt idx="25">
                  <c:v>1307.025879772931</c:v>
                </c:pt>
                <c:pt idx="26">
                  <c:v>1310.793280214911</c:v>
                </c:pt>
                <c:pt idx="27">
                  <c:v>1314.560680656891</c:v>
                </c:pt>
                <c:pt idx="28">
                  <c:v>1318.328081098871</c:v>
                </c:pt>
                <c:pt idx="29">
                  <c:v>1322.095481540851</c:v>
                </c:pt>
                <c:pt idx="30">
                  <c:v>1325.86288198283</c:v>
                </c:pt>
                <c:pt idx="31">
                  <c:v>1329.630282424811</c:v>
                </c:pt>
                <c:pt idx="32">
                  <c:v>1333.39768286679</c:v>
                </c:pt>
                <c:pt idx="33">
                  <c:v>1337.16508330877</c:v>
                </c:pt>
                <c:pt idx="34">
                  <c:v>1340.93248375075</c:v>
                </c:pt>
                <c:pt idx="35">
                  <c:v>1344.69988419273</c:v>
                </c:pt>
                <c:pt idx="36">
                  <c:v>1348.46728463471</c:v>
                </c:pt>
                <c:pt idx="37">
                  <c:v>1352.23468507669</c:v>
                </c:pt>
                <c:pt idx="38">
                  <c:v>1356.00208551867</c:v>
                </c:pt>
                <c:pt idx="39">
                  <c:v>1359.769485960649</c:v>
                </c:pt>
                <c:pt idx="40">
                  <c:v>1363.53688640263</c:v>
                </c:pt>
                <c:pt idx="41">
                  <c:v>1367.304286844609</c:v>
                </c:pt>
                <c:pt idx="42">
                  <c:v>1371.071687286589</c:v>
                </c:pt>
                <c:pt idx="43">
                  <c:v>1374.83908772857</c:v>
                </c:pt>
                <c:pt idx="44">
                  <c:v>1378.60648817055</c:v>
                </c:pt>
                <c:pt idx="45">
                  <c:v>1382.373888612529</c:v>
                </c:pt>
                <c:pt idx="46">
                  <c:v>1386.141289054509</c:v>
                </c:pt>
                <c:pt idx="47">
                  <c:v>1389.908689496489</c:v>
                </c:pt>
                <c:pt idx="48">
                  <c:v>1393.676089938469</c:v>
                </c:pt>
                <c:pt idx="49">
                  <c:v>1397.443490380449</c:v>
                </c:pt>
                <c:pt idx="50">
                  <c:v>1401.210890822429</c:v>
                </c:pt>
                <c:pt idx="51">
                  <c:v>1404.978291264408</c:v>
                </c:pt>
                <c:pt idx="52">
                  <c:v>1408.745691706388</c:v>
                </c:pt>
                <c:pt idx="53">
                  <c:v>1431.984464531972</c:v>
                </c:pt>
                <c:pt idx="54">
                  <c:v>1474.69460974116</c:v>
                </c:pt>
                <c:pt idx="55">
                  <c:v>1517.404754950348</c:v>
                </c:pt>
                <c:pt idx="56">
                  <c:v>1560.114900159536</c:v>
                </c:pt>
                <c:pt idx="57">
                  <c:v>1602.825045368724</c:v>
                </c:pt>
                <c:pt idx="58">
                  <c:v>1645.535190577912</c:v>
                </c:pt>
                <c:pt idx="59">
                  <c:v>1688.2453357871</c:v>
                </c:pt>
                <c:pt idx="60">
                  <c:v>1730.955480996288</c:v>
                </c:pt>
                <c:pt idx="61">
                  <c:v>1773.665626205476</c:v>
                </c:pt>
                <c:pt idx="62">
                  <c:v>1816.375771414664</c:v>
                </c:pt>
                <c:pt idx="63">
                  <c:v>1859.085916623852</c:v>
                </c:pt>
                <c:pt idx="64">
                  <c:v>1901.79606183304</c:v>
                </c:pt>
                <c:pt idx="65">
                  <c:v>1944.506207042228</c:v>
                </c:pt>
                <c:pt idx="66">
                  <c:v>1987.216352251416</c:v>
                </c:pt>
                <c:pt idx="67">
                  <c:v>2029.926497460604</c:v>
                </c:pt>
                <c:pt idx="68">
                  <c:v>2072.636642669792</c:v>
                </c:pt>
                <c:pt idx="69">
                  <c:v>2115.34678787898</c:v>
                </c:pt>
                <c:pt idx="70">
                  <c:v>2158.056933088168</c:v>
                </c:pt>
                <c:pt idx="71">
                  <c:v>2200.767078297356</c:v>
                </c:pt>
                <c:pt idx="72">
                  <c:v>2243.477223506543</c:v>
                </c:pt>
                <c:pt idx="73">
                  <c:v>2286.187368715732</c:v>
                </c:pt>
                <c:pt idx="74">
                  <c:v>2328.89751392492</c:v>
                </c:pt>
                <c:pt idx="75">
                  <c:v>2371.607659134108</c:v>
                </c:pt>
                <c:pt idx="76">
                  <c:v>2414.317804343295</c:v>
                </c:pt>
                <c:pt idx="77">
                  <c:v>2457.027949552484</c:v>
                </c:pt>
                <c:pt idx="78">
                  <c:v>2499.738094761671</c:v>
                </c:pt>
                <c:pt idx="79">
                  <c:v>2542.44823997086</c:v>
                </c:pt>
                <c:pt idx="80">
                  <c:v>2585.158385180047</c:v>
                </c:pt>
                <c:pt idx="81">
                  <c:v>2899.687673229254</c:v>
                </c:pt>
                <c:pt idx="82">
                  <c:v>3214.216961278461</c:v>
                </c:pt>
                <c:pt idx="83">
                  <c:v>3528.746249327668</c:v>
                </c:pt>
                <c:pt idx="84">
                  <c:v>3843.275537376875</c:v>
                </c:pt>
                <c:pt idx="85">
                  <c:v>4157.804825426083</c:v>
                </c:pt>
                <c:pt idx="86">
                  <c:v>4472.33411347529</c:v>
                </c:pt>
                <c:pt idx="87">
                  <c:v>4786.863401524497</c:v>
                </c:pt>
                <c:pt idx="88">
                  <c:v>5101.392689573704</c:v>
                </c:pt>
                <c:pt idx="89">
                  <c:v>5415.921977622911</c:v>
                </c:pt>
                <c:pt idx="90">
                  <c:v>5730.451265672118</c:v>
                </c:pt>
                <c:pt idx="91">
                  <c:v>6044.980553721325</c:v>
                </c:pt>
                <c:pt idx="92">
                  <c:v>6359.509841770532</c:v>
                </c:pt>
                <c:pt idx="93">
                  <c:v>6674.03912981974</c:v>
                </c:pt>
                <c:pt idx="94">
                  <c:v>6988.568417868946</c:v>
                </c:pt>
                <c:pt idx="95">
                  <c:v>7303.097705918153</c:v>
                </c:pt>
                <c:pt idx="96">
                  <c:v>7303.097705918152</c:v>
                </c:pt>
                <c:pt idx="97">
                  <c:v>7303.097705918152</c:v>
                </c:pt>
                <c:pt idx="98">
                  <c:v>7303.097705918152</c:v>
                </c:pt>
                <c:pt idx="99">
                  <c:v>7303.097705918152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800.9999999999999</c:v>
                </c:pt>
                <c:pt idx="1">
                  <c:v>800.9999999999999</c:v>
                </c:pt>
                <c:pt idx="2">
                  <c:v>800.9999999999999</c:v>
                </c:pt>
                <c:pt idx="3">
                  <c:v>800.9999999999999</c:v>
                </c:pt>
                <c:pt idx="4">
                  <c:v>800.9999999999999</c:v>
                </c:pt>
                <c:pt idx="5">
                  <c:v>800.9999999999999</c:v>
                </c:pt>
                <c:pt idx="6">
                  <c:v>800.9999999999999</c:v>
                </c:pt>
                <c:pt idx="7">
                  <c:v>800.9999999999999</c:v>
                </c:pt>
                <c:pt idx="8">
                  <c:v>800.9999999999999</c:v>
                </c:pt>
                <c:pt idx="9">
                  <c:v>800.9999999999999</c:v>
                </c:pt>
                <c:pt idx="10">
                  <c:v>800.9999999999999</c:v>
                </c:pt>
                <c:pt idx="11">
                  <c:v>800.9999999999999</c:v>
                </c:pt>
                <c:pt idx="12">
                  <c:v>800.9999999999999</c:v>
                </c:pt>
                <c:pt idx="13">
                  <c:v>800.9999999999999</c:v>
                </c:pt>
                <c:pt idx="14">
                  <c:v>800.9999999999999</c:v>
                </c:pt>
                <c:pt idx="15">
                  <c:v>800.9999999999999</c:v>
                </c:pt>
                <c:pt idx="16">
                  <c:v>800.9999999999999</c:v>
                </c:pt>
                <c:pt idx="17">
                  <c:v>800.9999999999999</c:v>
                </c:pt>
                <c:pt idx="18">
                  <c:v>820.2999999999998</c:v>
                </c:pt>
                <c:pt idx="19">
                  <c:v>858.8999999999999</c:v>
                </c:pt>
                <c:pt idx="20">
                  <c:v>897.4999999999999</c:v>
                </c:pt>
                <c:pt idx="21">
                  <c:v>936.1</c:v>
                </c:pt>
                <c:pt idx="22">
                  <c:v>974.6999999999998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6291.654545454545</c:v>
                </c:pt>
                <c:pt idx="62">
                  <c:v>6778.672727272727</c:v>
                </c:pt>
                <c:pt idx="63">
                  <c:v>7265.69090909091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9213.763636363637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20428.66666666666</c:v>
                </c:pt>
                <c:pt idx="85">
                  <c:v>21649.58333333333</c:v>
                </c:pt>
                <c:pt idx="86">
                  <c:v>22870.5</c:v>
                </c:pt>
                <c:pt idx="87">
                  <c:v>24091.41666666666</c:v>
                </c:pt>
                <c:pt idx="88">
                  <c:v>25312.33333333333</c:v>
                </c:pt>
                <c:pt idx="89">
                  <c:v>26533.25</c:v>
                </c:pt>
                <c:pt idx="90">
                  <c:v>27754.16666666666</c:v>
                </c:pt>
                <c:pt idx="91">
                  <c:v>28975.08333333333</c:v>
                </c:pt>
                <c:pt idx="92">
                  <c:v>30195.99999999999</c:v>
                </c:pt>
                <c:pt idx="93">
                  <c:v>31416.91666666666</c:v>
                </c:pt>
                <c:pt idx="94">
                  <c:v>32637.83333333332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  <c:pt idx="10">
                  <c:v>466.0796599890105</c:v>
                </c:pt>
                <c:pt idx="11">
                  <c:v>466.0796599890105</c:v>
                </c:pt>
                <c:pt idx="12">
                  <c:v>466.0796599890105</c:v>
                </c:pt>
                <c:pt idx="13">
                  <c:v>466.0796599890105</c:v>
                </c:pt>
                <c:pt idx="14">
                  <c:v>466.0796599890105</c:v>
                </c:pt>
                <c:pt idx="15">
                  <c:v>466.0796599890105</c:v>
                </c:pt>
                <c:pt idx="16">
                  <c:v>466.0796599890105</c:v>
                </c:pt>
                <c:pt idx="17">
                  <c:v>466.0796599890105</c:v>
                </c:pt>
                <c:pt idx="18">
                  <c:v>472.5863764411909</c:v>
                </c:pt>
                <c:pt idx="19">
                  <c:v>485.5998093455517</c:v>
                </c:pt>
                <c:pt idx="20">
                  <c:v>498.6132422499126</c:v>
                </c:pt>
                <c:pt idx="21">
                  <c:v>511.6266751542734</c:v>
                </c:pt>
                <c:pt idx="22">
                  <c:v>524.6401080586341</c:v>
                </c:pt>
                <c:pt idx="23">
                  <c:v>537.653540962995</c:v>
                </c:pt>
                <c:pt idx="24">
                  <c:v>550.6669738673558</c:v>
                </c:pt>
                <c:pt idx="25">
                  <c:v>563.6804067717166</c:v>
                </c:pt>
                <c:pt idx="26">
                  <c:v>576.6938396760774</c:v>
                </c:pt>
                <c:pt idx="27">
                  <c:v>589.7072725804384</c:v>
                </c:pt>
                <c:pt idx="28">
                  <c:v>602.7207054847992</c:v>
                </c:pt>
                <c:pt idx="29">
                  <c:v>615.73413838916</c:v>
                </c:pt>
                <c:pt idx="30">
                  <c:v>628.7475712935209</c:v>
                </c:pt>
                <c:pt idx="31">
                  <c:v>641.7610041978817</c:v>
                </c:pt>
                <c:pt idx="32">
                  <c:v>654.7744371022424</c:v>
                </c:pt>
                <c:pt idx="33">
                  <c:v>667.7878700066032</c:v>
                </c:pt>
                <c:pt idx="34">
                  <c:v>680.8013029109642</c:v>
                </c:pt>
                <c:pt idx="35">
                  <c:v>693.814735815325</c:v>
                </c:pt>
                <c:pt idx="36">
                  <c:v>706.8281687196859</c:v>
                </c:pt>
                <c:pt idx="37">
                  <c:v>719.8416016240467</c:v>
                </c:pt>
                <c:pt idx="38">
                  <c:v>732.8550345284074</c:v>
                </c:pt>
                <c:pt idx="39">
                  <c:v>745.8684674327683</c:v>
                </c:pt>
                <c:pt idx="40">
                  <c:v>758.881900337129</c:v>
                </c:pt>
                <c:pt idx="41">
                  <c:v>771.8953332414898</c:v>
                </c:pt>
                <c:pt idx="42">
                  <c:v>784.9087661458508</c:v>
                </c:pt>
                <c:pt idx="43">
                  <c:v>797.9221990502117</c:v>
                </c:pt>
                <c:pt idx="44">
                  <c:v>810.9356319545725</c:v>
                </c:pt>
                <c:pt idx="45">
                  <c:v>823.9490648589333</c:v>
                </c:pt>
                <c:pt idx="46">
                  <c:v>836.9624977632941</c:v>
                </c:pt>
                <c:pt idx="47">
                  <c:v>849.9759306676548</c:v>
                </c:pt>
                <c:pt idx="48">
                  <c:v>862.9893635720156</c:v>
                </c:pt>
                <c:pt idx="49">
                  <c:v>876.0027964763766</c:v>
                </c:pt>
                <c:pt idx="50">
                  <c:v>889.0162293807375</c:v>
                </c:pt>
                <c:pt idx="51">
                  <c:v>902.0296622850983</c:v>
                </c:pt>
                <c:pt idx="52">
                  <c:v>915.0430951894591</c:v>
                </c:pt>
                <c:pt idx="53">
                  <c:v>926.628145658041</c:v>
                </c:pt>
                <c:pt idx="54">
                  <c:v>936.7848136908437</c:v>
                </c:pt>
                <c:pt idx="55">
                  <c:v>946.9414817236466</c:v>
                </c:pt>
                <c:pt idx="56">
                  <c:v>957.0981497564494</c:v>
                </c:pt>
                <c:pt idx="57">
                  <c:v>967.2548177892521</c:v>
                </c:pt>
                <c:pt idx="58">
                  <c:v>977.4114858220549</c:v>
                </c:pt>
                <c:pt idx="59">
                  <c:v>987.5681538548578</c:v>
                </c:pt>
                <c:pt idx="60">
                  <c:v>997.7248218876606</c:v>
                </c:pt>
                <c:pt idx="61">
                  <c:v>1007.881489920463</c:v>
                </c:pt>
                <c:pt idx="62">
                  <c:v>1018.038157953266</c:v>
                </c:pt>
                <c:pt idx="63">
                  <c:v>1028.194825986069</c:v>
                </c:pt>
                <c:pt idx="64">
                  <c:v>1038.351494018872</c:v>
                </c:pt>
                <c:pt idx="65">
                  <c:v>1048.508162051675</c:v>
                </c:pt>
                <c:pt idx="66">
                  <c:v>1058.664830084477</c:v>
                </c:pt>
                <c:pt idx="67">
                  <c:v>1068.82149811728</c:v>
                </c:pt>
                <c:pt idx="68">
                  <c:v>1078.978166150083</c:v>
                </c:pt>
                <c:pt idx="69">
                  <c:v>1089.134834182886</c:v>
                </c:pt>
                <c:pt idx="70">
                  <c:v>1099.291502215689</c:v>
                </c:pt>
                <c:pt idx="71">
                  <c:v>1109.448170248492</c:v>
                </c:pt>
                <c:pt idx="72">
                  <c:v>1119.604838281294</c:v>
                </c:pt>
                <c:pt idx="73">
                  <c:v>1129.761506314097</c:v>
                </c:pt>
                <c:pt idx="74">
                  <c:v>1139.9181743469</c:v>
                </c:pt>
                <c:pt idx="75">
                  <c:v>1150.074842379703</c:v>
                </c:pt>
                <c:pt idx="76">
                  <c:v>1160.231510412505</c:v>
                </c:pt>
                <c:pt idx="77">
                  <c:v>1170.388178445308</c:v>
                </c:pt>
                <c:pt idx="78">
                  <c:v>1180.544846478111</c:v>
                </c:pt>
                <c:pt idx="79">
                  <c:v>1190.701514510914</c:v>
                </c:pt>
                <c:pt idx="80">
                  <c:v>1200.858182543717</c:v>
                </c:pt>
                <c:pt idx="81">
                  <c:v>1221.047215874991</c:v>
                </c:pt>
                <c:pt idx="82">
                  <c:v>1241.236249206266</c:v>
                </c:pt>
                <c:pt idx="83">
                  <c:v>1261.425282537541</c:v>
                </c:pt>
                <c:pt idx="84">
                  <c:v>1281.614315868816</c:v>
                </c:pt>
                <c:pt idx="85">
                  <c:v>1301.803349200091</c:v>
                </c:pt>
                <c:pt idx="86">
                  <c:v>1321.992382531365</c:v>
                </c:pt>
                <c:pt idx="87">
                  <c:v>1342.18141586264</c:v>
                </c:pt>
                <c:pt idx="88">
                  <c:v>1362.370449193915</c:v>
                </c:pt>
                <c:pt idx="89">
                  <c:v>1382.55948252519</c:v>
                </c:pt>
                <c:pt idx="90">
                  <c:v>1402.748515856465</c:v>
                </c:pt>
                <c:pt idx="91">
                  <c:v>1422.93754918774</c:v>
                </c:pt>
                <c:pt idx="92">
                  <c:v>1443.126582519014</c:v>
                </c:pt>
                <c:pt idx="93">
                  <c:v>1463.315615850289</c:v>
                </c:pt>
                <c:pt idx="94">
                  <c:v>1483.504649181564</c:v>
                </c:pt>
                <c:pt idx="95">
                  <c:v>1503.693682512838</c:v>
                </c:pt>
                <c:pt idx="96">
                  <c:v>1503.693682512838</c:v>
                </c:pt>
                <c:pt idx="97">
                  <c:v>1503.693682512838</c:v>
                </c:pt>
                <c:pt idx="98">
                  <c:v>1503.693682512838</c:v>
                </c:pt>
                <c:pt idx="99">
                  <c:v>1503.693682512838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8766.666666666666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2350.221428571428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5629.163636363635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7147.636363636362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9425.345454545451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12082.67272727272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14360.38181818181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  <c:pt idx="10">
                  <c:v>7504.143646408838</c:v>
                </c:pt>
                <c:pt idx="11">
                  <c:v>7504.143646408838</c:v>
                </c:pt>
                <c:pt idx="12">
                  <c:v>7504.143646408838</c:v>
                </c:pt>
                <c:pt idx="13">
                  <c:v>7504.143646408838</c:v>
                </c:pt>
                <c:pt idx="14">
                  <c:v>7504.143646408838</c:v>
                </c:pt>
                <c:pt idx="15">
                  <c:v>7504.143646408838</c:v>
                </c:pt>
                <c:pt idx="16">
                  <c:v>7504.143646408838</c:v>
                </c:pt>
                <c:pt idx="17">
                  <c:v>7504.143646408838</c:v>
                </c:pt>
                <c:pt idx="18">
                  <c:v>7630.131807419098</c:v>
                </c:pt>
                <c:pt idx="19">
                  <c:v>7882.10812943962</c:v>
                </c:pt>
                <c:pt idx="20">
                  <c:v>8134.08445146014</c:v>
                </c:pt>
                <c:pt idx="21">
                  <c:v>8386.060773480662</c:v>
                </c:pt>
                <c:pt idx="22">
                  <c:v>8638.037095501182</c:v>
                </c:pt>
                <c:pt idx="23">
                  <c:v>8890.013417521704</c:v>
                </c:pt>
                <c:pt idx="24">
                  <c:v>9141.989739542225</c:v>
                </c:pt>
                <c:pt idx="25">
                  <c:v>9393.966061562745</c:v>
                </c:pt>
                <c:pt idx="26">
                  <c:v>9645.942383583268</c:v>
                </c:pt>
                <c:pt idx="27">
                  <c:v>9897.918705603788</c:v>
                </c:pt>
                <c:pt idx="28">
                  <c:v>10149.89502762431</c:v>
                </c:pt>
                <c:pt idx="29">
                  <c:v>10401.87134964483</c:v>
                </c:pt>
                <c:pt idx="30">
                  <c:v>10653.84767166535</c:v>
                </c:pt>
                <c:pt idx="31">
                  <c:v>10905.82399368587</c:v>
                </c:pt>
                <c:pt idx="32">
                  <c:v>11157.80031570639</c:v>
                </c:pt>
                <c:pt idx="33">
                  <c:v>11409.77663772691</c:v>
                </c:pt>
                <c:pt idx="34">
                  <c:v>11661.75295974743</c:v>
                </c:pt>
                <c:pt idx="35">
                  <c:v>11913.72928176796</c:v>
                </c:pt>
                <c:pt idx="36">
                  <c:v>12165.70560378848</c:v>
                </c:pt>
                <c:pt idx="37">
                  <c:v>12417.681925809</c:v>
                </c:pt>
                <c:pt idx="38">
                  <c:v>12669.65824782952</c:v>
                </c:pt>
                <c:pt idx="39">
                  <c:v>12921.63456985004</c:v>
                </c:pt>
                <c:pt idx="40">
                  <c:v>13173.61089187056</c:v>
                </c:pt>
                <c:pt idx="41">
                  <c:v>13425.58721389108</c:v>
                </c:pt>
                <c:pt idx="42">
                  <c:v>13677.5635359116</c:v>
                </c:pt>
                <c:pt idx="43">
                  <c:v>13929.53985793212</c:v>
                </c:pt>
                <c:pt idx="44">
                  <c:v>14181.51617995264</c:v>
                </c:pt>
                <c:pt idx="45">
                  <c:v>14433.49250197317</c:v>
                </c:pt>
                <c:pt idx="46">
                  <c:v>14685.46882399369</c:v>
                </c:pt>
                <c:pt idx="47">
                  <c:v>14937.44514601421</c:v>
                </c:pt>
                <c:pt idx="48">
                  <c:v>15189.42146803473</c:v>
                </c:pt>
                <c:pt idx="49">
                  <c:v>15441.39779005525</c:v>
                </c:pt>
                <c:pt idx="50">
                  <c:v>15693.37411207577</c:v>
                </c:pt>
                <c:pt idx="51">
                  <c:v>15945.35043409629</c:v>
                </c:pt>
                <c:pt idx="52">
                  <c:v>16197.32675611681</c:v>
                </c:pt>
                <c:pt idx="53">
                  <c:v>16594.98442993471</c:v>
                </c:pt>
                <c:pt idx="54">
                  <c:v>17138.32345554998</c:v>
                </c:pt>
                <c:pt idx="55">
                  <c:v>17681.66248116524</c:v>
                </c:pt>
                <c:pt idx="56">
                  <c:v>18225.00150678051</c:v>
                </c:pt>
                <c:pt idx="57">
                  <c:v>18768.34053239578</c:v>
                </c:pt>
                <c:pt idx="58">
                  <c:v>19311.67955801105</c:v>
                </c:pt>
                <c:pt idx="59">
                  <c:v>19855.01858362632</c:v>
                </c:pt>
                <c:pt idx="60">
                  <c:v>20398.35760924159</c:v>
                </c:pt>
                <c:pt idx="61">
                  <c:v>20941.69663485685</c:v>
                </c:pt>
                <c:pt idx="62">
                  <c:v>21485.03566047212</c:v>
                </c:pt>
                <c:pt idx="63">
                  <c:v>22028.37468608739</c:v>
                </c:pt>
                <c:pt idx="64">
                  <c:v>22571.71371170266</c:v>
                </c:pt>
                <c:pt idx="65">
                  <c:v>23115.05273731793</c:v>
                </c:pt>
                <c:pt idx="66">
                  <c:v>23658.3917629332</c:v>
                </c:pt>
                <c:pt idx="67">
                  <c:v>24201.73078854847</c:v>
                </c:pt>
                <c:pt idx="68">
                  <c:v>24745.06981416373</c:v>
                </c:pt>
                <c:pt idx="69">
                  <c:v>25288.408839779</c:v>
                </c:pt>
                <c:pt idx="70">
                  <c:v>25831.74786539427</c:v>
                </c:pt>
                <c:pt idx="71">
                  <c:v>26375.08689100954</c:v>
                </c:pt>
                <c:pt idx="72">
                  <c:v>26918.42591662481</c:v>
                </c:pt>
                <c:pt idx="73">
                  <c:v>27461.76494224008</c:v>
                </c:pt>
                <c:pt idx="74">
                  <c:v>28005.10396785535</c:v>
                </c:pt>
                <c:pt idx="75">
                  <c:v>28548.44299347061</c:v>
                </c:pt>
                <c:pt idx="76">
                  <c:v>29091.78201908588</c:v>
                </c:pt>
                <c:pt idx="77">
                  <c:v>29635.12104470115</c:v>
                </c:pt>
                <c:pt idx="78">
                  <c:v>30178.46007031642</c:v>
                </c:pt>
                <c:pt idx="79">
                  <c:v>30721.79909593169</c:v>
                </c:pt>
                <c:pt idx="80">
                  <c:v>31265.13812154696</c:v>
                </c:pt>
                <c:pt idx="81">
                  <c:v>29180.7955801105</c:v>
                </c:pt>
                <c:pt idx="82">
                  <c:v>27096.45303867403</c:v>
                </c:pt>
                <c:pt idx="83">
                  <c:v>25012.11049723757</c:v>
                </c:pt>
                <c:pt idx="84">
                  <c:v>22927.7679558011</c:v>
                </c:pt>
                <c:pt idx="85">
                  <c:v>20843.42541436464</c:v>
                </c:pt>
                <c:pt idx="86">
                  <c:v>18759.08287292817</c:v>
                </c:pt>
                <c:pt idx="87">
                  <c:v>16674.74033149171</c:v>
                </c:pt>
                <c:pt idx="88">
                  <c:v>14590.39779005525</c:v>
                </c:pt>
                <c:pt idx="89">
                  <c:v>12506.05524861878</c:v>
                </c:pt>
                <c:pt idx="90">
                  <c:v>10421.71270718232</c:v>
                </c:pt>
                <c:pt idx="91">
                  <c:v>8337.370165745855</c:v>
                </c:pt>
                <c:pt idx="92">
                  <c:v>6253.02762430939</c:v>
                </c:pt>
                <c:pt idx="93">
                  <c:v>4168.68508287293</c:v>
                </c:pt>
                <c:pt idx="94">
                  <c:v>2084.342541436461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7700.0</c:v>
                </c:pt>
                <c:pt idx="82">
                  <c:v>15400.0</c:v>
                </c:pt>
                <c:pt idx="83">
                  <c:v>23100.0</c:v>
                </c:pt>
                <c:pt idx="84">
                  <c:v>30800.0</c:v>
                </c:pt>
                <c:pt idx="85">
                  <c:v>38500.0</c:v>
                </c:pt>
                <c:pt idx="86">
                  <c:v>46200.0</c:v>
                </c:pt>
                <c:pt idx="87">
                  <c:v>53900.0</c:v>
                </c:pt>
                <c:pt idx="88">
                  <c:v>61600.0</c:v>
                </c:pt>
                <c:pt idx="89">
                  <c:v>69300.0</c:v>
                </c:pt>
                <c:pt idx="90">
                  <c:v>77000.0</c:v>
                </c:pt>
                <c:pt idx="91">
                  <c:v>84700.0</c:v>
                </c:pt>
                <c:pt idx="92">
                  <c:v>92400.0</c:v>
                </c:pt>
                <c:pt idx="93">
                  <c:v>100100.0</c:v>
                </c:pt>
                <c:pt idx="94">
                  <c:v>107800.0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6305.454545454545</c:v>
                </c:pt>
                <c:pt idx="62">
                  <c:v>7047.272727272727</c:v>
                </c:pt>
                <c:pt idx="63">
                  <c:v>7789.09090909091</c:v>
                </c:pt>
                <c:pt idx="64">
                  <c:v>8530.90909090909</c:v>
                </c:pt>
                <c:pt idx="65">
                  <c:v>9272.727272727272</c:v>
                </c:pt>
                <c:pt idx="66">
                  <c:v>10014.54545454545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17432.72727272727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458.1818181818182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4123.636363636364</c:v>
                </c:pt>
                <c:pt idx="67">
                  <c:v>4429.09090909091</c:v>
                </c:pt>
                <c:pt idx="68">
                  <c:v>4734.545454545455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6261.818181818182</c:v>
                </c:pt>
                <c:pt idx="74">
                  <c:v>6567.272727272727</c:v>
                </c:pt>
                <c:pt idx="75">
                  <c:v>6872.727272727273</c:v>
                </c:pt>
                <c:pt idx="76">
                  <c:v>7178.181818181818</c:v>
                </c:pt>
                <c:pt idx="77">
                  <c:v>7483.636363636364</c:v>
                </c:pt>
                <c:pt idx="78">
                  <c:v>7789.09090909091</c:v>
                </c:pt>
                <c:pt idx="79">
                  <c:v>8094.545454545455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  <c:pt idx="10">
                  <c:v>1665.13481050566</c:v>
                </c:pt>
                <c:pt idx="11">
                  <c:v>1665.13481050566</c:v>
                </c:pt>
                <c:pt idx="12">
                  <c:v>1665.13481050566</c:v>
                </c:pt>
                <c:pt idx="13">
                  <c:v>1665.13481050566</c:v>
                </c:pt>
                <c:pt idx="14">
                  <c:v>1665.13481050566</c:v>
                </c:pt>
                <c:pt idx="15">
                  <c:v>1665.13481050566</c:v>
                </c:pt>
                <c:pt idx="16">
                  <c:v>1665.13481050566</c:v>
                </c:pt>
                <c:pt idx="17">
                  <c:v>1665.13481050566</c:v>
                </c:pt>
                <c:pt idx="18">
                  <c:v>1665.13481050566</c:v>
                </c:pt>
                <c:pt idx="19">
                  <c:v>1665.13481050566</c:v>
                </c:pt>
                <c:pt idx="20">
                  <c:v>1665.13481050566</c:v>
                </c:pt>
                <c:pt idx="21">
                  <c:v>1665.13481050566</c:v>
                </c:pt>
                <c:pt idx="22">
                  <c:v>1665.13481050566</c:v>
                </c:pt>
                <c:pt idx="23">
                  <c:v>1665.13481050566</c:v>
                </c:pt>
                <c:pt idx="24">
                  <c:v>1665.13481050566</c:v>
                </c:pt>
                <c:pt idx="25">
                  <c:v>1665.13481050566</c:v>
                </c:pt>
                <c:pt idx="26">
                  <c:v>1665.13481050566</c:v>
                </c:pt>
                <c:pt idx="27">
                  <c:v>1665.13481050566</c:v>
                </c:pt>
                <c:pt idx="28">
                  <c:v>1665.13481050566</c:v>
                </c:pt>
                <c:pt idx="29">
                  <c:v>1665.13481050566</c:v>
                </c:pt>
                <c:pt idx="30">
                  <c:v>1665.13481050566</c:v>
                </c:pt>
                <c:pt idx="31">
                  <c:v>1665.13481050566</c:v>
                </c:pt>
                <c:pt idx="32">
                  <c:v>1665.13481050566</c:v>
                </c:pt>
                <c:pt idx="33">
                  <c:v>1665.13481050566</c:v>
                </c:pt>
                <c:pt idx="34">
                  <c:v>1665.13481050566</c:v>
                </c:pt>
                <c:pt idx="35">
                  <c:v>1665.13481050566</c:v>
                </c:pt>
                <c:pt idx="36">
                  <c:v>1665.13481050566</c:v>
                </c:pt>
                <c:pt idx="37">
                  <c:v>1665.13481050566</c:v>
                </c:pt>
                <c:pt idx="38">
                  <c:v>1665.13481050566</c:v>
                </c:pt>
                <c:pt idx="39">
                  <c:v>1665.13481050566</c:v>
                </c:pt>
                <c:pt idx="40">
                  <c:v>1665.13481050566</c:v>
                </c:pt>
                <c:pt idx="41">
                  <c:v>1665.13481050566</c:v>
                </c:pt>
                <c:pt idx="42">
                  <c:v>1665.13481050566</c:v>
                </c:pt>
                <c:pt idx="43">
                  <c:v>1665.13481050566</c:v>
                </c:pt>
                <c:pt idx="44">
                  <c:v>1665.13481050566</c:v>
                </c:pt>
                <c:pt idx="45">
                  <c:v>1665.13481050566</c:v>
                </c:pt>
                <c:pt idx="46">
                  <c:v>1665.13481050566</c:v>
                </c:pt>
                <c:pt idx="47">
                  <c:v>1665.13481050566</c:v>
                </c:pt>
                <c:pt idx="48">
                  <c:v>1665.13481050566</c:v>
                </c:pt>
                <c:pt idx="49">
                  <c:v>1665.13481050566</c:v>
                </c:pt>
                <c:pt idx="50">
                  <c:v>1665.13481050566</c:v>
                </c:pt>
                <c:pt idx="51">
                  <c:v>1665.13481050566</c:v>
                </c:pt>
                <c:pt idx="52">
                  <c:v>1665.13481050566</c:v>
                </c:pt>
                <c:pt idx="53">
                  <c:v>1662.382521562676</c:v>
                </c:pt>
                <c:pt idx="54">
                  <c:v>1656.877943676707</c:v>
                </c:pt>
                <c:pt idx="55">
                  <c:v>1651.373365790738</c:v>
                </c:pt>
                <c:pt idx="56">
                  <c:v>1645.868787904768</c:v>
                </c:pt>
                <c:pt idx="57">
                  <c:v>1640.364210018799</c:v>
                </c:pt>
                <c:pt idx="58">
                  <c:v>1634.85963213283</c:v>
                </c:pt>
                <c:pt idx="59">
                  <c:v>1629.355054246861</c:v>
                </c:pt>
                <c:pt idx="60">
                  <c:v>1623.850476360892</c:v>
                </c:pt>
                <c:pt idx="61">
                  <c:v>1618.345898474923</c:v>
                </c:pt>
                <c:pt idx="62">
                  <c:v>1612.841320588954</c:v>
                </c:pt>
                <c:pt idx="63">
                  <c:v>1607.336742702985</c:v>
                </c:pt>
                <c:pt idx="64">
                  <c:v>1601.832164817015</c:v>
                </c:pt>
                <c:pt idx="65">
                  <c:v>1596.327586931046</c:v>
                </c:pt>
                <c:pt idx="66">
                  <c:v>1590.823009045077</c:v>
                </c:pt>
                <c:pt idx="67">
                  <c:v>1585.318431159108</c:v>
                </c:pt>
                <c:pt idx="68">
                  <c:v>1579.813853273139</c:v>
                </c:pt>
                <c:pt idx="69">
                  <c:v>1574.30927538717</c:v>
                </c:pt>
                <c:pt idx="70">
                  <c:v>1568.804697501201</c:v>
                </c:pt>
                <c:pt idx="71">
                  <c:v>1563.300119615232</c:v>
                </c:pt>
                <c:pt idx="72">
                  <c:v>1557.795541729262</c:v>
                </c:pt>
                <c:pt idx="73">
                  <c:v>1552.290963843293</c:v>
                </c:pt>
                <c:pt idx="74">
                  <c:v>1546.786385957324</c:v>
                </c:pt>
                <c:pt idx="75">
                  <c:v>1541.281808071355</c:v>
                </c:pt>
                <c:pt idx="76">
                  <c:v>1535.777230185386</c:v>
                </c:pt>
                <c:pt idx="77">
                  <c:v>1530.272652299417</c:v>
                </c:pt>
                <c:pt idx="78">
                  <c:v>1524.768074413448</c:v>
                </c:pt>
                <c:pt idx="79">
                  <c:v>1519.263496527479</c:v>
                </c:pt>
                <c:pt idx="80">
                  <c:v>1513.758918641509</c:v>
                </c:pt>
                <c:pt idx="81">
                  <c:v>1412.841657398742</c:v>
                </c:pt>
                <c:pt idx="82">
                  <c:v>1311.924396155975</c:v>
                </c:pt>
                <c:pt idx="83">
                  <c:v>1211.007134913207</c:v>
                </c:pt>
                <c:pt idx="84">
                  <c:v>1110.08987367044</c:v>
                </c:pt>
                <c:pt idx="85">
                  <c:v>1009.172612427673</c:v>
                </c:pt>
                <c:pt idx="86">
                  <c:v>908.2553511849056</c:v>
                </c:pt>
                <c:pt idx="87">
                  <c:v>807.3380899421383</c:v>
                </c:pt>
                <c:pt idx="88">
                  <c:v>706.420828699371</c:v>
                </c:pt>
                <c:pt idx="89">
                  <c:v>605.5035674566037</c:v>
                </c:pt>
                <c:pt idx="90">
                  <c:v>504.5863062138363</c:v>
                </c:pt>
                <c:pt idx="91">
                  <c:v>403.6690449710691</c:v>
                </c:pt>
                <c:pt idx="92">
                  <c:v>302.751783728302</c:v>
                </c:pt>
                <c:pt idx="93">
                  <c:v>201.8345224855348</c:v>
                </c:pt>
                <c:pt idx="94">
                  <c:v>100.9172612427674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28319.99999999999</c:v>
                </c:pt>
                <c:pt idx="1">
                  <c:v>28319.99999999999</c:v>
                </c:pt>
                <c:pt idx="2">
                  <c:v>28319.99999999999</c:v>
                </c:pt>
                <c:pt idx="3">
                  <c:v>28319.99999999999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28319.99999999999</c:v>
                </c:pt>
                <c:pt idx="7">
                  <c:v>28319.99999999999</c:v>
                </c:pt>
                <c:pt idx="8">
                  <c:v>28319.99999999999</c:v>
                </c:pt>
                <c:pt idx="9">
                  <c:v>28319.99999999999</c:v>
                </c:pt>
                <c:pt idx="10">
                  <c:v>28319.99999999999</c:v>
                </c:pt>
                <c:pt idx="11">
                  <c:v>28319.99999999999</c:v>
                </c:pt>
                <c:pt idx="12">
                  <c:v>28319.99999999999</c:v>
                </c:pt>
                <c:pt idx="13">
                  <c:v>28319.99999999999</c:v>
                </c:pt>
                <c:pt idx="14">
                  <c:v>28319.99999999999</c:v>
                </c:pt>
                <c:pt idx="15">
                  <c:v>28319.99999999999</c:v>
                </c:pt>
                <c:pt idx="16">
                  <c:v>28319.99999999999</c:v>
                </c:pt>
                <c:pt idx="17">
                  <c:v>28319.99999999999</c:v>
                </c:pt>
                <c:pt idx="18">
                  <c:v>28319.99999999999</c:v>
                </c:pt>
                <c:pt idx="19">
                  <c:v>28319.99999999999</c:v>
                </c:pt>
                <c:pt idx="20">
                  <c:v>28319.99999999999</c:v>
                </c:pt>
                <c:pt idx="21">
                  <c:v>28319.99999999999</c:v>
                </c:pt>
                <c:pt idx="22">
                  <c:v>28319.99999999999</c:v>
                </c:pt>
                <c:pt idx="23">
                  <c:v>28319.99999999999</c:v>
                </c:pt>
                <c:pt idx="24">
                  <c:v>28319.99999999999</c:v>
                </c:pt>
                <c:pt idx="25">
                  <c:v>28319.99999999999</c:v>
                </c:pt>
                <c:pt idx="26">
                  <c:v>28319.99999999999</c:v>
                </c:pt>
                <c:pt idx="27">
                  <c:v>28319.99999999999</c:v>
                </c:pt>
                <c:pt idx="28">
                  <c:v>28319.99999999999</c:v>
                </c:pt>
                <c:pt idx="29">
                  <c:v>28319.99999999999</c:v>
                </c:pt>
                <c:pt idx="30">
                  <c:v>28319.99999999999</c:v>
                </c:pt>
                <c:pt idx="31">
                  <c:v>28319.99999999999</c:v>
                </c:pt>
                <c:pt idx="32">
                  <c:v>28319.99999999999</c:v>
                </c:pt>
                <c:pt idx="33">
                  <c:v>28319.99999999999</c:v>
                </c:pt>
                <c:pt idx="34">
                  <c:v>28319.99999999999</c:v>
                </c:pt>
                <c:pt idx="35">
                  <c:v>28319.99999999999</c:v>
                </c:pt>
                <c:pt idx="36">
                  <c:v>28319.99999999999</c:v>
                </c:pt>
                <c:pt idx="37">
                  <c:v>28319.99999999999</c:v>
                </c:pt>
                <c:pt idx="38">
                  <c:v>28319.99999999999</c:v>
                </c:pt>
                <c:pt idx="39">
                  <c:v>28319.99999999999</c:v>
                </c:pt>
                <c:pt idx="40">
                  <c:v>28319.99999999999</c:v>
                </c:pt>
                <c:pt idx="41">
                  <c:v>28319.99999999999</c:v>
                </c:pt>
                <c:pt idx="42">
                  <c:v>28319.99999999999</c:v>
                </c:pt>
                <c:pt idx="43">
                  <c:v>28319.99999999999</c:v>
                </c:pt>
                <c:pt idx="44">
                  <c:v>28319.99999999999</c:v>
                </c:pt>
                <c:pt idx="45">
                  <c:v>28319.99999999999</c:v>
                </c:pt>
                <c:pt idx="46">
                  <c:v>28319.99999999999</c:v>
                </c:pt>
                <c:pt idx="47">
                  <c:v>28319.99999999999</c:v>
                </c:pt>
                <c:pt idx="48">
                  <c:v>28319.99999999999</c:v>
                </c:pt>
                <c:pt idx="49">
                  <c:v>28319.99999999999</c:v>
                </c:pt>
                <c:pt idx="50">
                  <c:v>28319.99999999999</c:v>
                </c:pt>
                <c:pt idx="51">
                  <c:v>28319.99999999999</c:v>
                </c:pt>
                <c:pt idx="52">
                  <c:v>28319.99999999999</c:v>
                </c:pt>
                <c:pt idx="53">
                  <c:v>27959.99999999999</c:v>
                </c:pt>
                <c:pt idx="54">
                  <c:v>27239.99999999999</c:v>
                </c:pt>
                <c:pt idx="55">
                  <c:v>26519.99999999999</c:v>
                </c:pt>
                <c:pt idx="56">
                  <c:v>25799.99999999999</c:v>
                </c:pt>
                <c:pt idx="57">
                  <c:v>25079.99999999999</c:v>
                </c:pt>
                <c:pt idx="58">
                  <c:v>24359.99999999999</c:v>
                </c:pt>
                <c:pt idx="59">
                  <c:v>23639.99999999999</c:v>
                </c:pt>
                <c:pt idx="60">
                  <c:v>22919.99999999999</c:v>
                </c:pt>
                <c:pt idx="61">
                  <c:v>22199.99999999999</c:v>
                </c:pt>
                <c:pt idx="62">
                  <c:v>21479.99999999999</c:v>
                </c:pt>
                <c:pt idx="63">
                  <c:v>2076</c:v>
                </c:pt>
                <c:pt idx="64">
                  <c:v>2004</c:v>
                </c:pt>
                <c:pt idx="65">
                  <c:v>1932</c:v>
                </c:pt>
                <c:pt idx="66">
                  <c:v>186</c:v>
                </c:pt>
                <c:pt idx="67">
                  <c:v>1788</c:v>
                </c:pt>
                <c:pt idx="68">
                  <c:v>1716</c:v>
                </c:pt>
                <c:pt idx="69">
                  <c:v>1644</c:v>
                </c:pt>
                <c:pt idx="70">
                  <c:v>1572</c:v>
                </c:pt>
                <c:pt idx="71">
                  <c:v>15</c:v>
                </c:pt>
                <c:pt idx="72">
                  <c:v>1428</c:v>
                </c:pt>
                <c:pt idx="73">
                  <c:v>1356</c:v>
                </c:pt>
                <c:pt idx="74">
                  <c:v>1284</c:v>
                </c:pt>
                <c:pt idx="75">
                  <c:v>1212</c:v>
                </c:pt>
                <c:pt idx="76">
                  <c:v>11400.0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985.7142857142857</c:v>
                </c:pt>
                <c:pt idx="19">
                  <c:v>957.1428571428571</c:v>
                </c:pt>
                <c:pt idx="20">
                  <c:v>928.5714285714286</c:v>
                </c:pt>
                <c:pt idx="21">
                  <c:v>900.0</c:v>
                </c:pt>
                <c:pt idx="22">
                  <c:v>871.4285714285714</c:v>
                </c:pt>
                <c:pt idx="23">
                  <c:v>842.8571428571429</c:v>
                </c:pt>
                <c:pt idx="24">
                  <c:v>814.2857142857142</c:v>
                </c:pt>
                <c:pt idx="25">
                  <c:v>785.7142857142858</c:v>
                </c:pt>
                <c:pt idx="26">
                  <c:v>757.1428571428571</c:v>
                </c:pt>
                <c:pt idx="27">
                  <c:v>728.5714285714286</c:v>
                </c:pt>
                <c:pt idx="28">
                  <c:v>700.0</c:v>
                </c:pt>
                <c:pt idx="29">
                  <c:v>671.4285714285714</c:v>
                </c:pt>
                <c:pt idx="30">
                  <c:v>642.8571428571429</c:v>
                </c:pt>
                <c:pt idx="31">
                  <c:v>614.2857142857142</c:v>
                </c:pt>
                <c:pt idx="32">
                  <c:v>585.7142857142858</c:v>
                </c:pt>
                <c:pt idx="33">
                  <c:v>557.1428571428571</c:v>
                </c:pt>
                <c:pt idx="34">
                  <c:v>528.5714285714286</c:v>
                </c:pt>
                <c:pt idx="35">
                  <c:v>500.0</c:v>
                </c:pt>
                <c:pt idx="36">
                  <c:v>471.4285714285714</c:v>
                </c:pt>
                <c:pt idx="37">
                  <c:v>442.8571428571429</c:v>
                </c:pt>
                <c:pt idx="38">
                  <c:v>414.2857142857143</c:v>
                </c:pt>
                <c:pt idx="39">
                  <c:v>385.7142857142857</c:v>
                </c:pt>
                <c:pt idx="40">
                  <c:v>357.1428571428571</c:v>
                </c:pt>
                <c:pt idx="41">
                  <c:v>328.5714285714286</c:v>
                </c:pt>
                <c:pt idx="42">
                  <c:v>300.0</c:v>
                </c:pt>
                <c:pt idx="43">
                  <c:v>271.4285714285714</c:v>
                </c:pt>
                <c:pt idx="44">
                  <c:v>242.8571428571429</c:v>
                </c:pt>
                <c:pt idx="45">
                  <c:v>214.2857142857143</c:v>
                </c:pt>
                <c:pt idx="46">
                  <c:v>185.7142857142857</c:v>
                </c:pt>
                <c:pt idx="47">
                  <c:v>157.1428571428571</c:v>
                </c:pt>
                <c:pt idx="48">
                  <c:v>128.5714285714286</c:v>
                </c:pt>
                <c:pt idx="49">
                  <c:v>100.0</c:v>
                </c:pt>
                <c:pt idx="50">
                  <c:v>71.42857142857144</c:v>
                </c:pt>
                <c:pt idx="51">
                  <c:v>42.85714285714289</c:v>
                </c:pt>
                <c:pt idx="52">
                  <c:v>14.28571428571433</c:v>
                </c:pt>
                <c:pt idx="53">
                  <c:v>18.18181818181818</c:v>
                </c:pt>
                <c:pt idx="54">
                  <c:v>54.54545454545455</c:v>
                </c:pt>
                <c:pt idx="55">
                  <c:v>90.9090909090909</c:v>
                </c:pt>
                <c:pt idx="56">
                  <c:v>127.2727272727273</c:v>
                </c:pt>
                <c:pt idx="57">
                  <c:v>163.6363636363636</c:v>
                </c:pt>
                <c:pt idx="58">
                  <c:v>200.0</c:v>
                </c:pt>
                <c:pt idx="59">
                  <c:v>236.3636363636364</c:v>
                </c:pt>
                <c:pt idx="60">
                  <c:v>272.7272727272727</c:v>
                </c:pt>
                <c:pt idx="61">
                  <c:v>309.0909090909091</c:v>
                </c:pt>
                <c:pt idx="62">
                  <c:v>345.4545454545454</c:v>
                </c:pt>
                <c:pt idx="63">
                  <c:v>381.8181818181818</c:v>
                </c:pt>
                <c:pt idx="64">
                  <c:v>418.1818181818182</c:v>
                </c:pt>
                <c:pt idx="65">
                  <c:v>454.5454545454546</c:v>
                </c:pt>
                <c:pt idx="66">
                  <c:v>490.9090909090909</c:v>
                </c:pt>
                <c:pt idx="67">
                  <c:v>527.2727272727272</c:v>
                </c:pt>
                <c:pt idx="68">
                  <c:v>563.6363636363636</c:v>
                </c:pt>
                <c:pt idx="69">
                  <c:v>600.0</c:v>
                </c:pt>
                <c:pt idx="70">
                  <c:v>636.3636363636363</c:v>
                </c:pt>
                <c:pt idx="71">
                  <c:v>672.7272727272727</c:v>
                </c:pt>
                <c:pt idx="72">
                  <c:v>709.0909090909091</c:v>
                </c:pt>
                <c:pt idx="73">
                  <c:v>745.4545454545455</c:v>
                </c:pt>
                <c:pt idx="74">
                  <c:v>781.8181818181818</c:v>
                </c:pt>
                <c:pt idx="75">
                  <c:v>818.1818181818181</c:v>
                </c:pt>
                <c:pt idx="76">
                  <c:v>854.5454545454545</c:v>
                </c:pt>
                <c:pt idx="77">
                  <c:v>890.9090909090908</c:v>
                </c:pt>
                <c:pt idx="78">
                  <c:v>927.2727272727272</c:v>
                </c:pt>
                <c:pt idx="79">
                  <c:v>963.6363636363636</c:v>
                </c:pt>
                <c:pt idx="80">
                  <c:v>1000.0</c:v>
                </c:pt>
                <c:pt idx="81">
                  <c:v>1058.333333333333</c:v>
                </c:pt>
                <c:pt idx="82">
                  <c:v>1116.666666666667</c:v>
                </c:pt>
                <c:pt idx="83">
                  <c:v>1175.0</c:v>
                </c:pt>
                <c:pt idx="84">
                  <c:v>1233.333333333333</c:v>
                </c:pt>
                <c:pt idx="85">
                  <c:v>1291.666666666667</c:v>
                </c:pt>
                <c:pt idx="86">
                  <c:v>1350.0</c:v>
                </c:pt>
                <c:pt idx="87">
                  <c:v>1408.333333333333</c:v>
                </c:pt>
                <c:pt idx="88">
                  <c:v>1466.666666666667</c:v>
                </c:pt>
                <c:pt idx="89">
                  <c:v>1525.0</c:v>
                </c:pt>
                <c:pt idx="90">
                  <c:v>1583.333333333333</c:v>
                </c:pt>
                <c:pt idx="91">
                  <c:v>1641.666666666667</c:v>
                </c:pt>
                <c:pt idx="92">
                  <c:v>1700.0</c:v>
                </c:pt>
                <c:pt idx="93">
                  <c:v>1758.333333333333</c:v>
                </c:pt>
                <c:pt idx="94">
                  <c:v>1816.666666666667</c:v>
                </c:pt>
                <c:pt idx="95">
                  <c:v>1875.0</c:v>
                </c:pt>
                <c:pt idx="96">
                  <c:v>1875.0</c:v>
                </c:pt>
                <c:pt idx="97">
                  <c:v>1875.0</c:v>
                </c:pt>
                <c:pt idx="98">
                  <c:v>1875.0</c:v>
                </c:pt>
                <c:pt idx="99">
                  <c:v>1875.0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700008"/>
        <c:axId val="-20223423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  <c:pt idx="4">
                  <c:v>24646.21366510258</c:v>
                </c:pt>
                <c:pt idx="5">
                  <c:v>24646.21366510258</c:v>
                </c:pt>
                <c:pt idx="6">
                  <c:v>24646.21366510258</c:v>
                </c:pt>
                <c:pt idx="7">
                  <c:v>24646.21366510258</c:v>
                </c:pt>
                <c:pt idx="8">
                  <c:v>24646.21366510258</c:v>
                </c:pt>
                <c:pt idx="9">
                  <c:v>24646.21366510258</c:v>
                </c:pt>
                <c:pt idx="10">
                  <c:v>24646.21366510258</c:v>
                </c:pt>
                <c:pt idx="11">
                  <c:v>24646.21366510258</c:v>
                </c:pt>
                <c:pt idx="12">
                  <c:v>24646.21366510258</c:v>
                </c:pt>
                <c:pt idx="13">
                  <c:v>24646.21366510258</c:v>
                </c:pt>
                <c:pt idx="14">
                  <c:v>24646.21366510258</c:v>
                </c:pt>
                <c:pt idx="15">
                  <c:v>24646.21366510258</c:v>
                </c:pt>
                <c:pt idx="16">
                  <c:v>24646.21366510258</c:v>
                </c:pt>
                <c:pt idx="17">
                  <c:v>24646.21366510258</c:v>
                </c:pt>
                <c:pt idx="18">
                  <c:v>24646.21366510258</c:v>
                </c:pt>
                <c:pt idx="19">
                  <c:v>24646.21366510258</c:v>
                </c:pt>
                <c:pt idx="20">
                  <c:v>24646.21366510258</c:v>
                </c:pt>
                <c:pt idx="21">
                  <c:v>24646.21366510258</c:v>
                </c:pt>
                <c:pt idx="22">
                  <c:v>24646.21366510258</c:v>
                </c:pt>
                <c:pt idx="23">
                  <c:v>24646.21366510258</c:v>
                </c:pt>
                <c:pt idx="24">
                  <c:v>24646.21366510258</c:v>
                </c:pt>
                <c:pt idx="25">
                  <c:v>24646.21366510258</c:v>
                </c:pt>
                <c:pt idx="26">
                  <c:v>24646.21366510258</c:v>
                </c:pt>
                <c:pt idx="27">
                  <c:v>24646.21366510258</c:v>
                </c:pt>
                <c:pt idx="28">
                  <c:v>24646.21366510258</c:v>
                </c:pt>
                <c:pt idx="29">
                  <c:v>24646.21366510258</c:v>
                </c:pt>
                <c:pt idx="30">
                  <c:v>24646.21366510258</c:v>
                </c:pt>
                <c:pt idx="31">
                  <c:v>24646.21366510258</c:v>
                </c:pt>
                <c:pt idx="32">
                  <c:v>24646.21366510258</c:v>
                </c:pt>
                <c:pt idx="33">
                  <c:v>24646.21366510258</c:v>
                </c:pt>
                <c:pt idx="34">
                  <c:v>24646.21366510258</c:v>
                </c:pt>
                <c:pt idx="35">
                  <c:v>24646.21366510258</c:v>
                </c:pt>
                <c:pt idx="36">
                  <c:v>24646.21366510258</c:v>
                </c:pt>
                <c:pt idx="37">
                  <c:v>24646.21366510258</c:v>
                </c:pt>
                <c:pt idx="38">
                  <c:v>24646.21366510258</c:v>
                </c:pt>
                <c:pt idx="39">
                  <c:v>24646.21366510258</c:v>
                </c:pt>
                <c:pt idx="40">
                  <c:v>24646.21366510258</c:v>
                </c:pt>
                <c:pt idx="41">
                  <c:v>24646.21366510258</c:v>
                </c:pt>
                <c:pt idx="42">
                  <c:v>24646.21366510258</c:v>
                </c:pt>
                <c:pt idx="43">
                  <c:v>24646.21366510258</c:v>
                </c:pt>
                <c:pt idx="44">
                  <c:v>24646.21366510258</c:v>
                </c:pt>
                <c:pt idx="45">
                  <c:v>24646.21366510258</c:v>
                </c:pt>
                <c:pt idx="46">
                  <c:v>24646.21366510258</c:v>
                </c:pt>
                <c:pt idx="47">
                  <c:v>24646.21366510258</c:v>
                </c:pt>
                <c:pt idx="48">
                  <c:v>24646.21366510258</c:v>
                </c:pt>
                <c:pt idx="49">
                  <c:v>24646.21366510258</c:v>
                </c:pt>
                <c:pt idx="50">
                  <c:v>24646.21366510258</c:v>
                </c:pt>
                <c:pt idx="51">
                  <c:v>24646.21366510258</c:v>
                </c:pt>
                <c:pt idx="52">
                  <c:v>24646.21366510258</c:v>
                </c:pt>
                <c:pt idx="53">
                  <c:v>24646.21366510258</c:v>
                </c:pt>
                <c:pt idx="54">
                  <c:v>24646.21366510258</c:v>
                </c:pt>
                <c:pt idx="55">
                  <c:v>24646.21366510258</c:v>
                </c:pt>
                <c:pt idx="56">
                  <c:v>24646.21366510258</c:v>
                </c:pt>
                <c:pt idx="57">
                  <c:v>24646.21366510258</c:v>
                </c:pt>
                <c:pt idx="58">
                  <c:v>24646.21366510258</c:v>
                </c:pt>
                <c:pt idx="59">
                  <c:v>24646.21366510258</c:v>
                </c:pt>
                <c:pt idx="60">
                  <c:v>24646.21366510258</c:v>
                </c:pt>
                <c:pt idx="61">
                  <c:v>24646.21366510258</c:v>
                </c:pt>
                <c:pt idx="62">
                  <c:v>24646.21366510258</c:v>
                </c:pt>
                <c:pt idx="63">
                  <c:v>24646.21366510258</c:v>
                </c:pt>
                <c:pt idx="64">
                  <c:v>24646.21366510258</c:v>
                </c:pt>
                <c:pt idx="65">
                  <c:v>24646.21366510258</c:v>
                </c:pt>
                <c:pt idx="66">
                  <c:v>24646.21366510258</c:v>
                </c:pt>
                <c:pt idx="67">
                  <c:v>24646.21366510258</c:v>
                </c:pt>
                <c:pt idx="68">
                  <c:v>24646.21366510258</c:v>
                </c:pt>
                <c:pt idx="69">
                  <c:v>24646.21366510258</c:v>
                </c:pt>
                <c:pt idx="70">
                  <c:v>24646.21366510258</c:v>
                </c:pt>
                <c:pt idx="71">
                  <c:v>24646.21366510258</c:v>
                </c:pt>
                <c:pt idx="72">
                  <c:v>24646.21366510258</c:v>
                </c:pt>
                <c:pt idx="73">
                  <c:v>24646.21366510258</c:v>
                </c:pt>
                <c:pt idx="74">
                  <c:v>24646.21366510258</c:v>
                </c:pt>
                <c:pt idx="75">
                  <c:v>24646.21366510258</c:v>
                </c:pt>
                <c:pt idx="76">
                  <c:v>24646.21366510258</c:v>
                </c:pt>
                <c:pt idx="77">
                  <c:v>24646.21366510258</c:v>
                </c:pt>
                <c:pt idx="78">
                  <c:v>24646.21366510258</c:v>
                </c:pt>
                <c:pt idx="79">
                  <c:v>24646.21366510258</c:v>
                </c:pt>
                <c:pt idx="80">
                  <c:v>24646.21366510258</c:v>
                </c:pt>
                <c:pt idx="81">
                  <c:v>24646.21366510258</c:v>
                </c:pt>
                <c:pt idx="82">
                  <c:v>24646.21366510258</c:v>
                </c:pt>
                <c:pt idx="83">
                  <c:v>24646.21366510258</c:v>
                </c:pt>
                <c:pt idx="84">
                  <c:v>24646.21366510258</c:v>
                </c:pt>
                <c:pt idx="85">
                  <c:v>24646.21366510258</c:v>
                </c:pt>
                <c:pt idx="86">
                  <c:v>24646.21366510258</c:v>
                </c:pt>
                <c:pt idx="87">
                  <c:v>24646.21366510258</c:v>
                </c:pt>
                <c:pt idx="88">
                  <c:v>24646.21366510258</c:v>
                </c:pt>
                <c:pt idx="89">
                  <c:v>24646.21366510258</c:v>
                </c:pt>
                <c:pt idx="90">
                  <c:v>24646.21366510258</c:v>
                </c:pt>
                <c:pt idx="91">
                  <c:v>24646.21366510258</c:v>
                </c:pt>
                <c:pt idx="92">
                  <c:v>24646.21366510258</c:v>
                </c:pt>
                <c:pt idx="93">
                  <c:v>24646.21366510258</c:v>
                </c:pt>
                <c:pt idx="94">
                  <c:v>24646.21366510258</c:v>
                </c:pt>
                <c:pt idx="95">
                  <c:v>24646.21366510258</c:v>
                </c:pt>
                <c:pt idx="96">
                  <c:v>24646.21366510258</c:v>
                </c:pt>
                <c:pt idx="97">
                  <c:v>24646.21366510258</c:v>
                </c:pt>
                <c:pt idx="98">
                  <c:v>24646.21366510258</c:v>
                </c:pt>
                <c:pt idx="99">
                  <c:v>24646.21366510258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00008"/>
        <c:axId val="-2022342312"/>
      </c:lineChart>
      <c:catAx>
        <c:axId val="-209770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42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4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700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3.767400441979901</c:v>
                </c:pt>
                <c:pt idx="1">
                  <c:v>42.71014520918797</c:v>
                </c:pt>
                <c:pt idx="2">
                  <c:v>314.529288049207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38.6</c:v>
                </c:pt>
                <c:pt idx="1">
                  <c:v>487.0181818181818</c:v>
                </c:pt>
                <c:pt idx="2">
                  <c:v>1220.916666666666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741.8181818181818</c:v>
                </c:pt>
                <c:pt idx="2">
                  <c:v>-1360.0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-5.50457788596913</c:v>
                </c:pt>
                <c:pt idx="2">
                  <c:v>-100.9172612427673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-719.9999999999998</c:v>
                </c:pt>
                <c:pt idx="2">
                  <c:v>142.0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21288"/>
        <c:axId val="-205509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13.01343290436083</c:v>
                </c:pt>
                <c:pt idx="1">
                  <c:v>10.15666803280281</c:v>
                </c:pt>
                <c:pt idx="2">
                  <c:v>20.18903333127478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200.0</c:v>
                </c:pt>
                <c:pt idx="2">
                  <c:v>466.6666666666666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100.0142857142857</c:v>
                </c:pt>
                <c:pt idx="1">
                  <c:v>379.6181818181817</c:v>
                </c:pt>
                <c:pt idx="2">
                  <c:v>571.0833333333335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251.976322020521</c:v>
                </c:pt>
                <c:pt idx="1">
                  <c:v>543.3390256152685</c:v>
                </c:pt>
                <c:pt idx="2">
                  <c:v>-2084.342541436464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7700.0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305.4545454545454</c:v>
                </c:pt>
                <c:pt idx="2">
                  <c:v>11240.0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-28.57142857142857</c:v>
                </c:pt>
                <c:pt idx="1">
                  <c:v>36.36363636363637</c:v>
                </c:pt>
                <c:pt idx="2">
                  <c:v>58.33333333333334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652248"/>
        <c:axId val="2037598984"/>
      </c:scatterChart>
      <c:valAx>
        <c:axId val="20885212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096248"/>
        <c:crosses val="autoZero"/>
        <c:crossBetween val="midCat"/>
      </c:valAx>
      <c:valAx>
        <c:axId val="-205509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521288"/>
        <c:crosses val="autoZero"/>
        <c:crossBetween val="midCat"/>
      </c:valAx>
      <c:valAx>
        <c:axId val="-20186522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37598984"/>
        <c:crosses val="autoZero"/>
        <c:crossBetween val="midCat"/>
      </c:valAx>
      <c:valAx>
        <c:axId val="20375989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6522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1278.770376458082</c:v>
                </c:pt>
                <c:pt idx="1">
                  <c:v>1278.770376458082</c:v>
                </c:pt>
                <c:pt idx="2">
                  <c:v>1278.770376458082</c:v>
                </c:pt>
                <c:pt idx="3">
                  <c:v>1278.770376458082</c:v>
                </c:pt>
                <c:pt idx="4">
                  <c:v>1278.770376458082</c:v>
                </c:pt>
                <c:pt idx="5">
                  <c:v>1278.770376458082</c:v>
                </c:pt>
                <c:pt idx="6">
                  <c:v>1278.770376458082</c:v>
                </c:pt>
                <c:pt idx="7">
                  <c:v>1278.770376458082</c:v>
                </c:pt>
                <c:pt idx="8">
                  <c:v>1278.770376458082</c:v>
                </c:pt>
                <c:pt idx="9">
                  <c:v>1278.770376458082</c:v>
                </c:pt>
                <c:pt idx="10">
                  <c:v>1278.770376458082</c:v>
                </c:pt>
                <c:pt idx="11">
                  <c:v>1278.770376458082</c:v>
                </c:pt>
                <c:pt idx="12">
                  <c:v>1278.770376458082</c:v>
                </c:pt>
                <c:pt idx="13">
                  <c:v>1278.770376458082</c:v>
                </c:pt>
                <c:pt idx="14">
                  <c:v>1278.770376458082</c:v>
                </c:pt>
                <c:pt idx="15">
                  <c:v>1278.770376458082</c:v>
                </c:pt>
                <c:pt idx="16">
                  <c:v>1278.770376458082</c:v>
                </c:pt>
                <c:pt idx="17">
                  <c:v>1278.770376458082</c:v>
                </c:pt>
                <c:pt idx="18">
                  <c:v>1280.654076679072</c:v>
                </c:pt>
                <c:pt idx="19">
                  <c:v>1284.421477121052</c:v>
                </c:pt>
                <c:pt idx="20">
                  <c:v>1288.188877563031</c:v>
                </c:pt>
                <c:pt idx="21">
                  <c:v>1291.956278005011</c:v>
                </c:pt>
                <c:pt idx="22">
                  <c:v>1295.723678446991</c:v>
                </c:pt>
                <c:pt idx="23">
                  <c:v>1299.491078888971</c:v>
                </c:pt>
                <c:pt idx="24">
                  <c:v>1303.258479330951</c:v>
                </c:pt>
                <c:pt idx="25">
                  <c:v>1307.025879772931</c:v>
                </c:pt>
                <c:pt idx="26">
                  <c:v>1310.793280214911</c:v>
                </c:pt>
                <c:pt idx="27">
                  <c:v>1314.560680656891</c:v>
                </c:pt>
                <c:pt idx="28">
                  <c:v>1318.328081098871</c:v>
                </c:pt>
                <c:pt idx="29">
                  <c:v>1322.095481540851</c:v>
                </c:pt>
                <c:pt idx="30">
                  <c:v>1325.86288198283</c:v>
                </c:pt>
                <c:pt idx="31">
                  <c:v>1329.630282424811</c:v>
                </c:pt>
                <c:pt idx="32">
                  <c:v>1333.39768286679</c:v>
                </c:pt>
                <c:pt idx="33">
                  <c:v>1337.16508330877</c:v>
                </c:pt>
                <c:pt idx="34">
                  <c:v>1340.93248375075</c:v>
                </c:pt>
                <c:pt idx="35">
                  <c:v>1344.69988419273</c:v>
                </c:pt>
                <c:pt idx="36">
                  <c:v>1348.46728463471</c:v>
                </c:pt>
                <c:pt idx="37">
                  <c:v>1352.23468507669</c:v>
                </c:pt>
                <c:pt idx="38">
                  <c:v>1356.00208551867</c:v>
                </c:pt>
                <c:pt idx="39">
                  <c:v>1359.769485960649</c:v>
                </c:pt>
                <c:pt idx="40">
                  <c:v>1363.53688640263</c:v>
                </c:pt>
                <c:pt idx="41">
                  <c:v>1367.304286844609</c:v>
                </c:pt>
                <c:pt idx="42">
                  <c:v>1371.071687286589</c:v>
                </c:pt>
                <c:pt idx="43">
                  <c:v>1374.83908772857</c:v>
                </c:pt>
                <c:pt idx="44">
                  <c:v>1378.60648817055</c:v>
                </c:pt>
                <c:pt idx="45">
                  <c:v>1382.373888612529</c:v>
                </c:pt>
                <c:pt idx="46">
                  <c:v>1386.141289054509</c:v>
                </c:pt>
                <c:pt idx="47">
                  <c:v>1389.908689496489</c:v>
                </c:pt>
                <c:pt idx="48">
                  <c:v>1393.676089938469</c:v>
                </c:pt>
                <c:pt idx="49">
                  <c:v>1397.443490380449</c:v>
                </c:pt>
                <c:pt idx="50">
                  <c:v>1401.210890822429</c:v>
                </c:pt>
                <c:pt idx="51">
                  <c:v>1404.978291264408</c:v>
                </c:pt>
                <c:pt idx="52">
                  <c:v>1408.745691706388</c:v>
                </c:pt>
                <c:pt idx="53">
                  <c:v>1431.984464531972</c:v>
                </c:pt>
                <c:pt idx="54">
                  <c:v>1474.69460974116</c:v>
                </c:pt>
                <c:pt idx="55">
                  <c:v>1517.404754950348</c:v>
                </c:pt>
                <c:pt idx="56">
                  <c:v>1560.114900159536</c:v>
                </c:pt>
                <c:pt idx="57">
                  <c:v>1602.825045368724</c:v>
                </c:pt>
                <c:pt idx="58">
                  <c:v>1645.535190577912</c:v>
                </c:pt>
                <c:pt idx="59">
                  <c:v>1688.2453357871</c:v>
                </c:pt>
                <c:pt idx="60">
                  <c:v>1730.955480996288</c:v>
                </c:pt>
                <c:pt idx="61">
                  <c:v>1773.665626205476</c:v>
                </c:pt>
                <c:pt idx="62">
                  <c:v>1816.375771414664</c:v>
                </c:pt>
                <c:pt idx="63">
                  <c:v>1859.085916623852</c:v>
                </c:pt>
                <c:pt idx="64">
                  <c:v>1901.79606183304</c:v>
                </c:pt>
                <c:pt idx="65">
                  <c:v>1944.506207042228</c:v>
                </c:pt>
                <c:pt idx="66">
                  <c:v>1987.216352251416</c:v>
                </c:pt>
                <c:pt idx="67">
                  <c:v>2029.926497460604</c:v>
                </c:pt>
                <c:pt idx="68">
                  <c:v>2072.636642669792</c:v>
                </c:pt>
                <c:pt idx="69">
                  <c:v>2115.34678787898</c:v>
                </c:pt>
                <c:pt idx="70">
                  <c:v>2158.056933088168</c:v>
                </c:pt>
                <c:pt idx="71">
                  <c:v>2200.767078297356</c:v>
                </c:pt>
                <c:pt idx="72">
                  <c:v>2243.477223506543</c:v>
                </c:pt>
                <c:pt idx="73">
                  <c:v>2286.187368715732</c:v>
                </c:pt>
                <c:pt idx="74">
                  <c:v>2328.89751392492</c:v>
                </c:pt>
                <c:pt idx="75">
                  <c:v>2371.607659134108</c:v>
                </c:pt>
                <c:pt idx="76">
                  <c:v>2414.317804343295</c:v>
                </c:pt>
                <c:pt idx="77">
                  <c:v>2457.027949552484</c:v>
                </c:pt>
                <c:pt idx="78">
                  <c:v>2499.738094761672</c:v>
                </c:pt>
                <c:pt idx="79">
                  <c:v>2542.44823997086</c:v>
                </c:pt>
                <c:pt idx="80">
                  <c:v>2585.158385180047</c:v>
                </c:pt>
                <c:pt idx="81">
                  <c:v>2899.687673229254</c:v>
                </c:pt>
                <c:pt idx="82">
                  <c:v>3214.216961278461</c:v>
                </c:pt>
                <c:pt idx="83">
                  <c:v>3528.746249327668</c:v>
                </c:pt>
                <c:pt idx="84">
                  <c:v>3843.275537376875</c:v>
                </c:pt>
                <c:pt idx="85">
                  <c:v>4157.804825426083</c:v>
                </c:pt>
                <c:pt idx="86">
                  <c:v>4472.33411347529</c:v>
                </c:pt>
                <c:pt idx="87">
                  <c:v>4786.863401524497</c:v>
                </c:pt>
                <c:pt idx="88">
                  <c:v>5101.392689573704</c:v>
                </c:pt>
                <c:pt idx="89">
                  <c:v>5415.921977622911</c:v>
                </c:pt>
                <c:pt idx="90">
                  <c:v>5730.451265672118</c:v>
                </c:pt>
                <c:pt idx="91">
                  <c:v>6044.980553721325</c:v>
                </c:pt>
                <c:pt idx="92">
                  <c:v>6359.509841770532</c:v>
                </c:pt>
                <c:pt idx="93">
                  <c:v>6674.03912981974</c:v>
                </c:pt>
                <c:pt idx="94">
                  <c:v>6988.568417868946</c:v>
                </c:pt>
                <c:pt idx="95">
                  <c:v>7303.097705918153</c:v>
                </c:pt>
                <c:pt idx="96">
                  <c:v>7409.457705918152</c:v>
                </c:pt>
                <c:pt idx="97">
                  <c:v>7515.817705918153</c:v>
                </c:pt>
                <c:pt idx="98">
                  <c:v>7622.177705918152</c:v>
                </c:pt>
                <c:pt idx="99">
                  <c:v>7728.537705918153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6755.55</c:v>
                </c:pt>
                <c:pt idx="1">
                  <c:v>6415.29</c:v>
                </c:pt>
                <c:pt idx="2">
                  <c:v>6075.03</c:v>
                </c:pt>
                <c:pt idx="3">
                  <c:v>5734.77</c:v>
                </c:pt>
                <c:pt idx="4">
                  <c:v>5394.51</c:v>
                </c:pt>
                <c:pt idx="5">
                  <c:v>5054.25</c:v>
                </c:pt>
                <c:pt idx="6">
                  <c:v>4713.99</c:v>
                </c:pt>
                <c:pt idx="7">
                  <c:v>4373.73</c:v>
                </c:pt>
                <c:pt idx="8">
                  <c:v>4033.47</c:v>
                </c:pt>
                <c:pt idx="9">
                  <c:v>3693.21</c:v>
                </c:pt>
                <c:pt idx="10">
                  <c:v>3352.95</c:v>
                </c:pt>
                <c:pt idx="11">
                  <c:v>3012.69</c:v>
                </c:pt>
                <c:pt idx="12">
                  <c:v>2672.43</c:v>
                </c:pt>
                <c:pt idx="13">
                  <c:v>2332.17</c:v>
                </c:pt>
                <c:pt idx="14">
                  <c:v>1991.91</c:v>
                </c:pt>
                <c:pt idx="15">
                  <c:v>1651.65</c:v>
                </c:pt>
                <c:pt idx="16">
                  <c:v>1311.39</c:v>
                </c:pt>
                <c:pt idx="17">
                  <c:v>971.1299999999999</c:v>
                </c:pt>
                <c:pt idx="18">
                  <c:v>820.2999999999998</c:v>
                </c:pt>
                <c:pt idx="19">
                  <c:v>858.8999999999999</c:v>
                </c:pt>
                <c:pt idx="20">
                  <c:v>897.4999999999999</c:v>
                </c:pt>
                <c:pt idx="21">
                  <c:v>936.1</c:v>
                </c:pt>
                <c:pt idx="22">
                  <c:v>974.7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6291.654545454544</c:v>
                </c:pt>
                <c:pt idx="62">
                  <c:v>6778.672727272727</c:v>
                </c:pt>
                <c:pt idx="63">
                  <c:v>7265.690909090908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9213.763636363636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20428.66666666666</c:v>
                </c:pt>
                <c:pt idx="85">
                  <c:v>21649.58333333333</c:v>
                </c:pt>
                <c:pt idx="86">
                  <c:v>22870.5</c:v>
                </c:pt>
                <c:pt idx="87">
                  <c:v>24091.41666666666</c:v>
                </c:pt>
                <c:pt idx="88">
                  <c:v>25312.33333333333</c:v>
                </c:pt>
                <c:pt idx="89">
                  <c:v>26533.25</c:v>
                </c:pt>
                <c:pt idx="90">
                  <c:v>27754.16666666666</c:v>
                </c:pt>
                <c:pt idx="91">
                  <c:v>28975.08333333333</c:v>
                </c:pt>
                <c:pt idx="92">
                  <c:v>30196</c:v>
                </c:pt>
                <c:pt idx="93">
                  <c:v>31416.91666666666</c:v>
                </c:pt>
                <c:pt idx="94">
                  <c:v>32637.83333333333</c:v>
                </c:pt>
                <c:pt idx="95">
                  <c:v>33858.75</c:v>
                </c:pt>
                <c:pt idx="96">
                  <c:v>34583.61</c:v>
                </c:pt>
                <c:pt idx="97">
                  <c:v>35308.47</c:v>
                </c:pt>
                <c:pt idx="98">
                  <c:v>36033.33</c:v>
                </c:pt>
                <c:pt idx="99">
                  <c:v>36758.19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466.0796599890105</c:v>
                </c:pt>
                <c:pt idx="1">
                  <c:v>466.0796599890105</c:v>
                </c:pt>
                <c:pt idx="2">
                  <c:v>466.0796599890105</c:v>
                </c:pt>
                <c:pt idx="3">
                  <c:v>466.0796599890105</c:v>
                </c:pt>
                <c:pt idx="4">
                  <c:v>466.0796599890105</c:v>
                </c:pt>
                <c:pt idx="5">
                  <c:v>466.0796599890105</c:v>
                </c:pt>
                <c:pt idx="6">
                  <c:v>466.0796599890105</c:v>
                </c:pt>
                <c:pt idx="7">
                  <c:v>466.0796599890105</c:v>
                </c:pt>
                <c:pt idx="8">
                  <c:v>466.0796599890105</c:v>
                </c:pt>
                <c:pt idx="9">
                  <c:v>466.0796599890105</c:v>
                </c:pt>
                <c:pt idx="10">
                  <c:v>466.0796599890105</c:v>
                </c:pt>
                <c:pt idx="11">
                  <c:v>466.0796599890105</c:v>
                </c:pt>
                <c:pt idx="12">
                  <c:v>466.0796599890105</c:v>
                </c:pt>
                <c:pt idx="13">
                  <c:v>466.0796599890105</c:v>
                </c:pt>
                <c:pt idx="14">
                  <c:v>466.0796599890105</c:v>
                </c:pt>
                <c:pt idx="15">
                  <c:v>466.0796599890105</c:v>
                </c:pt>
                <c:pt idx="16">
                  <c:v>466.0796599890105</c:v>
                </c:pt>
                <c:pt idx="17">
                  <c:v>466.0796599890105</c:v>
                </c:pt>
                <c:pt idx="18">
                  <c:v>472.5863764411909</c:v>
                </c:pt>
                <c:pt idx="19">
                  <c:v>485.5998093455517</c:v>
                </c:pt>
                <c:pt idx="20">
                  <c:v>498.6132422499125</c:v>
                </c:pt>
                <c:pt idx="21">
                  <c:v>511.6266751542734</c:v>
                </c:pt>
                <c:pt idx="22">
                  <c:v>524.6401080586341</c:v>
                </c:pt>
                <c:pt idx="23">
                  <c:v>537.653540962995</c:v>
                </c:pt>
                <c:pt idx="24">
                  <c:v>550.6669738673558</c:v>
                </c:pt>
                <c:pt idx="25">
                  <c:v>563.6804067717166</c:v>
                </c:pt>
                <c:pt idx="26">
                  <c:v>576.6938396760774</c:v>
                </c:pt>
                <c:pt idx="27">
                  <c:v>589.7072725804384</c:v>
                </c:pt>
                <c:pt idx="28">
                  <c:v>602.7207054847992</c:v>
                </c:pt>
                <c:pt idx="29">
                  <c:v>615.73413838916</c:v>
                </c:pt>
                <c:pt idx="30">
                  <c:v>628.7475712935209</c:v>
                </c:pt>
                <c:pt idx="31">
                  <c:v>641.7610041978817</c:v>
                </c:pt>
                <c:pt idx="32">
                  <c:v>654.7744371022424</c:v>
                </c:pt>
                <c:pt idx="33">
                  <c:v>667.7878700066032</c:v>
                </c:pt>
                <c:pt idx="34">
                  <c:v>680.8013029109642</c:v>
                </c:pt>
                <c:pt idx="35">
                  <c:v>693.814735815325</c:v>
                </c:pt>
                <c:pt idx="36">
                  <c:v>706.8281687196858</c:v>
                </c:pt>
                <c:pt idx="37">
                  <c:v>719.8416016240467</c:v>
                </c:pt>
                <c:pt idx="38">
                  <c:v>732.8550345284074</c:v>
                </c:pt>
                <c:pt idx="39">
                  <c:v>745.8684674327683</c:v>
                </c:pt>
                <c:pt idx="40">
                  <c:v>758.881900337129</c:v>
                </c:pt>
                <c:pt idx="41">
                  <c:v>771.8953332414898</c:v>
                </c:pt>
                <c:pt idx="42">
                  <c:v>784.9087661458508</c:v>
                </c:pt>
                <c:pt idx="43">
                  <c:v>797.9221990502116</c:v>
                </c:pt>
                <c:pt idx="44">
                  <c:v>810.9356319545725</c:v>
                </c:pt>
                <c:pt idx="45">
                  <c:v>823.9490648589333</c:v>
                </c:pt>
                <c:pt idx="46">
                  <c:v>836.9624977632941</c:v>
                </c:pt>
                <c:pt idx="47">
                  <c:v>849.9759306676548</c:v>
                </c:pt>
                <c:pt idx="48">
                  <c:v>862.9893635720156</c:v>
                </c:pt>
                <c:pt idx="49">
                  <c:v>876.0027964763766</c:v>
                </c:pt>
                <c:pt idx="50">
                  <c:v>889.0162293807374</c:v>
                </c:pt>
                <c:pt idx="51">
                  <c:v>902.0296622850983</c:v>
                </c:pt>
                <c:pt idx="52">
                  <c:v>915.0430951894591</c:v>
                </c:pt>
                <c:pt idx="53">
                  <c:v>926.628145658041</c:v>
                </c:pt>
                <c:pt idx="54">
                  <c:v>936.7848136908437</c:v>
                </c:pt>
                <c:pt idx="55">
                  <c:v>946.9414817236466</c:v>
                </c:pt>
                <c:pt idx="56">
                  <c:v>957.0981497564494</c:v>
                </c:pt>
                <c:pt idx="57">
                  <c:v>967.2548177892521</c:v>
                </c:pt>
                <c:pt idx="58">
                  <c:v>977.4114858220549</c:v>
                </c:pt>
                <c:pt idx="59">
                  <c:v>987.5681538548578</c:v>
                </c:pt>
                <c:pt idx="60">
                  <c:v>997.7248218876606</c:v>
                </c:pt>
                <c:pt idx="61">
                  <c:v>1007.881489920463</c:v>
                </c:pt>
                <c:pt idx="62">
                  <c:v>1018.038157953266</c:v>
                </c:pt>
                <c:pt idx="63">
                  <c:v>1028.194825986069</c:v>
                </c:pt>
                <c:pt idx="64">
                  <c:v>1038.351494018872</c:v>
                </c:pt>
                <c:pt idx="65">
                  <c:v>1048.508162051675</c:v>
                </c:pt>
                <c:pt idx="66">
                  <c:v>1058.664830084477</c:v>
                </c:pt>
                <c:pt idx="67">
                  <c:v>1068.82149811728</c:v>
                </c:pt>
                <c:pt idx="68">
                  <c:v>1078.978166150083</c:v>
                </c:pt>
                <c:pt idx="69">
                  <c:v>1089.134834182886</c:v>
                </c:pt>
                <c:pt idx="70">
                  <c:v>1099.291502215689</c:v>
                </c:pt>
                <c:pt idx="71">
                  <c:v>1109.448170248492</c:v>
                </c:pt>
                <c:pt idx="72">
                  <c:v>1119.604838281294</c:v>
                </c:pt>
                <c:pt idx="73">
                  <c:v>1129.761506314097</c:v>
                </c:pt>
                <c:pt idx="74">
                  <c:v>1139.9181743469</c:v>
                </c:pt>
                <c:pt idx="75">
                  <c:v>1150.074842379703</c:v>
                </c:pt>
                <c:pt idx="76">
                  <c:v>1160.231510412505</c:v>
                </c:pt>
                <c:pt idx="77">
                  <c:v>1170.388178445308</c:v>
                </c:pt>
                <c:pt idx="78">
                  <c:v>1180.544846478111</c:v>
                </c:pt>
                <c:pt idx="79">
                  <c:v>1190.701514510914</c:v>
                </c:pt>
                <c:pt idx="80">
                  <c:v>1200.858182543717</c:v>
                </c:pt>
                <c:pt idx="81">
                  <c:v>1221.047215874991</c:v>
                </c:pt>
                <c:pt idx="82">
                  <c:v>1241.236249206266</c:v>
                </c:pt>
                <c:pt idx="83">
                  <c:v>1261.425282537541</c:v>
                </c:pt>
                <c:pt idx="84">
                  <c:v>1281.614315868816</c:v>
                </c:pt>
                <c:pt idx="85">
                  <c:v>1301.803349200091</c:v>
                </c:pt>
                <c:pt idx="86">
                  <c:v>1321.992382531365</c:v>
                </c:pt>
                <c:pt idx="87">
                  <c:v>1342.18141586264</c:v>
                </c:pt>
                <c:pt idx="88">
                  <c:v>1362.370449193915</c:v>
                </c:pt>
                <c:pt idx="89">
                  <c:v>1382.55948252519</c:v>
                </c:pt>
                <c:pt idx="90">
                  <c:v>1402.748515856465</c:v>
                </c:pt>
                <c:pt idx="91">
                  <c:v>1422.93754918774</c:v>
                </c:pt>
                <c:pt idx="92">
                  <c:v>1443.126582519014</c:v>
                </c:pt>
                <c:pt idx="93">
                  <c:v>1463.315615850289</c:v>
                </c:pt>
                <c:pt idx="94">
                  <c:v>1483.504649181564</c:v>
                </c:pt>
                <c:pt idx="95">
                  <c:v>1503.693682512838</c:v>
                </c:pt>
                <c:pt idx="96">
                  <c:v>1512.124682512838</c:v>
                </c:pt>
                <c:pt idx="97">
                  <c:v>1520.555682512839</c:v>
                </c:pt>
                <c:pt idx="98">
                  <c:v>1528.986682512838</c:v>
                </c:pt>
                <c:pt idx="99">
                  <c:v>1537.417682512838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8766.666666666668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2350.221428571429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5629.163636363636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7147.636363636363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9425.345454545453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12082.67272727273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14360.38181818182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7504.143646408838</c:v>
                </c:pt>
                <c:pt idx="1">
                  <c:v>7504.143646408838</c:v>
                </c:pt>
                <c:pt idx="2">
                  <c:v>7504.143646408838</c:v>
                </c:pt>
                <c:pt idx="3">
                  <c:v>7504.143646408838</c:v>
                </c:pt>
                <c:pt idx="4">
                  <c:v>7504.143646408838</c:v>
                </c:pt>
                <c:pt idx="5">
                  <c:v>7504.143646408838</c:v>
                </c:pt>
                <c:pt idx="6">
                  <c:v>7504.143646408838</c:v>
                </c:pt>
                <c:pt idx="7">
                  <c:v>7504.143646408838</c:v>
                </c:pt>
                <c:pt idx="8">
                  <c:v>7504.143646408838</c:v>
                </c:pt>
                <c:pt idx="9">
                  <c:v>7504.143646408838</c:v>
                </c:pt>
                <c:pt idx="10">
                  <c:v>7504.143646408838</c:v>
                </c:pt>
                <c:pt idx="11">
                  <c:v>7504.143646408838</c:v>
                </c:pt>
                <c:pt idx="12">
                  <c:v>7504.143646408838</c:v>
                </c:pt>
                <c:pt idx="13">
                  <c:v>7504.143646408838</c:v>
                </c:pt>
                <c:pt idx="14">
                  <c:v>7504.143646408838</c:v>
                </c:pt>
                <c:pt idx="15">
                  <c:v>7504.143646408838</c:v>
                </c:pt>
                <c:pt idx="16">
                  <c:v>7504.143646408838</c:v>
                </c:pt>
                <c:pt idx="17">
                  <c:v>7504.143646408838</c:v>
                </c:pt>
                <c:pt idx="18">
                  <c:v>7630.131807419098</c:v>
                </c:pt>
                <c:pt idx="19">
                  <c:v>7882.10812943962</c:v>
                </c:pt>
                <c:pt idx="20">
                  <c:v>8134.08445146014</c:v>
                </c:pt>
                <c:pt idx="21">
                  <c:v>8386.060773480662</c:v>
                </c:pt>
                <c:pt idx="22">
                  <c:v>8638.037095501182</c:v>
                </c:pt>
                <c:pt idx="23">
                  <c:v>8890.0134175217</c:v>
                </c:pt>
                <c:pt idx="24">
                  <c:v>9141.989739542225</c:v>
                </c:pt>
                <c:pt idx="25">
                  <c:v>9393.966061562745</c:v>
                </c:pt>
                <c:pt idx="26">
                  <c:v>9645.942383583268</c:v>
                </c:pt>
                <c:pt idx="27">
                  <c:v>9897.918705603788</c:v>
                </c:pt>
                <c:pt idx="28">
                  <c:v>10149.89502762431</c:v>
                </c:pt>
                <c:pt idx="29">
                  <c:v>10401.87134964483</c:v>
                </c:pt>
                <c:pt idx="30">
                  <c:v>10653.84767166535</c:v>
                </c:pt>
                <c:pt idx="31">
                  <c:v>10905.82399368587</c:v>
                </c:pt>
                <c:pt idx="32">
                  <c:v>11157.80031570639</c:v>
                </c:pt>
                <c:pt idx="33">
                  <c:v>11409.77663772691</c:v>
                </c:pt>
                <c:pt idx="34">
                  <c:v>11661.75295974743</c:v>
                </c:pt>
                <c:pt idx="35">
                  <c:v>11913.72928176796</c:v>
                </c:pt>
                <c:pt idx="36">
                  <c:v>12165.70560378848</c:v>
                </c:pt>
                <c:pt idx="37">
                  <c:v>12417.681925809</c:v>
                </c:pt>
                <c:pt idx="38">
                  <c:v>12669.65824782952</c:v>
                </c:pt>
                <c:pt idx="39">
                  <c:v>12921.63456985004</c:v>
                </c:pt>
                <c:pt idx="40">
                  <c:v>13173.61089187056</c:v>
                </c:pt>
                <c:pt idx="41">
                  <c:v>13425.58721389108</c:v>
                </c:pt>
                <c:pt idx="42">
                  <c:v>13677.5635359116</c:v>
                </c:pt>
                <c:pt idx="43">
                  <c:v>13929.53985793212</c:v>
                </c:pt>
                <c:pt idx="44">
                  <c:v>14181.51617995264</c:v>
                </c:pt>
                <c:pt idx="45">
                  <c:v>14433.49250197316</c:v>
                </c:pt>
                <c:pt idx="46">
                  <c:v>14685.46882399369</c:v>
                </c:pt>
                <c:pt idx="47">
                  <c:v>14937.44514601421</c:v>
                </c:pt>
                <c:pt idx="48">
                  <c:v>15189.42146803473</c:v>
                </c:pt>
                <c:pt idx="49">
                  <c:v>15441.39779005525</c:v>
                </c:pt>
                <c:pt idx="50">
                  <c:v>15693.37411207577</c:v>
                </c:pt>
                <c:pt idx="51">
                  <c:v>15945.35043409629</c:v>
                </c:pt>
                <c:pt idx="52">
                  <c:v>16197.32675611681</c:v>
                </c:pt>
                <c:pt idx="53">
                  <c:v>16594.98442993471</c:v>
                </c:pt>
                <c:pt idx="54">
                  <c:v>17138.32345554998</c:v>
                </c:pt>
                <c:pt idx="55">
                  <c:v>17681.66248116524</c:v>
                </c:pt>
                <c:pt idx="56">
                  <c:v>18225.00150678051</c:v>
                </c:pt>
                <c:pt idx="57">
                  <c:v>18768.34053239578</c:v>
                </c:pt>
                <c:pt idx="58">
                  <c:v>19311.67955801105</c:v>
                </c:pt>
                <c:pt idx="59">
                  <c:v>19855.01858362632</c:v>
                </c:pt>
                <c:pt idx="60">
                  <c:v>20398.35760924159</c:v>
                </c:pt>
                <c:pt idx="61">
                  <c:v>20941.69663485685</c:v>
                </c:pt>
                <c:pt idx="62">
                  <c:v>21485.03566047212</c:v>
                </c:pt>
                <c:pt idx="63">
                  <c:v>22028.37468608739</c:v>
                </c:pt>
                <c:pt idx="64">
                  <c:v>22571.71371170266</c:v>
                </c:pt>
                <c:pt idx="65">
                  <c:v>23115.05273731793</c:v>
                </c:pt>
                <c:pt idx="66">
                  <c:v>23658.3917629332</c:v>
                </c:pt>
                <c:pt idx="67">
                  <c:v>24201.73078854847</c:v>
                </c:pt>
                <c:pt idx="68">
                  <c:v>24745.06981416373</c:v>
                </c:pt>
                <c:pt idx="69">
                  <c:v>25288.408839779</c:v>
                </c:pt>
                <c:pt idx="70">
                  <c:v>25831.74786539427</c:v>
                </c:pt>
                <c:pt idx="71">
                  <c:v>26375.08689100954</c:v>
                </c:pt>
                <c:pt idx="72">
                  <c:v>26918.42591662481</c:v>
                </c:pt>
                <c:pt idx="73">
                  <c:v>27461.76494224008</c:v>
                </c:pt>
                <c:pt idx="74">
                  <c:v>28005.10396785534</c:v>
                </c:pt>
                <c:pt idx="75">
                  <c:v>28548.44299347061</c:v>
                </c:pt>
                <c:pt idx="76">
                  <c:v>29091.78201908588</c:v>
                </c:pt>
                <c:pt idx="77">
                  <c:v>29635.12104470115</c:v>
                </c:pt>
                <c:pt idx="78">
                  <c:v>30178.46007031642</c:v>
                </c:pt>
                <c:pt idx="79">
                  <c:v>30721.79909593169</c:v>
                </c:pt>
                <c:pt idx="80">
                  <c:v>31265.13812154696</c:v>
                </c:pt>
                <c:pt idx="81">
                  <c:v>29180.7955801105</c:v>
                </c:pt>
                <c:pt idx="82">
                  <c:v>27096.45303867403</c:v>
                </c:pt>
                <c:pt idx="83">
                  <c:v>25012.11049723757</c:v>
                </c:pt>
                <c:pt idx="84">
                  <c:v>22927.7679558011</c:v>
                </c:pt>
                <c:pt idx="85">
                  <c:v>20843.42541436463</c:v>
                </c:pt>
                <c:pt idx="86">
                  <c:v>18759.08287292817</c:v>
                </c:pt>
                <c:pt idx="87">
                  <c:v>16674.74033149171</c:v>
                </c:pt>
                <c:pt idx="88">
                  <c:v>14590.39779005525</c:v>
                </c:pt>
                <c:pt idx="89">
                  <c:v>12506.05524861878</c:v>
                </c:pt>
                <c:pt idx="90">
                  <c:v>10421.71270718232</c:v>
                </c:pt>
                <c:pt idx="91">
                  <c:v>8337.370165745855</c:v>
                </c:pt>
                <c:pt idx="92">
                  <c:v>6253.02762430939</c:v>
                </c:pt>
                <c:pt idx="93">
                  <c:v>4168.685082872926</c:v>
                </c:pt>
                <c:pt idx="94">
                  <c:v>2084.342541436465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7700.0</c:v>
                </c:pt>
                <c:pt idx="82">
                  <c:v>15400.0</c:v>
                </c:pt>
                <c:pt idx="83">
                  <c:v>23100.0</c:v>
                </c:pt>
                <c:pt idx="84">
                  <c:v>30800.0</c:v>
                </c:pt>
                <c:pt idx="85">
                  <c:v>38500.0</c:v>
                </c:pt>
                <c:pt idx="86">
                  <c:v>46200.0</c:v>
                </c:pt>
                <c:pt idx="87">
                  <c:v>53900.0</c:v>
                </c:pt>
                <c:pt idx="88">
                  <c:v>61600.0</c:v>
                </c:pt>
                <c:pt idx="89">
                  <c:v>69300.0</c:v>
                </c:pt>
                <c:pt idx="90">
                  <c:v>77000.0</c:v>
                </c:pt>
                <c:pt idx="91">
                  <c:v>84700.0</c:v>
                </c:pt>
                <c:pt idx="92">
                  <c:v>92400.0</c:v>
                </c:pt>
                <c:pt idx="93">
                  <c:v>100100.0</c:v>
                </c:pt>
                <c:pt idx="94">
                  <c:v>107800.0</c:v>
                </c:pt>
                <c:pt idx="95">
                  <c:v>115500.0</c:v>
                </c:pt>
                <c:pt idx="96">
                  <c:v>118171.7</c:v>
                </c:pt>
                <c:pt idx="97">
                  <c:v>120843.4</c:v>
                </c:pt>
                <c:pt idx="98">
                  <c:v>123515.1</c:v>
                </c:pt>
                <c:pt idx="99">
                  <c:v>126186.8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6305.454545454546</c:v>
                </c:pt>
                <c:pt idx="62">
                  <c:v>7047.272727272728</c:v>
                </c:pt>
                <c:pt idx="63">
                  <c:v>7789.09090909091</c:v>
                </c:pt>
                <c:pt idx="64">
                  <c:v>8530.909090909092</c:v>
                </c:pt>
                <c:pt idx="65">
                  <c:v>9272.727272727273</c:v>
                </c:pt>
                <c:pt idx="66">
                  <c:v>10014.54545454546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17432.72727272728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458.1818181818181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4123.636363636363</c:v>
                </c:pt>
                <c:pt idx="67">
                  <c:v>4429.09090909091</c:v>
                </c:pt>
                <c:pt idx="68">
                  <c:v>4734.545454545454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6261.818181818181</c:v>
                </c:pt>
                <c:pt idx="74">
                  <c:v>6567.272727272727</c:v>
                </c:pt>
                <c:pt idx="75">
                  <c:v>6872.727272727272</c:v>
                </c:pt>
                <c:pt idx="76">
                  <c:v>7178.181818181818</c:v>
                </c:pt>
                <c:pt idx="77">
                  <c:v>7483.636363636363</c:v>
                </c:pt>
                <c:pt idx="78">
                  <c:v>7789.09090909091</c:v>
                </c:pt>
                <c:pt idx="79">
                  <c:v>8094.545454545454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183203.5</c:v>
                </c:pt>
                <c:pt idx="97">
                  <c:v>189407.0</c:v>
                </c:pt>
                <c:pt idx="98">
                  <c:v>195610.5</c:v>
                </c:pt>
                <c:pt idx="99">
                  <c:v>201814.0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1665.13481050566</c:v>
                </c:pt>
                <c:pt idx="1">
                  <c:v>1665.13481050566</c:v>
                </c:pt>
                <c:pt idx="2">
                  <c:v>1665.13481050566</c:v>
                </c:pt>
                <c:pt idx="3">
                  <c:v>1665.13481050566</c:v>
                </c:pt>
                <c:pt idx="4">
                  <c:v>1665.13481050566</c:v>
                </c:pt>
                <c:pt idx="5">
                  <c:v>1665.13481050566</c:v>
                </c:pt>
                <c:pt idx="6">
                  <c:v>1665.13481050566</c:v>
                </c:pt>
                <c:pt idx="7">
                  <c:v>1665.13481050566</c:v>
                </c:pt>
                <c:pt idx="8">
                  <c:v>1665.13481050566</c:v>
                </c:pt>
                <c:pt idx="9">
                  <c:v>1665.13481050566</c:v>
                </c:pt>
                <c:pt idx="10">
                  <c:v>1665.13481050566</c:v>
                </c:pt>
                <c:pt idx="11">
                  <c:v>1665.13481050566</c:v>
                </c:pt>
                <c:pt idx="12">
                  <c:v>1665.13481050566</c:v>
                </c:pt>
                <c:pt idx="13">
                  <c:v>1665.13481050566</c:v>
                </c:pt>
                <c:pt idx="14">
                  <c:v>1665.13481050566</c:v>
                </c:pt>
                <c:pt idx="15">
                  <c:v>1665.13481050566</c:v>
                </c:pt>
                <c:pt idx="16">
                  <c:v>1665.13481050566</c:v>
                </c:pt>
                <c:pt idx="17">
                  <c:v>1665.13481050566</c:v>
                </c:pt>
                <c:pt idx="18">
                  <c:v>1665.13481050566</c:v>
                </c:pt>
                <c:pt idx="19">
                  <c:v>1665.13481050566</c:v>
                </c:pt>
                <c:pt idx="20">
                  <c:v>1665.13481050566</c:v>
                </c:pt>
                <c:pt idx="21">
                  <c:v>1665.13481050566</c:v>
                </c:pt>
                <c:pt idx="22">
                  <c:v>1665.13481050566</c:v>
                </c:pt>
                <c:pt idx="23">
                  <c:v>1665.13481050566</c:v>
                </c:pt>
                <c:pt idx="24">
                  <c:v>1665.13481050566</c:v>
                </c:pt>
                <c:pt idx="25">
                  <c:v>1665.13481050566</c:v>
                </c:pt>
                <c:pt idx="26">
                  <c:v>1665.13481050566</c:v>
                </c:pt>
                <c:pt idx="27">
                  <c:v>1665.13481050566</c:v>
                </c:pt>
                <c:pt idx="28">
                  <c:v>1665.13481050566</c:v>
                </c:pt>
                <c:pt idx="29">
                  <c:v>1665.13481050566</c:v>
                </c:pt>
                <c:pt idx="30">
                  <c:v>1665.13481050566</c:v>
                </c:pt>
                <c:pt idx="31">
                  <c:v>1665.13481050566</c:v>
                </c:pt>
                <c:pt idx="32">
                  <c:v>1665.13481050566</c:v>
                </c:pt>
                <c:pt idx="33">
                  <c:v>1665.13481050566</c:v>
                </c:pt>
                <c:pt idx="34">
                  <c:v>1665.13481050566</c:v>
                </c:pt>
                <c:pt idx="35">
                  <c:v>1665.13481050566</c:v>
                </c:pt>
                <c:pt idx="36">
                  <c:v>1665.13481050566</c:v>
                </c:pt>
                <c:pt idx="37">
                  <c:v>1665.13481050566</c:v>
                </c:pt>
                <c:pt idx="38">
                  <c:v>1665.13481050566</c:v>
                </c:pt>
                <c:pt idx="39">
                  <c:v>1665.13481050566</c:v>
                </c:pt>
                <c:pt idx="40">
                  <c:v>1665.13481050566</c:v>
                </c:pt>
                <c:pt idx="41">
                  <c:v>1665.13481050566</c:v>
                </c:pt>
                <c:pt idx="42">
                  <c:v>1665.13481050566</c:v>
                </c:pt>
                <c:pt idx="43">
                  <c:v>1665.13481050566</c:v>
                </c:pt>
                <c:pt idx="44">
                  <c:v>1665.13481050566</c:v>
                </c:pt>
                <c:pt idx="45">
                  <c:v>1665.13481050566</c:v>
                </c:pt>
                <c:pt idx="46">
                  <c:v>1665.13481050566</c:v>
                </c:pt>
                <c:pt idx="47">
                  <c:v>1665.13481050566</c:v>
                </c:pt>
                <c:pt idx="48">
                  <c:v>1665.13481050566</c:v>
                </c:pt>
                <c:pt idx="49">
                  <c:v>1665.13481050566</c:v>
                </c:pt>
                <c:pt idx="50">
                  <c:v>1665.13481050566</c:v>
                </c:pt>
                <c:pt idx="51">
                  <c:v>1665.13481050566</c:v>
                </c:pt>
                <c:pt idx="52">
                  <c:v>1665.13481050566</c:v>
                </c:pt>
                <c:pt idx="53">
                  <c:v>1662.382521562676</c:v>
                </c:pt>
                <c:pt idx="54">
                  <c:v>1656.877943676707</c:v>
                </c:pt>
                <c:pt idx="55">
                  <c:v>1651.373365790738</c:v>
                </c:pt>
                <c:pt idx="56">
                  <c:v>1645.868787904768</c:v>
                </c:pt>
                <c:pt idx="57">
                  <c:v>1640.364210018799</c:v>
                </c:pt>
                <c:pt idx="58">
                  <c:v>1634.85963213283</c:v>
                </c:pt>
                <c:pt idx="59">
                  <c:v>1629.355054246861</c:v>
                </c:pt>
                <c:pt idx="60">
                  <c:v>1623.850476360892</c:v>
                </c:pt>
                <c:pt idx="61">
                  <c:v>1618.345898474923</c:v>
                </c:pt>
                <c:pt idx="62">
                  <c:v>1612.841320588954</c:v>
                </c:pt>
                <c:pt idx="63">
                  <c:v>1607.336742702985</c:v>
                </c:pt>
                <c:pt idx="64">
                  <c:v>1601.832164817015</c:v>
                </c:pt>
                <c:pt idx="65">
                  <c:v>1596.327586931046</c:v>
                </c:pt>
                <c:pt idx="66">
                  <c:v>1590.823009045077</c:v>
                </c:pt>
                <c:pt idx="67">
                  <c:v>1585.318431159108</c:v>
                </c:pt>
                <c:pt idx="68">
                  <c:v>1579.813853273139</c:v>
                </c:pt>
                <c:pt idx="69">
                  <c:v>1574.30927538717</c:v>
                </c:pt>
                <c:pt idx="70">
                  <c:v>1568.804697501201</c:v>
                </c:pt>
                <c:pt idx="71">
                  <c:v>1563.300119615232</c:v>
                </c:pt>
                <c:pt idx="72">
                  <c:v>1557.795541729262</c:v>
                </c:pt>
                <c:pt idx="73">
                  <c:v>1552.290963843293</c:v>
                </c:pt>
                <c:pt idx="74">
                  <c:v>1546.786385957324</c:v>
                </c:pt>
                <c:pt idx="75">
                  <c:v>1541.281808071355</c:v>
                </c:pt>
                <c:pt idx="76">
                  <c:v>1535.777230185386</c:v>
                </c:pt>
                <c:pt idx="77">
                  <c:v>1530.272652299417</c:v>
                </c:pt>
                <c:pt idx="78">
                  <c:v>1524.768074413448</c:v>
                </c:pt>
                <c:pt idx="79">
                  <c:v>1519.263496527479</c:v>
                </c:pt>
                <c:pt idx="80">
                  <c:v>1513.758918641509</c:v>
                </c:pt>
                <c:pt idx="81">
                  <c:v>1412.841657398742</c:v>
                </c:pt>
                <c:pt idx="82">
                  <c:v>1311.924396155975</c:v>
                </c:pt>
                <c:pt idx="83">
                  <c:v>1211.007134913207</c:v>
                </c:pt>
                <c:pt idx="84">
                  <c:v>1110.08987367044</c:v>
                </c:pt>
                <c:pt idx="85">
                  <c:v>1009.172612427673</c:v>
                </c:pt>
                <c:pt idx="86">
                  <c:v>908.2553511849055</c:v>
                </c:pt>
                <c:pt idx="87">
                  <c:v>807.3380899421382</c:v>
                </c:pt>
                <c:pt idx="88">
                  <c:v>706.420828699371</c:v>
                </c:pt>
                <c:pt idx="89">
                  <c:v>605.5035674566037</c:v>
                </c:pt>
                <c:pt idx="90">
                  <c:v>504.5863062138365</c:v>
                </c:pt>
                <c:pt idx="91">
                  <c:v>403.6690449710691</c:v>
                </c:pt>
                <c:pt idx="92">
                  <c:v>302.7517837283017</c:v>
                </c:pt>
                <c:pt idx="93">
                  <c:v>201.8345224855345</c:v>
                </c:pt>
                <c:pt idx="94">
                  <c:v>100.9172612427672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28319.99999999999</c:v>
                </c:pt>
                <c:pt idx="1">
                  <c:v>28319.99999999999</c:v>
                </c:pt>
                <c:pt idx="2">
                  <c:v>28319.99999999999</c:v>
                </c:pt>
                <c:pt idx="3">
                  <c:v>28319.99999999999</c:v>
                </c:pt>
                <c:pt idx="4">
                  <c:v>28319.99999999999</c:v>
                </c:pt>
                <c:pt idx="5">
                  <c:v>28319.99999999999</c:v>
                </c:pt>
                <c:pt idx="6">
                  <c:v>28319.99999999999</c:v>
                </c:pt>
                <c:pt idx="7">
                  <c:v>28319.99999999999</c:v>
                </c:pt>
                <c:pt idx="8">
                  <c:v>28319.99999999999</c:v>
                </c:pt>
                <c:pt idx="9">
                  <c:v>28319.99999999999</c:v>
                </c:pt>
                <c:pt idx="10">
                  <c:v>28319.99999999999</c:v>
                </c:pt>
                <c:pt idx="11">
                  <c:v>28319.99999999999</c:v>
                </c:pt>
                <c:pt idx="12">
                  <c:v>28319.99999999999</c:v>
                </c:pt>
                <c:pt idx="13">
                  <c:v>28319.99999999999</c:v>
                </c:pt>
                <c:pt idx="14">
                  <c:v>28319.99999999999</c:v>
                </c:pt>
                <c:pt idx="15">
                  <c:v>28319.99999999999</c:v>
                </c:pt>
                <c:pt idx="16">
                  <c:v>28319.99999999999</c:v>
                </c:pt>
                <c:pt idx="17">
                  <c:v>28319.99999999999</c:v>
                </c:pt>
                <c:pt idx="18">
                  <c:v>28319.99999999999</c:v>
                </c:pt>
                <c:pt idx="19">
                  <c:v>28319.99999999999</c:v>
                </c:pt>
                <c:pt idx="20">
                  <c:v>28319.99999999999</c:v>
                </c:pt>
                <c:pt idx="21">
                  <c:v>28319.99999999999</c:v>
                </c:pt>
                <c:pt idx="22">
                  <c:v>28319.99999999999</c:v>
                </c:pt>
                <c:pt idx="23">
                  <c:v>28319.99999999999</c:v>
                </c:pt>
                <c:pt idx="24">
                  <c:v>28319.99999999999</c:v>
                </c:pt>
                <c:pt idx="25">
                  <c:v>28319.99999999999</c:v>
                </c:pt>
                <c:pt idx="26">
                  <c:v>28319.99999999999</c:v>
                </c:pt>
                <c:pt idx="27">
                  <c:v>28319.99999999999</c:v>
                </c:pt>
                <c:pt idx="28">
                  <c:v>28319.99999999999</c:v>
                </c:pt>
                <c:pt idx="29">
                  <c:v>28319.99999999999</c:v>
                </c:pt>
                <c:pt idx="30">
                  <c:v>28319.99999999999</c:v>
                </c:pt>
                <c:pt idx="31">
                  <c:v>28319.99999999999</c:v>
                </c:pt>
                <c:pt idx="32">
                  <c:v>28319.99999999999</c:v>
                </c:pt>
                <c:pt idx="33">
                  <c:v>28319.99999999999</c:v>
                </c:pt>
                <c:pt idx="34">
                  <c:v>28319.99999999999</c:v>
                </c:pt>
                <c:pt idx="35">
                  <c:v>28319.99999999999</c:v>
                </c:pt>
                <c:pt idx="36">
                  <c:v>28319.99999999999</c:v>
                </c:pt>
                <c:pt idx="37">
                  <c:v>28319.99999999999</c:v>
                </c:pt>
                <c:pt idx="38">
                  <c:v>28319.99999999999</c:v>
                </c:pt>
                <c:pt idx="39">
                  <c:v>28319.99999999999</c:v>
                </c:pt>
                <c:pt idx="40">
                  <c:v>28319.99999999999</c:v>
                </c:pt>
                <c:pt idx="41">
                  <c:v>28319.99999999999</c:v>
                </c:pt>
                <c:pt idx="42">
                  <c:v>28319.99999999999</c:v>
                </c:pt>
                <c:pt idx="43">
                  <c:v>28319.99999999999</c:v>
                </c:pt>
                <c:pt idx="44">
                  <c:v>28319.99999999999</c:v>
                </c:pt>
                <c:pt idx="45">
                  <c:v>28319.99999999999</c:v>
                </c:pt>
                <c:pt idx="46">
                  <c:v>28319.99999999999</c:v>
                </c:pt>
                <c:pt idx="47">
                  <c:v>28319.99999999999</c:v>
                </c:pt>
                <c:pt idx="48">
                  <c:v>28319.99999999999</c:v>
                </c:pt>
                <c:pt idx="49">
                  <c:v>28319.99999999999</c:v>
                </c:pt>
                <c:pt idx="50">
                  <c:v>28319.99999999999</c:v>
                </c:pt>
                <c:pt idx="51">
                  <c:v>28319.99999999999</c:v>
                </c:pt>
                <c:pt idx="52">
                  <c:v>28319.99999999999</c:v>
                </c:pt>
                <c:pt idx="53">
                  <c:v>27959.99999999999</c:v>
                </c:pt>
                <c:pt idx="54">
                  <c:v>27239.99999999999</c:v>
                </c:pt>
                <c:pt idx="55">
                  <c:v>26519.99999999999</c:v>
                </c:pt>
                <c:pt idx="56">
                  <c:v>25799.99999999999</c:v>
                </c:pt>
                <c:pt idx="57">
                  <c:v>25079.99999999999</c:v>
                </c:pt>
                <c:pt idx="58">
                  <c:v>24359.99999999999</c:v>
                </c:pt>
                <c:pt idx="59">
                  <c:v>23639.99999999999</c:v>
                </c:pt>
                <c:pt idx="60">
                  <c:v>22919.99999999999</c:v>
                </c:pt>
                <c:pt idx="61">
                  <c:v>22199.99999999999</c:v>
                </c:pt>
                <c:pt idx="62">
                  <c:v>21479.99999999999</c:v>
                </c:pt>
                <c:pt idx="63">
                  <c:v>2076</c:v>
                </c:pt>
                <c:pt idx="64">
                  <c:v>20039.99999999999</c:v>
                </c:pt>
                <c:pt idx="65">
                  <c:v>1932</c:v>
                </c:pt>
                <c:pt idx="66">
                  <c:v>186</c:v>
                </c:pt>
                <c:pt idx="67">
                  <c:v>1788</c:v>
                </c:pt>
                <c:pt idx="68">
                  <c:v>1716</c:v>
                </c:pt>
                <c:pt idx="69">
                  <c:v>1644</c:v>
                </c:pt>
                <c:pt idx="70">
                  <c:v>1572</c:v>
                </c:pt>
                <c:pt idx="71">
                  <c:v>15</c:v>
                </c:pt>
                <c:pt idx="72">
                  <c:v>1428</c:v>
                </c:pt>
                <c:pt idx="73">
                  <c:v>1356</c:v>
                </c:pt>
                <c:pt idx="74">
                  <c:v>1284</c:v>
                </c:pt>
                <c:pt idx="75">
                  <c:v>1212</c:v>
                </c:pt>
                <c:pt idx="76">
                  <c:v>114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9522.17</c:v>
                </c:pt>
                <c:pt idx="97">
                  <c:v>8394.34</c:v>
                </c:pt>
                <c:pt idx="98">
                  <c:v>7266.51</c:v>
                </c:pt>
                <c:pt idx="99">
                  <c:v>6138.68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985.7142857142857</c:v>
                </c:pt>
                <c:pt idx="19">
                  <c:v>957.1428571428571</c:v>
                </c:pt>
                <c:pt idx="20">
                  <c:v>928.5714285714286</c:v>
                </c:pt>
                <c:pt idx="21">
                  <c:v>900.0</c:v>
                </c:pt>
                <c:pt idx="22">
                  <c:v>871.4285714285714</c:v>
                </c:pt>
                <c:pt idx="23">
                  <c:v>842.8571428571429</c:v>
                </c:pt>
                <c:pt idx="24">
                  <c:v>814.2857142857142</c:v>
                </c:pt>
                <c:pt idx="25">
                  <c:v>785.7142857142857</c:v>
                </c:pt>
                <c:pt idx="26">
                  <c:v>757.1428571428571</c:v>
                </c:pt>
                <c:pt idx="27">
                  <c:v>728.5714285714286</c:v>
                </c:pt>
                <c:pt idx="28">
                  <c:v>700.0</c:v>
                </c:pt>
                <c:pt idx="29">
                  <c:v>671.4285714285713</c:v>
                </c:pt>
                <c:pt idx="30">
                  <c:v>642.8571428571429</c:v>
                </c:pt>
                <c:pt idx="31">
                  <c:v>614.2857142857142</c:v>
                </c:pt>
                <c:pt idx="32">
                  <c:v>585.7142857142857</c:v>
                </c:pt>
                <c:pt idx="33">
                  <c:v>557.1428571428571</c:v>
                </c:pt>
                <c:pt idx="34">
                  <c:v>528.5714285714286</c:v>
                </c:pt>
                <c:pt idx="35">
                  <c:v>500.0</c:v>
                </c:pt>
                <c:pt idx="36">
                  <c:v>471.4285714285714</c:v>
                </c:pt>
                <c:pt idx="37">
                  <c:v>442.8571428571428</c:v>
                </c:pt>
                <c:pt idx="38">
                  <c:v>414.2857142857142</c:v>
                </c:pt>
                <c:pt idx="39">
                  <c:v>385.7142857142857</c:v>
                </c:pt>
                <c:pt idx="40">
                  <c:v>357.1428571428571</c:v>
                </c:pt>
                <c:pt idx="41">
                  <c:v>328.5714285714286</c:v>
                </c:pt>
                <c:pt idx="42">
                  <c:v>300.0</c:v>
                </c:pt>
                <c:pt idx="43">
                  <c:v>271.4285714285714</c:v>
                </c:pt>
                <c:pt idx="44">
                  <c:v>242.8571428571428</c:v>
                </c:pt>
                <c:pt idx="45">
                  <c:v>214.2857142857142</c:v>
                </c:pt>
                <c:pt idx="46">
                  <c:v>185.7142857142857</c:v>
                </c:pt>
                <c:pt idx="47">
                  <c:v>157.1428571428571</c:v>
                </c:pt>
                <c:pt idx="48">
                  <c:v>128.5714285714286</c:v>
                </c:pt>
                <c:pt idx="49">
                  <c:v>100.0</c:v>
                </c:pt>
                <c:pt idx="50">
                  <c:v>71.42857142857133</c:v>
                </c:pt>
                <c:pt idx="51">
                  <c:v>42.85714285714278</c:v>
                </c:pt>
                <c:pt idx="52">
                  <c:v>14.28571428571422</c:v>
                </c:pt>
                <c:pt idx="53">
                  <c:v>18.18181818181818</c:v>
                </c:pt>
                <c:pt idx="54">
                  <c:v>54.54545454545455</c:v>
                </c:pt>
                <c:pt idx="55">
                  <c:v>90.90909090909092</c:v>
                </c:pt>
                <c:pt idx="56">
                  <c:v>127.2727272727273</c:v>
                </c:pt>
                <c:pt idx="57">
                  <c:v>163.6363636363637</c:v>
                </c:pt>
                <c:pt idx="58">
                  <c:v>200.0</c:v>
                </c:pt>
                <c:pt idx="59">
                  <c:v>236.3636363636364</c:v>
                </c:pt>
                <c:pt idx="60">
                  <c:v>272.7272727272727</c:v>
                </c:pt>
                <c:pt idx="61">
                  <c:v>309.0909090909091</c:v>
                </c:pt>
                <c:pt idx="62">
                  <c:v>345.4545454545455</c:v>
                </c:pt>
                <c:pt idx="63">
                  <c:v>381.8181818181819</c:v>
                </c:pt>
                <c:pt idx="64">
                  <c:v>418.1818181818182</c:v>
                </c:pt>
                <c:pt idx="65">
                  <c:v>454.5454545454546</c:v>
                </c:pt>
                <c:pt idx="66">
                  <c:v>490.9090909090909</c:v>
                </c:pt>
                <c:pt idx="67">
                  <c:v>527.2727272727273</c:v>
                </c:pt>
                <c:pt idx="68">
                  <c:v>563.6363636363637</c:v>
                </c:pt>
                <c:pt idx="69">
                  <c:v>600.0</c:v>
                </c:pt>
                <c:pt idx="70">
                  <c:v>636.3636363636363</c:v>
                </c:pt>
                <c:pt idx="71">
                  <c:v>672.7272727272727</c:v>
                </c:pt>
                <c:pt idx="72">
                  <c:v>709.0909090909091</c:v>
                </c:pt>
                <c:pt idx="73">
                  <c:v>745.4545454545455</c:v>
                </c:pt>
                <c:pt idx="74">
                  <c:v>781.8181818181818</c:v>
                </c:pt>
                <c:pt idx="75">
                  <c:v>818.1818181818182</c:v>
                </c:pt>
                <c:pt idx="76">
                  <c:v>854.5454545454546</c:v>
                </c:pt>
                <c:pt idx="77">
                  <c:v>890.909090909091</c:v>
                </c:pt>
                <c:pt idx="78">
                  <c:v>927.2727272727273</c:v>
                </c:pt>
                <c:pt idx="79">
                  <c:v>963.6363636363637</c:v>
                </c:pt>
                <c:pt idx="80">
                  <c:v>1000.0</c:v>
                </c:pt>
                <c:pt idx="81">
                  <c:v>1058.333333333333</c:v>
                </c:pt>
                <c:pt idx="82">
                  <c:v>1116.666666666667</c:v>
                </c:pt>
                <c:pt idx="83">
                  <c:v>1175.0</c:v>
                </c:pt>
                <c:pt idx="84">
                  <c:v>1233.333333333333</c:v>
                </c:pt>
                <c:pt idx="85">
                  <c:v>1291.666666666667</c:v>
                </c:pt>
                <c:pt idx="86">
                  <c:v>1350.0</c:v>
                </c:pt>
                <c:pt idx="87">
                  <c:v>1408.333333333333</c:v>
                </c:pt>
                <c:pt idx="88">
                  <c:v>1466.666666666667</c:v>
                </c:pt>
                <c:pt idx="89">
                  <c:v>1525.0</c:v>
                </c:pt>
                <c:pt idx="90">
                  <c:v>1583.333333333333</c:v>
                </c:pt>
                <c:pt idx="91">
                  <c:v>1641.666666666667</c:v>
                </c:pt>
                <c:pt idx="92">
                  <c:v>1700.0</c:v>
                </c:pt>
                <c:pt idx="93">
                  <c:v>1758.333333333333</c:v>
                </c:pt>
                <c:pt idx="94">
                  <c:v>1816.666666666667</c:v>
                </c:pt>
                <c:pt idx="95">
                  <c:v>1875.0</c:v>
                </c:pt>
                <c:pt idx="96">
                  <c:v>2171.33</c:v>
                </c:pt>
                <c:pt idx="97">
                  <c:v>2467.66</c:v>
                </c:pt>
                <c:pt idx="98">
                  <c:v>2763.99</c:v>
                </c:pt>
                <c:pt idx="99">
                  <c:v>3060.32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59944"/>
        <c:axId val="-2086404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24646.21366510258</c:v>
                </c:pt>
                <c:pt idx="1">
                  <c:v>24646.21366510258</c:v>
                </c:pt>
                <c:pt idx="2">
                  <c:v>24646.21366510258</c:v>
                </c:pt>
                <c:pt idx="3">
                  <c:v>24646.21366510258</c:v>
                </c:pt>
                <c:pt idx="4">
                  <c:v>24646.21366510258</c:v>
                </c:pt>
                <c:pt idx="5">
                  <c:v>24646.21366510258</c:v>
                </c:pt>
                <c:pt idx="6">
                  <c:v>24646.21366510258</c:v>
                </c:pt>
                <c:pt idx="7">
                  <c:v>24646.21366510258</c:v>
                </c:pt>
                <c:pt idx="8">
                  <c:v>24646.21366510258</c:v>
                </c:pt>
                <c:pt idx="9">
                  <c:v>24646.21366510258</c:v>
                </c:pt>
                <c:pt idx="10">
                  <c:v>24646.21366510258</c:v>
                </c:pt>
                <c:pt idx="11">
                  <c:v>24646.21366510258</c:v>
                </c:pt>
                <c:pt idx="12">
                  <c:v>24646.21366510258</c:v>
                </c:pt>
                <c:pt idx="13">
                  <c:v>24646.21366510258</c:v>
                </c:pt>
                <c:pt idx="14">
                  <c:v>24646.21366510258</c:v>
                </c:pt>
                <c:pt idx="15">
                  <c:v>24646.21366510258</c:v>
                </c:pt>
                <c:pt idx="16">
                  <c:v>24646.21366510258</c:v>
                </c:pt>
                <c:pt idx="17">
                  <c:v>24646.21366510258</c:v>
                </c:pt>
                <c:pt idx="18">
                  <c:v>24646.21366510258</c:v>
                </c:pt>
                <c:pt idx="19">
                  <c:v>24646.21366510258</c:v>
                </c:pt>
                <c:pt idx="20">
                  <c:v>24646.21366510258</c:v>
                </c:pt>
                <c:pt idx="21">
                  <c:v>24646.21366510258</c:v>
                </c:pt>
                <c:pt idx="22">
                  <c:v>24646.21366510258</c:v>
                </c:pt>
                <c:pt idx="23">
                  <c:v>24646.21366510258</c:v>
                </c:pt>
                <c:pt idx="24">
                  <c:v>24646.21366510258</c:v>
                </c:pt>
                <c:pt idx="25">
                  <c:v>24646.21366510258</c:v>
                </c:pt>
                <c:pt idx="26">
                  <c:v>24646.21366510258</c:v>
                </c:pt>
                <c:pt idx="27">
                  <c:v>24646.21366510258</c:v>
                </c:pt>
                <c:pt idx="28">
                  <c:v>24646.21366510258</c:v>
                </c:pt>
                <c:pt idx="29">
                  <c:v>24646.21366510258</c:v>
                </c:pt>
                <c:pt idx="30">
                  <c:v>24646.21366510258</c:v>
                </c:pt>
                <c:pt idx="31">
                  <c:v>24646.21366510258</c:v>
                </c:pt>
                <c:pt idx="32">
                  <c:v>24646.21366510258</c:v>
                </c:pt>
                <c:pt idx="33">
                  <c:v>24646.21366510258</c:v>
                </c:pt>
                <c:pt idx="34">
                  <c:v>24646.21366510258</c:v>
                </c:pt>
                <c:pt idx="35">
                  <c:v>24646.21366510258</c:v>
                </c:pt>
                <c:pt idx="36">
                  <c:v>24646.21366510258</c:v>
                </c:pt>
                <c:pt idx="37">
                  <c:v>24646.21366510258</c:v>
                </c:pt>
                <c:pt idx="38">
                  <c:v>24646.21366510258</c:v>
                </c:pt>
                <c:pt idx="39">
                  <c:v>24646.21366510258</c:v>
                </c:pt>
                <c:pt idx="40">
                  <c:v>24646.21366510258</c:v>
                </c:pt>
                <c:pt idx="41">
                  <c:v>24646.21366510258</c:v>
                </c:pt>
                <c:pt idx="42">
                  <c:v>24646.21366510258</c:v>
                </c:pt>
                <c:pt idx="43">
                  <c:v>24646.21366510258</c:v>
                </c:pt>
                <c:pt idx="44">
                  <c:v>24646.21366510258</c:v>
                </c:pt>
                <c:pt idx="45">
                  <c:v>24646.21366510258</c:v>
                </c:pt>
                <c:pt idx="46">
                  <c:v>24646.21366510258</c:v>
                </c:pt>
                <c:pt idx="47">
                  <c:v>24646.21366510258</c:v>
                </c:pt>
                <c:pt idx="48">
                  <c:v>24646.21366510258</c:v>
                </c:pt>
                <c:pt idx="49">
                  <c:v>24646.21366510258</c:v>
                </c:pt>
                <c:pt idx="50">
                  <c:v>24646.21366510258</c:v>
                </c:pt>
                <c:pt idx="51">
                  <c:v>24646.21366510258</c:v>
                </c:pt>
                <c:pt idx="52">
                  <c:v>24646.21366510258</c:v>
                </c:pt>
                <c:pt idx="53">
                  <c:v>24646.21366510258</c:v>
                </c:pt>
                <c:pt idx="54">
                  <c:v>24646.21366510258</c:v>
                </c:pt>
                <c:pt idx="55">
                  <c:v>24646.21366510258</c:v>
                </c:pt>
                <c:pt idx="56">
                  <c:v>24646.21366510258</c:v>
                </c:pt>
                <c:pt idx="57">
                  <c:v>24646.21366510258</c:v>
                </c:pt>
                <c:pt idx="58">
                  <c:v>24646.21366510258</c:v>
                </c:pt>
                <c:pt idx="59">
                  <c:v>24646.21366510258</c:v>
                </c:pt>
                <c:pt idx="60">
                  <c:v>24646.21366510258</c:v>
                </c:pt>
                <c:pt idx="61">
                  <c:v>24646.21366510258</c:v>
                </c:pt>
                <c:pt idx="62">
                  <c:v>24646.21366510258</c:v>
                </c:pt>
                <c:pt idx="63">
                  <c:v>24646.21366510258</c:v>
                </c:pt>
                <c:pt idx="64">
                  <c:v>24646.21366510258</c:v>
                </c:pt>
                <c:pt idx="65">
                  <c:v>24646.21366510258</c:v>
                </c:pt>
                <c:pt idx="66">
                  <c:v>24646.21366510258</c:v>
                </c:pt>
                <c:pt idx="67">
                  <c:v>24646.21366510258</c:v>
                </c:pt>
                <c:pt idx="68">
                  <c:v>24646.21366510258</c:v>
                </c:pt>
                <c:pt idx="69">
                  <c:v>24646.21366510258</c:v>
                </c:pt>
                <c:pt idx="70">
                  <c:v>24646.21366510258</c:v>
                </c:pt>
                <c:pt idx="71">
                  <c:v>24646.21366510258</c:v>
                </c:pt>
                <c:pt idx="72">
                  <c:v>24646.21366510258</c:v>
                </c:pt>
                <c:pt idx="73">
                  <c:v>24646.21366510258</c:v>
                </c:pt>
                <c:pt idx="74">
                  <c:v>24646.21366510258</c:v>
                </c:pt>
                <c:pt idx="75">
                  <c:v>24646.21366510258</c:v>
                </c:pt>
                <c:pt idx="76">
                  <c:v>24646.21366510258</c:v>
                </c:pt>
                <c:pt idx="77">
                  <c:v>24646.21366510258</c:v>
                </c:pt>
                <c:pt idx="78">
                  <c:v>24646.21366510258</c:v>
                </c:pt>
                <c:pt idx="79">
                  <c:v>24646.21366510258</c:v>
                </c:pt>
                <c:pt idx="80">
                  <c:v>24646.21366510258</c:v>
                </c:pt>
                <c:pt idx="81">
                  <c:v>24646.21366510258</c:v>
                </c:pt>
                <c:pt idx="82">
                  <c:v>24646.21366510258</c:v>
                </c:pt>
                <c:pt idx="83">
                  <c:v>24646.21366510258</c:v>
                </c:pt>
                <c:pt idx="84">
                  <c:v>24646.21366510258</c:v>
                </c:pt>
                <c:pt idx="85">
                  <c:v>24646.21366510258</c:v>
                </c:pt>
                <c:pt idx="86">
                  <c:v>24646.21366510258</c:v>
                </c:pt>
                <c:pt idx="87">
                  <c:v>24646.21366510258</c:v>
                </c:pt>
                <c:pt idx="88">
                  <c:v>24646.21366510258</c:v>
                </c:pt>
                <c:pt idx="89">
                  <c:v>24646.21366510258</c:v>
                </c:pt>
                <c:pt idx="90">
                  <c:v>24646.21366510258</c:v>
                </c:pt>
                <c:pt idx="91">
                  <c:v>24646.21366510258</c:v>
                </c:pt>
                <c:pt idx="92">
                  <c:v>24646.21366510258</c:v>
                </c:pt>
                <c:pt idx="93">
                  <c:v>24646.21366510258</c:v>
                </c:pt>
                <c:pt idx="94">
                  <c:v>24646.21366510258</c:v>
                </c:pt>
                <c:pt idx="95">
                  <c:v>24646.21366510258</c:v>
                </c:pt>
                <c:pt idx="96">
                  <c:v>24646.21366510258</c:v>
                </c:pt>
                <c:pt idx="97">
                  <c:v>24646.21366510258</c:v>
                </c:pt>
                <c:pt idx="98">
                  <c:v>24646.21366510258</c:v>
                </c:pt>
                <c:pt idx="99">
                  <c:v>24646.21366510258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47789.67849336159</c:v>
                </c:pt>
                <c:pt idx="1">
                  <c:v>47449.41849336158</c:v>
                </c:pt>
                <c:pt idx="2">
                  <c:v>47109.15849336158</c:v>
                </c:pt>
                <c:pt idx="3">
                  <c:v>46768.89849336159</c:v>
                </c:pt>
                <c:pt idx="4">
                  <c:v>46428.63849336158</c:v>
                </c:pt>
                <c:pt idx="5">
                  <c:v>46088.37849336158</c:v>
                </c:pt>
                <c:pt idx="6">
                  <c:v>45748.11849336159</c:v>
                </c:pt>
                <c:pt idx="7">
                  <c:v>45407.85849336158</c:v>
                </c:pt>
                <c:pt idx="8">
                  <c:v>45067.59849336158</c:v>
                </c:pt>
                <c:pt idx="9">
                  <c:v>44727.33849336158</c:v>
                </c:pt>
                <c:pt idx="10">
                  <c:v>44387.07849336158</c:v>
                </c:pt>
                <c:pt idx="11">
                  <c:v>44046.81849336158</c:v>
                </c:pt>
                <c:pt idx="12">
                  <c:v>43706.55849336158</c:v>
                </c:pt>
                <c:pt idx="13">
                  <c:v>43366.29849336158</c:v>
                </c:pt>
                <c:pt idx="14">
                  <c:v>43026.03849336159</c:v>
                </c:pt>
                <c:pt idx="15">
                  <c:v>42685.77849336158</c:v>
                </c:pt>
                <c:pt idx="16">
                  <c:v>42345.51849336158</c:v>
                </c:pt>
                <c:pt idx="17">
                  <c:v>42005.25849336159</c:v>
                </c:pt>
                <c:pt idx="18">
                  <c:v>42024.52849961644</c:v>
                </c:pt>
                <c:pt idx="19">
                  <c:v>42403.32851212615</c:v>
                </c:pt>
                <c:pt idx="20">
                  <c:v>42782.12852463588</c:v>
                </c:pt>
                <c:pt idx="21">
                  <c:v>43160.9285371456</c:v>
                </c:pt>
                <c:pt idx="22">
                  <c:v>43539.72854965532</c:v>
                </c:pt>
                <c:pt idx="23">
                  <c:v>43918.52856216504</c:v>
                </c:pt>
                <c:pt idx="24">
                  <c:v>44297.32857467476</c:v>
                </c:pt>
                <c:pt idx="25">
                  <c:v>44676.12858718447</c:v>
                </c:pt>
                <c:pt idx="26">
                  <c:v>45054.9285996942</c:v>
                </c:pt>
                <c:pt idx="27">
                  <c:v>45433.72861220391</c:v>
                </c:pt>
                <c:pt idx="28">
                  <c:v>45812.52862471363</c:v>
                </c:pt>
                <c:pt idx="29">
                  <c:v>46191.32863722335</c:v>
                </c:pt>
                <c:pt idx="30">
                  <c:v>46570.12864973307</c:v>
                </c:pt>
                <c:pt idx="31">
                  <c:v>46948.92866224279</c:v>
                </c:pt>
                <c:pt idx="32">
                  <c:v>47327.7286747525</c:v>
                </c:pt>
                <c:pt idx="33">
                  <c:v>47706.52868726222</c:v>
                </c:pt>
                <c:pt idx="34">
                  <c:v>48085.32869977195</c:v>
                </c:pt>
                <c:pt idx="35">
                  <c:v>48464.12871228166</c:v>
                </c:pt>
                <c:pt idx="36">
                  <c:v>48842.92872479138</c:v>
                </c:pt>
                <c:pt idx="37">
                  <c:v>49221.72873730111</c:v>
                </c:pt>
                <c:pt idx="38">
                  <c:v>49600.52874981082</c:v>
                </c:pt>
                <c:pt idx="39">
                  <c:v>49979.32876232053</c:v>
                </c:pt>
                <c:pt idx="40">
                  <c:v>50358.12877483026</c:v>
                </c:pt>
                <c:pt idx="41">
                  <c:v>50736.92878733998</c:v>
                </c:pt>
                <c:pt idx="42">
                  <c:v>51115.7287998497</c:v>
                </c:pt>
                <c:pt idx="43">
                  <c:v>51494.52881235941</c:v>
                </c:pt>
                <c:pt idx="44">
                  <c:v>51873.32882486914</c:v>
                </c:pt>
                <c:pt idx="45">
                  <c:v>52252.12883737885</c:v>
                </c:pt>
                <c:pt idx="46">
                  <c:v>52630.92884988856</c:v>
                </c:pt>
                <c:pt idx="47">
                  <c:v>53009.72886239829</c:v>
                </c:pt>
                <c:pt idx="48">
                  <c:v>53388.528874908</c:v>
                </c:pt>
                <c:pt idx="49">
                  <c:v>53767.32888741772</c:v>
                </c:pt>
                <c:pt idx="50">
                  <c:v>54146.12889992745</c:v>
                </c:pt>
                <c:pt idx="51">
                  <c:v>54524.92891243716</c:v>
                </c:pt>
                <c:pt idx="52">
                  <c:v>54903.72892494689</c:v>
                </c:pt>
                <c:pt idx="53">
                  <c:v>56103.61592532375</c:v>
                </c:pt>
                <c:pt idx="54">
                  <c:v>58124.58991356778</c:v>
                </c:pt>
                <c:pt idx="55">
                  <c:v>60145.56390181179</c:v>
                </c:pt>
                <c:pt idx="56">
                  <c:v>62166.53789005581</c:v>
                </c:pt>
                <c:pt idx="57">
                  <c:v>64187.51187829981</c:v>
                </c:pt>
                <c:pt idx="58">
                  <c:v>66208.48586654383</c:v>
                </c:pt>
                <c:pt idx="59">
                  <c:v>68229.45985478784</c:v>
                </c:pt>
                <c:pt idx="60">
                  <c:v>70250.43384303189</c:v>
                </c:pt>
                <c:pt idx="61">
                  <c:v>72271.40783127589</c:v>
                </c:pt>
                <c:pt idx="62">
                  <c:v>74292.3818195199</c:v>
                </c:pt>
                <c:pt idx="63">
                  <c:v>76313.35580776393</c:v>
                </c:pt>
                <c:pt idx="64">
                  <c:v>78334.32979600795</c:v>
                </c:pt>
                <c:pt idx="65">
                  <c:v>80355.30378425195</c:v>
                </c:pt>
                <c:pt idx="66">
                  <c:v>82376.27777249597</c:v>
                </c:pt>
                <c:pt idx="67">
                  <c:v>84397.25176074</c:v>
                </c:pt>
                <c:pt idx="68">
                  <c:v>86418.225748984</c:v>
                </c:pt>
                <c:pt idx="69">
                  <c:v>88439.19973722804</c:v>
                </c:pt>
                <c:pt idx="70">
                  <c:v>90460.17372547203</c:v>
                </c:pt>
                <c:pt idx="71">
                  <c:v>92481.14771371607</c:v>
                </c:pt>
                <c:pt idx="72">
                  <c:v>94502.12170196008</c:v>
                </c:pt>
                <c:pt idx="73">
                  <c:v>96523.0956902041</c:v>
                </c:pt>
                <c:pt idx="74">
                  <c:v>98544.0696784481</c:v>
                </c:pt>
                <c:pt idx="75">
                  <c:v>100565.0436666922</c:v>
                </c:pt>
                <c:pt idx="76">
                  <c:v>102586.0176549362</c:v>
                </c:pt>
                <c:pt idx="77">
                  <c:v>104606.9916431802</c:v>
                </c:pt>
                <c:pt idx="78">
                  <c:v>106627.9656314242</c:v>
                </c:pt>
                <c:pt idx="79">
                  <c:v>108648.9396196682</c:v>
                </c:pt>
                <c:pt idx="80">
                  <c:v>110669.9136079122</c:v>
                </c:pt>
                <c:pt idx="81">
                  <c:v>128858.3721266135</c:v>
                </c:pt>
                <c:pt idx="82">
                  <c:v>147046.8306453147</c:v>
                </c:pt>
                <c:pt idx="83">
                  <c:v>165235.289164016</c:v>
                </c:pt>
                <c:pt idx="84">
                  <c:v>183423.7476827172</c:v>
                </c:pt>
                <c:pt idx="85">
                  <c:v>201612.2062014185</c:v>
                </c:pt>
                <c:pt idx="86">
                  <c:v>219800.6647201197</c:v>
                </c:pt>
                <c:pt idx="87">
                  <c:v>237989.123238821</c:v>
                </c:pt>
                <c:pt idx="88">
                  <c:v>256177.5817575222</c:v>
                </c:pt>
                <c:pt idx="89">
                  <c:v>274366.0402762235</c:v>
                </c:pt>
                <c:pt idx="90">
                  <c:v>292554.4987949247</c:v>
                </c:pt>
                <c:pt idx="91">
                  <c:v>310742.957313626</c:v>
                </c:pt>
                <c:pt idx="92">
                  <c:v>328931.4158323273</c:v>
                </c:pt>
                <c:pt idx="93">
                  <c:v>347119.8743510285</c:v>
                </c:pt>
                <c:pt idx="94">
                  <c:v>365308.3328697297</c:v>
                </c:pt>
                <c:pt idx="95">
                  <c:v>383496.791388431</c:v>
                </c:pt>
                <c:pt idx="96">
                  <c:v>393276.592388431</c:v>
                </c:pt>
                <c:pt idx="97">
                  <c:v>403056.393388431</c:v>
                </c:pt>
                <c:pt idx="98">
                  <c:v>412836.194388431</c:v>
                </c:pt>
                <c:pt idx="99">
                  <c:v>422615.995388431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59944"/>
        <c:axId val="-2086404008"/>
      </c:lineChart>
      <c:catAx>
        <c:axId val="-209995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404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404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59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0.0312889165628892</c:v>
                </c:pt>
                <c:pt idx="1">
                  <c:v>0.0312889165628892</c:v>
                </c:pt>
                <c:pt idx="2" formatCode="0.0%">
                  <c:v>0.0321143869966645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0.0869671349626401</c:v>
                </c:pt>
                <c:pt idx="2" formatCode="0.0%">
                  <c:v>0.0869671349626401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0.207010017123288</c:v>
                </c:pt>
                <c:pt idx="2" formatCode="0.0%">
                  <c:v>0.20544962297005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-0.000213388112891029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0.00200714918729153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0.000934672457365609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0.0415990637689623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-0.000136336961612664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0.108056011052627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0.00643026333716086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0.131080255316428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1.89900998832467E-5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0.0465500680150135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0.000802560993202069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0.0340154916021778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0.0754621167496887</c:v>
                </c:pt>
                <c:pt idx="1">
                  <c:v>0.0754621167496887</c:v>
                </c:pt>
                <c:pt idx="2" formatCode="0.0%">
                  <c:v>0.0774529733561093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0.386556520516812</c:v>
                </c:pt>
                <c:pt idx="1">
                  <c:v>0.386556520516812</c:v>
                </c:pt>
                <c:pt idx="2" formatCode="0.0%">
                  <c:v>0.38452165455528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0.389384131382316</c:v>
                </c:pt>
                <c:pt idx="1">
                  <c:v>0.389384131382316</c:v>
                </c:pt>
                <c:pt idx="2" formatCode="0.0%">
                  <c:v>0.391158774286587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69816"/>
        <c:axId val="-2022066520"/>
      </c:barChart>
      <c:catAx>
        <c:axId val="-20220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0.0204420921544209</c:v>
                </c:pt>
                <c:pt idx="1">
                  <c:v>0.0204420921544209</c:v>
                </c:pt>
                <c:pt idx="2" formatCode="0.0%">
                  <c:v>0.0204420921544209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0.0449507465753425</c:v>
                </c:pt>
                <c:pt idx="2" formatCode="0.0%">
                  <c:v>0.0449507465753425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9.4263914714834E-5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-0.00135056166597175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0.00186212435750366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-0.000779351404682242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0.000583776895547529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-0.00237316470971095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0.055819510284419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0.0549941133250311</c:v>
                </c:pt>
                <c:pt idx="1">
                  <c:v>0.0549941133250311</c:v>
                </c:pt>
                <c:pt idx="2" formatCode="0.0%">
                  <c:v>0.0593444496245247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0.315228499576588</c:v>
                </c:pt>
                <c:pt idx="1">
                  <c:v>0.315228499576588</c:v>
                </c:pt>
                <c:pt idx="2" formatCode="0.0%">
                  <c:v>0.303484634268221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0.481377721046077</c:v>
                </c:pt>
                <c:pt idx="1">
                  <c:v>0.481377721046077</c:v>
                </c:pt>
                <c:pt idx="2" formatCode="0.0%">
                  <c:v>0.487309350764202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9160"/>
        <c:axId val="-2021500824"/>
      </c:barChart>
      <c:catAx>
        <c:axId val="-20199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0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0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9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0.0272338729763387</c:v>
                </c:pt>
                <c:pt idx="1">
                  <c:v>0.0272338729763387</c:v>
                </c:pt>
                <c:pt idx="2">
                  <c:v>0.0528657534246575</c:v>
                </c:pt>
                <c:pt idx="3">
                  <c:v>0.0528657534246575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0.129697135740971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0.246046191780822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0.000150087449043881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-0.00467157608637763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0.000535857256966845</c:v>
                </c:pt>
                <c:pt idx="3">
                  <c:v>0.000263929693729939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0.00130014108481203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0.120748068665325</c:v>
                </c:pt>
                <c:pt idx="3">
                  <c:v>0.120748068665325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0.347879125373557</c:v>
                </c:pt>
                <c:pt idx="1">
                  <c:v>0.347879125373557</c:v>
                </c:pt>
                <c:pt idx="2">
                  <c:v>0.347879125373557</c:v>
                </c:pt>
                <c:pt idx="3">
                  <c:v>0.347879125373557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-2.014624818537311</c:v>
                </c:pt>
                <c:pt idx="1">
                  <c:v>-1.931285483448122</c:v>
                </c:pt>
                <c:pt idx="2">
                  <c:v>-2.102199724486614</c:v>
                </c:pt>
                <c:pt idx="3">
                  <c:v>6.573802641978944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731448"/>
        <c:axId val="2106992344"/>
      </c:barChart>
      <c:catAx>
        <c:axId val="2106731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992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699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3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0.0139006226650062</c:v>
                </c:pt>
                <c:pt idx="1">
                  <c:v>0.0139006226650062</c:v>
                </c:pt>
                <c:pt idx="2">
                  <c:v>0.0269835616438356</c:v>
                </c:pt>
                <c:pt idx="3">
                  <c:v>0.0269835616438356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0.17980298630137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0.000377055658859336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-0.00819051355574913</c:v>
                </c:pt>
                <c:pt idx="1">
                  <c:v>0.00278826689186212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0.118688899249049</c:v>
                </c:pt>
                <c:pt idx="3">
                  <c:v>0.118688899249049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0.303484634268221</c:v>
                </c:pt>
                <c:pt idx="1">
                  <c:v>0.303484634268221</c:v>
                </c:pt>
                <c:pt idx="2">
                  <c:v>0.303484634268221</c:v>
                </c:pt>
                <c:pt idx="3">
                  <c:v>0.303484634268221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0.151491347501873</c:v>
                </c:pt>
                <c:pt idx="1">
                  <c:v>0.478031421799879</c:v>
                </c:pt>
                <c:pt idx="2">
                  <c:v>0.349220453203588</c:v>
                </c:pt>
                <c:pt idx="3">
                  <c:v>0.284371885333103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37048"/>
        <c:axId val="-2020033736"/>
      </c:barChart>
      <c:catAx>
        <c:axId val="-202003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3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0.0361635123504178</c:v>
                </c:pt>
                <c:pt idx="1">
                  <c:v>0.0361635123504178</c:v>
                </c:pt>
                <c:pt idx="2">
                  <c:v>0.0701997592684581</c:v>
                </c:pt>
                <c:pt idx="3">
                  <c:v>0.0701997592684581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0.167498256537983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0.103209398196093</c:v>
                </c:pt>
                <c:pt idx="1">
                  <c:v>0.0101239351372401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0.272592418402889</c:v>
                </c:pt>
                <c:pt idx="1">
                  <c:v>0.0267389211743191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-3.86309721178121E-5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-0.000519110344519751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0.00151839775772027</c:v>
                </c:pt>
                <c:pt idx="3">
                  <c:v>0.000747867552309984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0.0443412290650998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0.0430117829720347</c:v>
                </c:pt>
                <c:pt idx="1">
                  <c:v>0.0430117829720347</c:v>
                </c:pt>
                <c:pt idx="2">
                  <c:v>0.0430117829720347</c:v>
                </c:pt>
                <c:pt idx="3">
                  <c:v>0.0430117829720347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0.0116069716860658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0.112887626010669</c:v>
                </c:pt>
                <c:pt idx="3">
                  <c:v>0.112887626010669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0.350497740744679</c:v>
                </c:pt>
                <c:pt idx="1">
                  <c:v>0.350497740744679</c:v>
                </c:pt>
                <c:pt idx="2">
                  <c:v>0.350497740744679</c:v>
                </c:pt>
                <c:pt idx="3">
                  <c:v>0.350497740744679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4.98223845264434E-5</c:v>
                </c:pt>
                <c:pt idx="1">
                  <c:v>0.382772270420412</c:v>
                </c:pt>
                <c:pt idx="2">
                  <c:v>0.271192856045542</c:v>
                </c:pt>
                <c:pt idx="3">
                  <c:v>0.0928581580269035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8648"/>
        <c:axId val="-2021435336"/>
      </c:barChart>
      <c:catAx>
        <c:axId val="-202143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5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4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0.0218377831577319</c:v>
                </c:pt>
                <c:pt idx="1">
                  <c:v>0.0218377831577319</c:v>
                </c:pt>
                <c:pt idx="2">
                  <c:v>0.0423909908355972</c:v>
                </c:pt>
                <c:pt idx="3">
                  <c:v>0.0423909908355972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0.34786853985056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0.0157520509116144</c:v>
                </c:pt>
                <c:pt idx="1">
                  <c:v>0.0432464900809526</c:v>
                </c:pt>
                <c:pt idx="2">
                  <c:v>0.0180687649103674</c:v>
                </c:pt>
                <c:pt idx="3">
                  <c:v>0.0362660274303989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0.114220691322219</c:v>
                </c:pt>
                <c:pt idx="1">
                  <c:v>0.313587355832107</c:v>
                </c:pt>
                <c:pt idx="2">
                  <c:v>0.131019562530686</c:v>
                </c:pt>
                <c:pt idx="3">
                  <c:v>0.262970882195186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-0.000853552451564116</c:v>
                </c:pt>
                <c:pt idx="1">
                  <c:v>-0.000325704243795356</c:v>
                </c:pt>
                <c:pt idx="2">
                  <c:v>-0.00013608210517041</c:v>
                </c:pt>
                <c:pt idx="3">
                  <c:v>0.000461786348965766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0.00111588410066194</c:v>
                </c:pt>
                <c:pt idx="1">
                  <c:v>0.0030636055559716</c:v>
                </c:pt>
                <c:pt idx="2">
                  <c:v>0.00128000141665432</c:v>
                </c:pt>
                <c:pt idx="3">
                  <c:v>0.00256910567587827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0.00250492218573983</c:v>
                </c:pt>
                <c:pt idx="3">
                  <c:v>0.0012337676437226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0.166396255075849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-0.000545347846450655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0.108056011052627</c:v>
                </c:pt>
                <c:pt idx="1">
                  <c:v>0.108056011052627</c:v>
                </c:pt>
                <c:pt idx="2">
                  <c:v>0.108056011052627</c:v>
                </c:pt>
                <c:pt idx="3">
                  <c:v>0.108056011052627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0.0257210533486435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0.154202812354246</c:v>
                </c:pt>
                <c:pt idx="1">
                  <c:v>0.0925426602533984</c:v>
                </c:pt>
                <c:pt idx="2">
                  <c:v>0.123372736303822</c:v>
                </c:pt>
                <c:pt idx="3">
                  <c:v>0.154202812354246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0.154905946712219</c:v>
                </c:pt>
                <c:pt idx="3">
                  <c:v>0.154905946712219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0.38452165455528</c:v>
                </c:pt>
                <c:pt idx="1">
                  <c:v>0.38452165455528</c:v>
                </c:pt>
                <c:pt idx="2">
                  <c:v>0.38452165455528</c:v>
                </c:pt>
                <c:pt idx="3">
                  <c:v>0.38452165455528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0.000734918319157396</c:v>
                </c:pt>
                <c:pt idx="1">
                  <c:v>-2.22044604925031E-16</c:v>
                </c:pt>
                <c:pt idx="2">
                  <c:v>0.0</c:v>
                </c:pt>
                <c:pt idx="3">
                  <c:v>-0.555184069605502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12152"/>
        <c:axId val="-2116731384"/>
      </c:barChart>
      <c:catAx>
        <c:axId val="209491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731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673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1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0.0701508242721852</c:v>
                </c:pt>
                <c:pt idx="2">
                  <c:v>0.0701508242721852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0.0132384626947938</c:v>
                </c:pt>
                <c:pt idx="2">
                  <c:v>0.015828626596138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0.00280603297088741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0.00962068447161397</c:v>
                </c:pt>
                <c:pt idx="2">
                  <c:v>0.0105618492503007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0.0200430926491958</c:v>
                </c:pt>
                <c:pt idx="2">
                  <c:v>0.0217097386114536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0.00100215463245979</c:v>
                </c:pt>
                <c:pt idx="2">
                  <c:v>0.000904116634679916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0.00505085934759733</c:v>
                </c:pt>
                <c:pt idx="2">
                  <c:v>0.00554497085640789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0.00460991130931503</c:v>
                </c:pt>
                <c:pt idx="2">
                  <c:v>0.00506088609910244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0.00308053936467105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-0.00147056996669809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0.230896427318735</c:v>
                </c:pt>
                <c:pt idx="1">
                  <c:v>0.230896427318735</c:v>
                </c:pt>
                <c:pt idx="2">
                  <c:v>0.230896427318735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0.0721551335371048</c:v>
                </c:pt>
                <c:pt idx="1">
                  <c:v>0.0721551335371048</c:v>
                </c:pt>
                <c:pt idx="2">
                  <c:v>0.0721551335371048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0.567620383825224</c:v>
                </c:pt>
                <c:pt idx="1">
                  <c:v>0.567620383825224</c:v>
                </c:pt>
                <c:pt idx="2">
                  <c:v>0.567620383825224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218872"/>
        <c:axId val="-2022215880"/>
      </c:barChart>
      <c:catAx>
        <c:axId val="-202221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21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6</v>
          </cell>
          <cell r="E1040">
            <v>6</v>
          </cell>
          <cell r="H1040">
            <v>6</v>
          </cell>
          <cell r="J1040">
            <v>6</v>
          </cell>
        </row>
        <row r="1044">
          <cell r="A1044" t="str">
            <v>Cows' milk - season 1</v>
          </cell>
          <cell r="C1044">
            <v>2.0442092154420922E-2</v>
          </cell>
          <cell r="D1044">
            <v>0</v>
          </cell>
          <cell r="E1044">
            <v>4.0049813200498136E-2</v>
          </cell>
          <cell r="F1044">
            <v>0</v>
          </cell>
          <cell r="H1044">
            <v>5.2565379825653805E-2</v>
          </cell>
          <cell r="I1044">
            <v>-1.6687422166874223E-2</v>
          </cell>
          <cell r="J1044">
            <v>3.1288916562889166E-2</v>
          </cell>
          <cell r="K1044">
            <v>-3.1288916562889166E-2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WILD FOODS -- see worksheet Data 3</v>
          </cell>
          <cell r="C1059">
            <v>0</v>
          </cell>
          <cell r="D1059">
            <v>0.03</v>
          </cell>
          <cell r="E1059">
            <v>0</v>
          </cell>
          <cell r="F1059">
            <v>0.05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H1060">
            <v>7.5706520547945202E-2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Labour: Harvesting</v>
          </cell>
          <cell r="C1061">
            <v>0.11829143835616437</v>
          </cell>
          <cell r="D1061">
            <v>0</v>
          </cell>
          <cell r="E1061">
            <v>9.46331506849315E-2</v>
          </cell>
          <cell r="F1061">
            <v>0</v>
          </cell>
          <cell r="H1061">
            <v>7.0974863013698625E-2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5.4994113325031131E-2</v>
          </cell>
          <cell r="D1066">
            <v>-5.4994113325031131E-2</v>
          </cell>
          <cell r="E1066">
            <v>5.4994113325031131E-2</v>
          </cell>
          <cell r="F1066">
            <v>-5.4994113325031131E-2</v>
          </cell>
          <cell r="H1066">
            <v>5.4433613947696136E-2</v>
          </cell>
          <cell r="I1066">
            <v>-5.4433613947696136E-2</v>
          </cell>
          <cell r="J1066">
            <v>7.5462116749688668E-2</v>
          </cell>
          <cell r="K1066">
            <v>-7.5462116749688668E-2</v>
          </cell>
        </row>
        <row r="1067">
          <cell r="A1067" t="str">
            <v>Purchase - fpl non staple</v>
          </cell>
          <cell r="C1067">
            <v>0.31522849957658772</v>
          </cell>
          <cell r="D1067">
            <v>0.14845828349348902</v>
          </cell>
          <cell r="E1067">
            <v>0.35819872811955156</v>
          </cell>
          <cell r="F1067">
            <v>0.10548805495052516</v>
          </cell>
          <cell r="H1067">
            <v>0.35452887354919044</v>
          </cell>
          <cell r="I1067">
            <v>0.10915790952088628</v>
          </cell>
          <cell r="J1067">
            <v>0.386556520516812</v>
          </cell>
          <cell r="K1067">
            <v>7.7130262553264842E-2</v>
          </cell>
        </row>
        <row r="1068">
          <cell r="A1068" t="str">
            <v>Purchase - staple</v>
          </cell>
          <cell r="C1068">
            <v>0.48137772104607718</v>
          </cell>
          <cell r="E1068">
            <v>0.50976766625155667</v>
          </cell>
          <cell r="H1068">
            <v>0.48137772104607718</v>
          </cell>
          <cell r="J1068">
            <v>0.38938413138231631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WILD FOODS -- see worksheet Data 3</v>
          </cell>
          <cell r="C1090">
            <v>0</v>
          </cell>
          <cell r="D1090">
            <v>750</v>
          </cell>
          <cell r="E1090">
            <v>0</v>
          </cell>
          <cell r="F1090">
            <v>750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Agricultural cash income -- see Data2</v>
          </cell>
          <cell r="C1091">
            <v>0</v>
          </cell>
          <cell r="D1091">
            <v>0</v>
          </cell>
          <cell r="E1091">
            <v>11520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Construction cash income -- see Data2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2400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Domestic work cash income -- see Data2</v>
          </cell>
          <cell r="C1093">
            <v>6000</v>
          </cell>
          <cell r="D1093">
            <v>0</v>
          </cell>
          <cell r="E1093">
            <v>3600</v>
          </cell>
          <cell r="F1093">
            <v>0</v>
          </cell>
          <cell r="H1093">
            <v>27000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Formal Employment (conservancies, etc.)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92400</v>
          </cell>
          <cell r="K1094">
            <v>0</v>
          </cell>
        </row>
        <row r="1095">
          <cell r="A1095" t="str">
            <v>Self-employment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20400</v>
          </cell>
          <cell r="I1095">
            <v>4080</v>
          </cell>
          <cell r="J1095">
            <v>0</v>
          </cell>
          <cell r="K1095">
            <v>0</v>
          </cell>
        </row>
        <row r="1096">
          <cell r="A1096" t="str">
            <v>Small business -- see Data2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H1096">
            <v>8400</v>
          </cell>
          <cell r="I1096">
            <v>0</v>
          </cell>
          <cell r="J1096">
            <v>141600</v>
          </cell>
          <cell r="K1096">
            <v>0</v>
          </cell>
        </row>
        <row r="1097">
          <cell r="A1097" t="str">
            <v>Social development -- see Data2</v>
          </cell>
          <cell r="C1097">
            <v>28320</v>
          </cell>
          <cell r="D1097">
            <v>0</v>
          </cell>
          <cell r="E1097">
            <v>28320</v>
          </cell>
          <cell r="F1097">
            <v>0</v>
          </cell>
          <cell r="H1097">
            <v>8520</v>
          </cell>
          <cell r="I1097">
            <v>0</v>
          </cell>
          <cell r="J1097">
            <v>8520</v>
          </cell>
          <cell r="K1097">
            <v>0</v>
          </cell>
        </row>
        <row r="1098">
          <cell r="A1098" t="str">
            <v>Public works -- see Data2</v>
          </cell>
          <cell r="C1098">
            <v>12480</v>
          </cell>
          <cell r="D1098">
            <v>0</v>
          </cell>
          <cell r="E1098">
            <v>0</v>
          </cell>
          <cell r="F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A1099" t="str">
            <v>Remittances: no. times per year</v>
          </cell>
          <cell r="C1099">
            <v>1000</v>
          </cell>
          <cell r="D1099">
            <v>0</v>
          </cell>
          <cell r="E1099">
            <v>0</v>
          </cell>
          <cell r="F1099">
            <v>0</v>
          </cell>
          <cell r="H1099">
            <v>1000</v>
          </cell>
          <cell r="I1099">
            <v>0</v>
          </cell>
          <cell r="J1099">
            <v>1500</v>
          </cell>
          <cell r="K109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2.0442092154420922E-2</v>
      </c>
      <c r="C6" s="216">
        <f>IF([1]Summ!D1044="",0,[1]Summ!D1044)</f>
        <v>0</v>
      </c>
      <c r="D6" s="24">
        <f t="shared" ref="D6:D28" si="0">(B6+C6)</f>
        <v>2.0442092154420922E-2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2.0442092154420922E-2</v>
      </c>
      <c r="J6" s="24">
        <f t="shared" ref="J6:J13" si="3">IF(I$32&lt;=1+I$131,I6,B6*H6+J$33*(I6-B6*H6))</f>
        <v>2.0442092154420922E-2</v>
      </c>
      <c r="K6" s="22">
        <f t="shared" ref="K6:K31" si="4">B6</f>
        <v>2.0442092154420922E-2</v>
      </c>
      <c r="L6" s="22">
        <f t="shared" ref="L6:L29" si="5">IF(K6="","",K6*H6)</f>
        <v>2.0442092154420922E-2</v>
      </c>
      <c r="M6" s="177">
        <f t="shared" ref="M6:M31" si="6">J6</f>
        <v>2.0442092154420922E-2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8.176836861768369E-2</v>
      </c>
      <c r="Z6" s="156">
        <f>Poor!Z6</f>
        <v>0.17</v>
      </c>
      <c r="AA6" s="121">
        <f>$M6*Z6*4</f>
        <v>1.3900622665006229E-2</v>
      </c>
      <c r="AB6" s="156">
        <f>Poor!AB6</f>
        <v>0.17</v>
      </c>
      <c r="AC6" s="121">
        <f t="shared" ref="AC6:AC29" si="7">$M6*AB6*4</f>
        <v>1.3900622665006229E-2</v>
      </c>
      <c r="AD6" s="156">
        <f>Poor!AD6</f>
        <v>0.33</v>
      </c>
      <c r="AE6" s="121">
        <f t="shared" ref="AE6:AE29" si="8">$M6*AD6*4</f>
        <v>2.698356164383562E-2</v>
      </c>
      <c r="AF6" s="122">
        <f>1-SUM(Z6,AB6,AD6)</f>
        <v>0.32999999999999996</v>
      </c>
      <c r="AG6" s="121">
        <f>$M6*AF6*4</f>
        <v>2.6983561643835613E-2</v>
      </c>
      <c r="AH6" s="123">
        <f>SUM(Z6,AB6,AD6,AF6)</f>
        <v>1</v>
      </c>
      <c r="AI6" s="184">
        <f>SUM(AA6,AC6,AE6,AG6)/4</f>
        <v>2.0442092154420922E-2</v>
      </c>
      <c r="AJ6" s="120">
        <f>(AA6+AC6)/2</f>
        <v>1.3900622665006229E-2</v>
      </c>
      <c r="AK6" s="119">
        <f>(AE6+AG6)/2</f>
        <v>2.6983561643835616E-2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1.621214196762142E-2</v>
      </c>
      <c r="C7" s="216">
        <f>IF([1]Summ!D1045="",0,[1]Summ!D1045)</f>
        <v>0</v>
      </c>
      <c r="D7" s="24">
        <f t="shared" si="0"/>
        <v>1.621214196762142E-2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1.621214196762142E-2</v>
      </c>
      <c r="L7" s="22">
        <f t="shared" si="5"/>
        <v>1.621214196762142E-2</v>
      </c>
      <c r="M7" s="177">
        <f t="shared" si="6"/>
        <v>1.621214196762142E-2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1278.7703764580817</v>
      </c>
      <c r="S7" s="226">
        <f>IF($B$81=0,0,(SUMIF($N$6:$N$28,$U7,L$6:L$28)+SUMIF($N$91:$N$118,$U7,L$91:L$118))*$B$83*$H$84*Poor!$B$81/$B$81)</f>
        <v>1278.7703764580817</v>
      </c>
      <c r="T7" s="226">
        <f>IF($B$81=0,0,(SUMIF($N$6:$N$28,$U7,M$6:M$28)+SUMIF($N$91:$N$118,$U7,M$91:M$118))*$B$83*$H$84*Poor!$B$81/$B$81)</f>
        <v>1275.5041115906126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4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2.8333333333333335E-2</v>
      </c>
      <c r="C8" s="216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800.99999999999989</v>
      </c>
      <c r="S8" s="226">
        <f>IF($B$81=0,0,(SUMIF($N$6:$N$28,$U8,L$6:L$28)+SUMIF($N$91:$N$118,$U8,L$91:L$118))*$B$83*$H$84*Poor!$B$81/$B$81)</f>
        <v>800.99999999999989</v>
      </c>
      <c r="T8" s="226">
        <f>IF($B$81=0,0,(SUMIF($N$6:$N$28,$U8,M$6:M$28)+SUMIF($N$91:$N$118,$U8,M$91:M$118))*$B$83*$H$84*Poor!$B$81/$B$81)</f>
        <v>864.36349774928237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4.4950746575342468E-2</v>
      </c>
      <c r="C9" s="216">
        <f>IF([1]Summ!D1047="",0,[1]Summ!D1047)</f>
        <v>0</v>
      </c>
      <c r="D9" s="24">
        <f t="shared" si="0"/>
        <v>4.4950746575342468E-2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4.4950746575342468E-2</v>
      </c>
      <c r="J9" s="24">
        <f t="shared" si="3"/>
        <v>4.4950746575342468E-2</v>
      </c>
      <c r="K9" s="22">
        <f t="shared" si="4"/>
        <v>4.4950746575342468E-2</v>
      </c>
      <c r="L9" s="22">
        <f t="shared" si="5"/>
        <v>4.4950746575342468E-2</v>
      </c>
      <c r="M9" s="228">
        <f t="shared" si="6"/>
        <v>4.4950746575342468E-2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466.07965998901045</v>
      </c>
      <c r="S9" s="226">
        <f>IF($B$81=0,0,(SUMIF($N$6:$N$28,$U9,L$6:L$28)+SUMIF($N$91:$N$118,$U9,L$91:L$118))*$B$83*$H$84*Poor!$B$81/$B$81)</f>
        <v>466.07965998901045</v>
      </c>
      <c r="T9" s="226">
        <f>IF($B$81=0,0,(SUMIF($N$6:$N$28,$U9,M$6:M$28)+SUMIF($N$91:$N$118,$U9,M$91:M$118))*$B$83*$H$84*Poor!$B$81/$B$81)</f>
        <v>466.07965998901045</v>
      </c>
      <c r="U9" s="227">
        <v>3</v>
      </c>
      <c r="V9" s="56"/>
      <c r="W9" s="115"/>
      <c r="X9" s="118">
        <f>Poor!X9</f>
        <v>1</v>
      </c>
      <c r="Y9" s="184">
        <f t="shared" si="9"/>
        <v>0.17980298630136987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0.17980298630136987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4.4950746575342468E-2</v>
      </c>
      <c r="AJ9" s="120">
        <f t="shared" si="14"/>
        <v>8.9901493150684936E-2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6">
        <f>IF([1]Summ!C1048="",0,[1]Summ!C1048)</f>
        <v>1.0460772104607721E-4</v>
      </c>
      <c r="C10" s="216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9.4263914714833976E-5</v>
      </c>
      <c r="K10" s="22">
        <f t="shared" si="4"/>
        <v>1.0460772104607721E-4</v>
      </c>
      <c r="L10" s="22">
        <f t="shared" si="5"/>
        <v>1.0460772104607721E-4</v>
      </c>
      <c r="M10" s="228">
        <f t="shared" si="6"/>
        <v>9.4263914714833976E-5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3.7705565885933591E-4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3.7705565885933591E-4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9.4263914714833976E-5</v>
      </c>
      <c r="AJ10" s="120">
        <f t="shared" si="14"/>
        <v>1.8852782942966795E-4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6">
        <f>IF([1]Summ!C1049="",0,[1]Summ!C1049)</f>
        <v>-1.2515566625155665E-3</v>
      </c>
      <c r="C11" s="216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-1.3505616659717518E-3</v>
      </c>
      <c r="K11" s="22">
        <f t="shared" si="4"/>
        <v>-1.2515566625155665E-3</v>
      </c>
      <c r="L11" s="22">
        <f t="shared" si="5"/>
        <v>-1.2515566625155665E-3</v>
      </c>
      <c r="M11" s="228">
        <f t="shared" si="6"/>
        <v>-1.3505616659717518E-3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800</v>
      </c>
      <c r="S11" s="226">
        <f>IF($B$81=0,0,(SUMIF($N$6:$N$28,$U11,L$6:L$28)+SUMIF($N$91:$N$118,$U11,L$91:L$118))*$B$83*$H$84*Poor!$B$81/$B$81)</f>
        <v>800</v>
      </c>
      <c r="T11" s="226">
        <f>IF($B$81=0,0,(SUMIF($N$6:$N$28,$U11,M$6:M$28)+SUMIF($N$91:$N$118,$U11,M$91:M$118))*$B$83*$H$84*Poor!$B$81/$B$81)</f>
        <v>800</v>
      </c>
      <c r="U11" s="227">
        <v>5</v>
      </c>
      <c r="V11" s="56"/>
      <c r="W11" s="115"/>
      <c r="X11" s="118">
        <f>Poor!X11</f>
        <v>1</v>
      </c>
      <c r="Y11" s="184">
        <f t="shared" si="9"/>
        <v>-5.4022466638870073E-3</v>
      </c>
      <c r="Z11" s="125">
        <f>IF($Y11=0,0,AA11/$Y11)</f>
        <v>1.5161309850031761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-8.1905135557491307E-3</v>
      </c>
      <c r="AB11" s="125">
        <f>IF($Y11=0,0,AC11/$Y11)</f>
        <v>-0.51613098500317611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2.7882668918621234E-3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-1.3505616659717518E-3</v>
      </c>
      <c r="AJ11" s="120">
        <f t="shared" si="14"/>
        <v>-2.7011233319435037E-3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-89.505271398507688</v>
      </c>
      <c r="U12" s="227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6">
        <f>IF([1]Summ!C1051="",0,[1]Summ!C1051)</f>
        <v>1.1044520547945205E-2</v>
      </c>
      <c r="C13" s="216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9">
        <f t="shared" si="6"/>
        <v>1.1044520547945205E-2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7504.1436464088383</v>
      </c>
      <c r="S13" s="226">
        <f>IF($B$81=0,0,(SUMIF($N$6:$N$28,$U13,L$6:L$28)+SUMIF($N$91:$N$118,$U13,L$91:L$118))*$B$83*$H$84*Poor!$B$81/$B$81)</f>
        <v>7504.1436464088383</v>
      </c>
      <c r="T13" s="226">
        <f>IF($B$81=0,0,(SUMIF($N$6:$N$28,$U13,M$6:M$28)+SUMIF($N$91:$N$118,$U13,M$91:M$118))*$B$83*$H$84*Poor!$B$81/$B$81)</f>
        <v>7504.1436464088383</v>
      </c>
      <c r="U13" s="227">
        <v>7</v>
      </c>
      <c r="V13" s="56"/>
      <c r="W13" s="110"/>
      <c r="X13" s="118"/>
      <c r="Y13" s="184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6">
        <f>IF([1]Summ!C1052="",0,[1]Summ!C1052)</f>
        <v>4.3150684931506848E-5</v>
      </c>
      <c r="C14" s="216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9">
        <f t="shared" si="6"/>
        <v>4.3150684931506848E-5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6">
        <f>IF([1]Summ!C1053="",0,[1]Summ!C1053)</f>
        <v>1.4850560398505606E-2</v>
      </c>
      <c r="C15" s="216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30">
        <f t="shared" si="6"/>
        <v>1.4850560398505606E-2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12480</v>
      </c>
      <c r="S15" s="226">
        <f>IF($B$81=0,0,(SUMIF($N$6:$N$28,$U15,L$6:L$28)+SUMIF($N$91:$N$118,$U15,L$91:L$118))*$B$83*$H$84*Poor!$B$81/$B$81)</f>
        <v>12480</v>
      </c>
      <c r="T15" s="226">
        <f>IF($B$81=0,0,(SUMIF($N$6:$N$28,$U15,M$6:M$28)+SUMIF($N$91:$N$118,$U15,M$91:M$118))*$B$83*$H$84*Poor!$B$81/$B$81)</f>
        <v>12480</v>
      </c>
      <c r="U15" s="227">
        <v>9</v>
      </c>
      <c r="V15" s="56"/>
      <c r="W15" s="110"/>
      <c r="X15" s="118"/>
      <c r="Y15" s="184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4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6">
        <f>IF([1]Summ!C1054="",0,[1]Summ!C1054)</f>
        <v>1.8947073474470737E-3</v>
      </c>
      <c r="C16" s="216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1.8621243575036575E-3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30">
        <f t="shared" ref="M16:M25" si="23">J16</f>
        <v>1.8621243575036575E-3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6">
        <f>IF([1]Summ!C1056="",0,[1]Summ!C1056)</f>
        <v>-7.6494396014943958E-4</v>
      </c>
      <c r="C18" s="216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-7.7935140468224264E-4</v>
      </c>
      <c r="K18" s="22">
        <f t="shared" si="21"/>
        <v>-7.6494396014943958E-4</v>
      </c>
      <c r="L18" s="22">
        <f t="shared" si="22"/>
        <v>-7.6494396014943958E-4</v>
      </c>
      <c r="M18" s="230">
        <f t="shared" si="23"/>
        <v>-7.7935140468224264E-4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1665.1348105056604</v>
      </c>
      <c r="S18" s="226">
        <f>IF($B$81=0,0,(SUMIF($N$6:$N$28,$U18,L$6:L$28)+SUMIF($N$91:$N$118,$U18,L$91:L$118))*$B$83*$H$84*Poor!$B$81/$B$81)</f>
        <v>1665.1348105056604</v>
      </c>
      <c r="T18" s="226">
        <f>IF($B$81=0,0,(SUMIF($N$6:$N$28,$U18,M$6:M$28)+SUMIF($N$91:$N$118,$U18,M$91:M$118))*$B$83*$H$84*Poor!$B$81/$B$81)</f>
        <v>1665.1348105056604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6">
        <f>IF([1]Summ!C1057="",0,[1]Summ!C1057)</f>
        <v>6.8430884184308841E-4</v>
      </c>
      <c r="C19" s="216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5.8377689554752919E-4</v>
      </c>
      <c r="K19" s="22">
        <f t="shared" si="21"/>
        <v>6.8430884184308841E-4</v>
      </c>
      <c r="L19" s="22">
        <f t="shared" si="22"/>
        <v>6.8430884184308841E-4</v>
      </c>
      <c r="M19" s="230">
        <f t="shared" si="23"/>
        <v>5.8377689554752919E-4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6">
        <f>IF([1]Summ!C1058="",0,[1]Summ!C1058)</f>
        <v>6.7781320049813197E-4</v>
      </c>
      <c r="C20" s="216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30">
        <f t="shared" si="23"/>
        <v>6.7781320049813197E-4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28319.999999999993</v>
      </c>
      <c r="S20" s="226">
        <f>IF($B$81=0,0,(SUMIF($N$6:$N$28,$U20,L$6:L$28)+SUMIF($N$91:$N$118,$U20,L$91:L$118))*$B$83*$H$84*Poor!$B$81/$B$81)</f>
        <v>28319.999999999993</v>
      </c>
      <c r="T20" s="226">
        <f>IF($B$81=0,0,(SUMIF($N$6:$N$28,$U20,M$6:M$28)+SUMIF($N$91:$N$118,$U20,M$91:M$118))*$B$83*$H$84*Poor!$B$81/$B$81)</f>
        <v>28319.999999999993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6">
        <f>IF([1]Summ!C1059="",0,[1]Summ!C1059)</f>
        <v>0</v>
      </c>
      <c r="C21" s="216">
        <f>IF([1]Summ!D1059="",0,[1]Summ!D1059)</f>
        <v>0.03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-2.3731647097109481E-3</v>
      </c>
      <c r="K21" s="22">
        <f t="shared" si="21"/>
        <v>0</v>
      </c>
      <c r="L21" s="22">
        <f t="shared" si="22"/>
        <v>0</v>
      </c>
      <c r="M21" s="230">
        <f t="shared" si="23"/>
        <v>-2.3731647097109481E-3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1000</v>
      </c>
      <c r="S21" s="226">
        <f>IF($B$81=0,0,(SUMIF($N$6:$N$28,$U21,L$6:L$28)+SUMIF($N$91:$N$118,$U21,L$91:L$118))*$B$83*$H$84*Poor!$B$81/$B$81)</f>
        <v>1000</v>
      </c>
      <c r="T21" s="226">
        <f>IF($B$81=0,0,(SUMIF($N$6:$N$28,$U21,M$6:M$28)+SUMIF($N$91:$N$118,$U21,M$91:M$118))*$B$83*$H$84*Poor!$B$81/$B$81)</f>
        <v>1000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Harvesting</v>
      </c>
      <c r="B23" s="216">
        <f>IF([1]Summ!C1061="",0,[1]Summ!C1061)</f>
        <v>0.11829143835616437</v>
      </c>
      <c r="C23" s="216">
        <f>IF([1]Summ!D1061="",0,[1]Summ!D1061)</f>
        <v>0</v>
      </c>
      <c r="D23" s="24">
        <f t="shared" si="18"/>
        <v>0.11829143835616437</v>
      </c>
      <c r="E23" s="75">
        <f>Poor!E23</f>
        <v>1</v>
      </c>
      <c r="F23" s="22"/>
      <c r="H23" s="24">
        <f t="shared" si="19"/>
        <v>1</v>
      </c>
      <c r="I23" s="22">
        <f t="shared" si="20"/>
        <v>0.11829143835616437</v>
      </c>
      <c r="J23" s="24">
        <f t="shared" si="17"/>
        <v>0.11829143835616437</v>
      </c>
      <c r="K23" s="22">
        <f t="shared" si="21"/>
        <v>0.11829143835616437</v>
      </c>
      <c r="L23" s="22">
        <f t="shared" si="22"/>
        <v>0.11829143835616437</v>
      </c>
      <c r="M23" s="230">
        <f t="shared" si="23"/>
        <v>0.11829143835616437</v>
      </c>
      <c r="N23" s="233">
        <v>7</v>
      </c>
      <c r="O23" s="2"/>
      <c r="P23" s="22"/>
      <c r="Q23" s="171" t="s">
        <v>100</v>
      </c>
      <c r="R23" s="179">
        <f>SUM(R7:R22)</f>
        <v>54315.128493361583</v>
      </c>
      <c r="S23" s="179">
        <f>SUM(S7:S22)</f>
        <v>54315.128493361583</v>
      </c>
      <c r="T23" s="179">
        <f>SUM(T7:T22)</f>
        <v>54285.720454844894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24646.213665102579</v>
      </c>
      <c r="S24" s="41">
        <f>IF($B$81=0,0,($B$124*($H$124)+1-($D$29*$H$29)-($D$28*$H$28))*$I$83*Poor!$B$81/$B$81)</f>
        <v>24646.213665102579</v>
      </c>
      <c r="T24" s="41">
        <f>IF($B$81=0,0,($B$124*($H$124)+1-($D$29*$H$29)-($D$28*$H$28))*$I$83*Poor!$B$81/$B$81)</f>
        <v>24646.213665102579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0.13095238095238096</v>
      </c>
      <c r="C26" s="216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5.1727575093399751E-2</v>
      </c>
      <c r="C27" s="216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5.581951028441906E-2</v>
      </c>
      <c r="K27" s="22">
        <f t="shared" si="4"/>
        <v>5.1727575093399751E-2</v>
      </c>
      <c r="L27" s="22">
        <f t="shared" si="5"/>
        <v>5.1727575093399751E-2</v>
      </c>
      <c r="M27" s="230">
        <f t="shared" si="6"/>
        <v>5.581951028441906E-2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80399.546998435908</v>
      </c>
      <c r="S27" s="41">
        <f>IF($B$81=0,0,($B$124*$H$124)+($B$125*$H$125*$H$84)+($B$126*$H$126*$H$84)+($B$127*$H$127*$H$84)+1-($D$29*$H$29)-($D$28*$H$28))*$I$83*Poor!$B$81/$B$81</f>
        <v>80399.546998435908</v>
      </c>
      <c r="T27" s="41">
        <f>IF($B$81=0,0,($B$124*$H$124)+($B$125*$H$125*$H$84)+($B$126*$H$126*$H$84)+($B$127*$H$127*$H$84)+1-($D$29*$H$29)-($D$28*$H$28))*$I$83*Poor!$B$81/$B$81</f>
        <v>80399.546998435908</v>
      </c>
      <c r="U27" s="56"/>
      <c r="V27" s="56"/>
      <c r="W27" s="110"/>
      <c r="X27" s="118"/>
      <c r="Y27" s="184">
        <f t="shared" si="9"/>
        <v>0.22327804113767624</v>
      </c>
      <c r="Z27" s="156">
        <f>Poor!Z27</f>
        <v>0.25</v>
      </c>
      <c r="AA27" s="121">
        <f t="shared" si="16"/>
        <v>5.581951028441906E-2</v>
      </c>
      <c r="AB27" s="156">
        <f>Poor!AB27</f>
        <v>0.25</v>
      </c>
      <c r="AC27" s="121">
        <f t="shared" si="7"/>
        <v>5.581951028441906E-2</v>
      </c>
      <c r="AD27" s="156">
        <f>Poor!AD27</f>
        <v>0.25</v>
      </c>
      <c r="AE27" s="121">
        <f t="shared" si="8"/>
        <v>5.581951028441906E-2</v>
      </c>
      <c r="AF27" s="122">
        <f t="shared" si="10"/>
        <v>0.25</v>
      </c>
      <c r="AG27" s="121">
        <f t="shared" si="11"/>
        <v>5.581951028441906E-2</v>
      </c>
      <c r="AH27" s="123">
        <f t="shared" si="12"/>
        <v>1</v>
      </c>
      <c r="AI27" s="184">
        <f t="shared" si="13"/>
        <v>5.581951028441906E-2</v>
      </c>
      <c r="AJ27" s="120">
        <f t="shared" si="14"/>
        <v>5.581951028441906E-2</v>
      </c>
      <c r="AK27" s="119">
        <f t="shared" si="15"/>
        <v>5.581951028441906E-2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5.4994113325031131E-2</v>
      </c>
      <c r="C28" s="216">
        <f>IF([1]Summ!D1066="",0,[1]Summ!D1066)</f>
        <v>-5.4994113325031131E-2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5.9344449624524745E-2</v>
      </c>
      <c r="K28" s="22">
        <f t="shared" si="4"/>
        <v>5.4994113325031131E-2</v>
      </c>
      <c r="L28" s="22">
        <f t="shared" si="5"/>
        <v>5.4994113325031131E-2</v>
      </c>
      <c r="M28" s="228">
        <f t="shared" si="6"/>
        <v>5.9344449624524745E-2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0.23737779849809898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0.11868889924904949</v>
      </c>
      <c r="AF28" s="122">
        <f t="shared" si="10"/>
        <v>0.5</v>
      </c>
      <c r="AG28" s="121">
        <f t="shared" si="11"/>
        <v>0.11868889924904949</v>
      </c>
      <c r="AH28" s="123">
        <f t="shared" si="12"/>
        <v>1</v>
      </c>
      <c r="AI28" s="184">
        <f t="shared" si="13"/>
        <v>5.9344449624524745E-2</v>
      </c>
      <c r="AJ28" s="120">
        <f t="shared" si="14"/>
        <v>0</v>
      </c>
      <c r="AK28" s="119">
        <f t="shared" si="15"/>
        <v>0.11868889924904949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0.31522849957658772</v>
      </c>
      <c r="C29" s="216">
        <f>IF([1]Summ!D1067="",0,[1]Summ!D1067)</f>
        <v>0.14845828349348902</v>
      </c>
      <c r="D29" s="24">
        <f>(B29+C29)</f>
        <v>0.46368678307007671</v>
      </c>
      <c r="E29" s="75">
        <f>Poor!E29</f>
        <v>1</v>
      </c>
      <c r="F29" s="22"/>
      <c r="H29" s="24">
        <f t="shared" si="1"/>
        <v>1</v>
      </c>
      <c r="I29" s="22">
        <f t="shared" si="2"/>
        <v>0.46368678307007671</v>
      </c>
      <c r="J29" s="24">
        <f>IF(I$32&lt;=1+I131,I29,B29*H29+J$33*(I29-B29*H29))</f>
        <v>0.30348463426822064</v>
      </c>
      <c r="K29" s="22">
        <f t="shared" si="4"/>
        <v>0.31522849957658772</v>
      </c>
      <c r="L29" s="22">
        <f t="shared" si="5"/>
        <v>0.31522849957658772</v>
      </c>
      <c r="M29" s="228">
        <f t="shared" si="6"/>
        <v>0.30348463426822064</v>
      </c>
      <c r="N29" s="233"/>
      <c r="P29" s="22"/>
      <c r="V29" s="56"/>
      <c r="W29" s="110"/>
      <c r="X29" s="118"/>
      <c r="Y29" s="184">
        <f t="shared" si="9"/>
        <v>1.2139385370728826</v>
      </c>
      <c r="Z29" s="156">
        <f>Poor!Z29</f>
        <v>0.25</v>
      </c>
      <c r="AA29" s="121">
        <f t="shared" si="16"/>
        <v>0.30348463426822064</v>
      </c>
      <c r="AB29" s="156">
        <f>Poor!AB29</f>
        <v>0.25</v>
      </c>
      <c r="AC29" s="121">
        <f t="shared" si="7"/>
        <v>0.30348463426822064</v>
      </c>
      <c r="AD29" s="156">
        <f>Poor!AD29</f>
        <v>0.25</v>
      </c>
      <c r="AE29" s="121">
        <f t="shared" si="8"/>
        <v>0.30348463426822064</v>
      </c>
      <c r="AF29" s="122">
        <f t="shared" si="10"/>
        <v>0.25</v>
      </c>
      <c r="AG29" s="121">
        <f t="shared" si="11"/>
        <v>0.30348463426822064</v>
      </c>
      <c r="AH29" s="123">
        <f t="shared" si="12"/>
        <v>1</v>
      </c>
      <c r="AI29" s="184">
        <f t="shared" si="13"/>
        <v>0.30348463426822064</v>
      </c>
      <c r="AJ29" s="120">
        <f t="shared" si="14"/>
        <v>0.30348463426822064</v>
      </c>
      <c r="AK29" s="119">
        <f t="shared" si="15"/>
        <v>0.30348463426822064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0.48137772104607718</v>
      </c>
      <c r="C30" s="103"/>
      <c r="D30" s="24">
        <f>(D119-B124)</f>
        <v>2.4791106521185577</v>
      </c>
      <c r="E30" s="75">
        <f>Poor!E30</f>
        <v>1</v>
      </c>
      <c r="H30" s="96">
        <f>(E30*F$7/F$9)</f>
        <v>1</v>
      </c>
      <c r="I30" s="29">
        <f>IF(E30&gt;=1,I119-I124,MIN(I119-I124,B30*H30))</f>
        <v>2.4791106521185577</v>
      </c>
      <c r="J30" s="235">
        <f>IF(I$32&lt;=$B$32,I30,$B$32-SUM(J6:J29))</f>
        <v>0.48730935076420168</v>
      </c>
      <c r="K30" s="22">
        <f t="shared" si="4"/>
        <v>0.48137772104607718</v>
      </c>
      <c r="L30" s="22">
        <f>IF(L124=L119,0,IF(K30="",0,(L119-L124)/(B119-B124)*K30))</f>
        <v>0.48137772104607718</v>
      </c>
      <c r="M30" s="175">
        <f t="shared" si="6"/>
        <v>0.48730935076420168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1.9492374030568067</v>
      </c>
      <c r="Z30" s="122">
        <f>IF($Y30=0,0,AA30/($Y$30))</f>
        <v>7.7718264211585203E-2</v>
      </c>
      <c r="AA30" s="188">
        <f>IF(AA79*4/$I$83+SUM(AA6:AA29)&lt;1,AA79*4/$I$83,1-SUM(AA6:AA29))</f>
        <v>0.1514913475018731</v>
      </c>
      <c r="AB30" s="122">
        <f>IF($Y30=0,0,AC30/($Y$30))</f>
        <v>0.24524022628040451</v>
      </c>
      <c r="AC30" s="188">
        <f>IF(AC79*4/$I$83+SUM(AC6:AC29)&lt;1,AC79*4/$I$83,1-SUM(AC6:AC29))</f>
        <v>0.47803142179987934</v>
      </c>
      <c r="AD30" s="122">
        <f>IF($Y30=0,0,AE30/($Y$30))</f>
        <v>0.17915747597287981</v>
      </c>
      <c r="AE30" s="188">
        <f>IF(AE79*4/$I$83+SUM(AE6:AE29)&lt;1,AE79*4/$I$83,1-SUM(AE6:AE29))</f>
        <v>0.34922045320358852</v>
      </c>
      <c r="AF30" s="122">
        <f>IF($Y30=0,0,AG30/($Y$30))</f>
        <v>0.14588878957850346</v>
      </c>
      <c r="AG30" s="188">
        <f>IF(AG79*4/$I$83+SUM(AG6:AG29)&lt;1,AG79*4/$I$83,1-SUM(AG6:AG29))</f>
        <v>0.28437188533310298</v>
      </c>
      <c r="AH30" s="123">
        <f t="shared" si="12"/>
        <v>0.64800475604337304</v>
      </c>
      <c r="AI30" s="184">
        <f t="shared" si="13"/>
        <v>0.31577877695961099</v>
      </c>
      <c r="AJ30" s="120">
        <f t="shared" si="14"/>
        <v>0.31476138465087622</v>
      </c>
      <c r="AK30" s="119">
        <f t="shared" si="15"/>
        <v>0.31679616926834575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-0.28979321049991102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1.289793210499911</v>
      </c>
      <c r="C32" s="77">
        <f>SUM(C6:C31)</f>
        <v>7.4983793082530115E-2</v>
      </c>
      <c r="D32" s="24">
        <f>SUM(D6:D30)</f>
        <v>3.3625099346549217</v>
      </c>
      <c r="E32" s="2"/>
      <c r="F32" s="2"/>
      <c r="H32" s="17"/>
      <c r="I32" s="22">
        <f>SUM(I6:I30)</f>
        <v>3.3625099346549217</v>
      </c>
      <c r="J32" s="17"/>
      <c r="L32" s="22">
        <f>SUM(L6:L30)</f>
        <v>1.289793210499911</v>
      </c>
      <c r="M32" s="23"/>
      <c r="N32" s="56"/>
      <c r="O32" s="2"/>
      <c r="P32" s="22"/>
      <c r="Q32" s="56" t="s">
        <v>143</v>
      </c>
      <c r="R32" s="238">
        <f t="shared" si="24"/>
        <v>24484.418505074325</v>
      </c>
      <c r="S32" s="238">
        <f t="shared" si="24"/>
        <v>24484.418505074325</v>
      </c>
      <c r="T32" s="238">
        <f t="shared" si="24"/>
        <v>24513.826543591014</v>
      </c>
      <c r="U32" s="56"/>
      <c r="V32" s="56"/>
      <c r="W32" s="110"/>
      <c r="X32" s="118"/>
      <c r="Y32" s="115">
        <f>SUM(Y6:Y31)</f>
        <v>4.6861222952183628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-7.9105490323698277E-2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26084.418505074325</v>
      </c>
      <c r="S33" s="238">
        <f t="shared" si="24"/>
        <v>26084.418505074325</v>
      </c>
      <c r="T33" s="238">
        <f t="shared" si="24"/>
        <v>26113.826543591014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7">
        <f>IF([1]Summ!C1075="",0,[1]Summ!C1075)</f>
        <v>660</v>
      </c>
      <c r="C40" s="217">
        <f>IF([1]Summ!D1075="",0,[1]Summ!D1075)</f>
        <v>0</v>
      </c>
      <c r="D40" s="38">
        <f t="shared" si="25"/>
        <v>660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660</v>
      </c>
      <c r="J40" s="38">
        <f t="shared" si="32"/>
        <v>660</v>
      </c>
      <c r="K40" s="40">
        <f t="shared" si="33"/>
        <v>1.3360053440213761E-2</v>
      </c>
      <c r="L40" s="22">
        <f t="shared" si="34"/>
        <v>1.3360053440213761E-2</v>
      </c>
      <c r="M40" s="24">
        <f t="shared" si="35"/>
        <v>1.3360053440213761E-2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660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660</v>
      </c>
      <c r="AJ40" s="148">
        <f t="shared" si="38"/>
        <v>660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1.5161309850031761</v>
      </c>
      <c r="AA41" s="147">
        <f t="shared" si="40"/>
        <v>0</v>
      </c>
      <c r="AB41" s="122">
        <f>AB11</f>
        <v>-0.51613098500317611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7">
        <f>IF([1]Summ!C1077="",0,[1]Summ!C1077)</f>
        <v>140</v>
      </c>
      <c r="C42" s="217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140</v>
      </c>
      <c r="J42" s="38">
        <f t="shared" si="32"/>
        <v>140</v>
      </c>
      <c r="K42" s="40">
        <f t="shared" si="33"/>
        <v>2.833950729742313E-3</v>
      </c>
      <c r="L42" s="22">
        <f t="shared" si="34"/>
        <v>2.833950729742313E-3</v>
      </c>
      <c r="M42" s="24">
        <f t="shared" si="35"/>
        <v>2.833950729742313E-3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35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70</v>
      </c>
      <c r="AF42" s="122">
        <f t="shared" si="29"/>
        <v>0.25</v>
      </c>
      <c r="AG42" s="147">
        <f t="shared" si="36"/>
        <v>35</v>
      </c>
      <c r="AH42" s="123">
        <f t="shared" si="37"/>
        <v>1</v>
      </c>
      <c r="AI42" s="112">
        <f t="shared" si="37"/>
        <v>140</v>
      </c>
      <c r="AJ42" s="148">
        <f t="shared" si="38"/>
        <v>35</v>
      </c>
      <c r="AK42" s="147">
        <f t="shared" si="39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7">
        <f>IF([1]Summ!C1079="",0,[1]Summ!C1079)</f>
        <v>150</v>
      </c>
      <c r="C44" s="217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161.86582354855474</v>
      </c>
      <c r="K44" s="40">
        <f t="shared" si="33"/>
        <v>3.0363757818667636E-3</v>
      </c>
      <c r="L44" s="22">
        <f t="shared" si="34"/>
        <v>3.0363757818667636E-3</v>
      </c>
      <c r="M44" s="24">
        <f t="shared" si="35"/>
        <v>3.2765697768983369E-3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40.466455887138686</v>
      </c>
      <c r="AB44" s="156">
        <f>Poor!AB44</f>
        <v>0.25</v>
      </c>
      <c r="AC44" s="147">
        <f t="shared" si="41"/>
        <v>40.466455887138686</v>
      </c>
      <c r="AD44" s="156">
        <f>Poor!AD44</f>
        <v>0.25</v>
      </c>
      <c r="AE44" s="147">
        <f t="shared" si="42"/>
        <v>40.466455887138686</v>
      </c>
      <c r="AF44" s="122">
        <f t="shared" si="29"/>
        <v>0.25</v>
      </c>
      <c r="AG44" s="147">
        <f t="shared" si="36"/>
        <v>40.466455887138686</v>
      </c>
      <c r="AH44" s="123">
        <f t="shared" si="37"/>
        <v>1</v>
      </c>
      <c r="AI44" s="112">
        <f t="shared" si="37"/>
        <v>161.86582354855474</v>
      </c>
      <c r="AJ44" s="148">
        <f t="shared" si="38"/>
        <v>80.932911774277372</v>
      </c>
      <c r="AK44" s="147">
        <f t="shared" si="39"/>
        <v>80.932911774277372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7">
        <f>IF([1]Summ!C1080="",0,[1]Summ!C1080)</f>
        <v>460</v>
      </c>
      <c r="C45" s="217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496.38852554890121</v>
      </c>
      <c r="K45" s="40">
        <f t="shared" si="33"/>
        <v>9.3115523977247427E-3</v>
      </c>
      <c r="L45" s="22">
        <f t="shared" si="34"/>
        <v>9.3115523977247427E-3</v>
      </c>
      <c r="M45" s="24">
        <f t="shared" si="35"/>
        <v>1.0048147315821567E-2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124.0971313872253</v>
      </c>
      <c r="AB45" s="156">
        <f>Poor!AB45</f>
        <v>0.25</v>
      </c>
      <c r="AC45" s="147">
        <f t="shared" si="41"/>
        <v>124.0971313872253</v>
      </c>
      <c r="AD45" s="156">
        <f>Poor!AD45</f>
        <v>0.25</v>
      </c>
      <c r="AE45" s="147">
        <f t="shared" si="42"/>
        <v>124.0971313872253</v>
      </c>
      <c r="AF45" s="122">
        <f t="shared" si="29"/>
        <v>0.25</v>
      </c>
      <c r="AG45" s="147">
        <f t="shared" si="36"/>
        <v>124.0971313872253</v>
      </c>
      <c r="AH45" s="123">
        <f t="shared" si="37"/>
        <v>1</v>
      </c>
      <c r="AI45" s="112">
        <f t="shared" si="37"/>
        <v>496.38852554890121</v>
      </c>
      <c r="AJ45" s="148">
        <f t="shared" si="38"/>
        <v>248.19426277445061</v>
      </c>
      <c r="AK45" s="147">
        <f t="shared" si="39"/>
        <v>248.19426277445061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7">
        <f>IF([1]Summ!C1085="",0,[1]Summ!C1085)</f>
        <v>60</v>
      </c>
      <c r="C50" s="217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64.746329419421897</v>
      </c>
      <c r="K50" s="40">
        <f t="shared" si="33"/>
        <v>1.2145503127467055E-3</v>
      </c>
      <c r="L50" s="22">
        <f t="shared" si="34"/>
        <v>1.2145503127467055E-3</v>
      </c>
      <c r="M50" s="24">
        <f t="shared" si="35"/>
        <v>1.3106279107593347E-3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16.186582354855474</v>
      </c>
      <c r="AB50" s="156">
        <f>Poor!AB55</f>
        <v>0.25</v>
      </c>
      <c r="AC50" s="147">
        <f t="shared" si="41"/>
        <v>16.186582354855474</v>
      </c>
      <c r="AD50" s="156">
        <f>Poor!AD55</f>
        <v>0.25</v>
      </c>
      <c r="AE50" s="147">
        <f t="shared" si="42"/>
        <v>16.186582354855474</v>
      </c>
      <c r="AF50" s="122">
        <f t="shared" si="29"/>
        <v>0.25</v>
      </c>
      <c r="AG50" s="147">
        <f t="shared" si="36"/>
        <v>16.186582354855474</v>
      </c>
      <c r="AH50" s="123">
        <f t="shared" si="37"/>
        <v>1</v>
      </c>
      <c r="AI50" s="112">
        <f t="shared" si="37"/>
        <v>64.746329419421897</v>
      </c>
      <c r="AJ50" s="148">
        <f t="shared" si="38"/>
        <v>32.373164709710949</v>
      </c>
      <c r="AK50" s="147">
        <f t="shared" si="39"/>
        <v>32.373164709710949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7">
        <f>IF([1]Summ!C1087="",0,[1]Summ!C1087)</f>
        <v>40</v>
      </c>
      <c r="C52" s="217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43.164219612947932</v>
      </c>
      <c r="K52" s="40">
        <f t="shared" si="33"/>
        <v>8.0970020849780366E-4</v>
      </c>
      <c r="L52" s="22">
        <f t="shared" si="34"/>
        <v>8.0970020849780366E-4</v>
      </c>
      <c r="M52" s="24">
        <f t="shared" si="35"/>
        <v>8.7375194050622323E-4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10.791054903236983</v>
      </c>
      <c r="AB52" s="156">
        <f>Poor!AB57</f>
        <v>0.25</v>
      </c>
      <c r="AC52" s="147">
        <f t="shared" si="41"/>
        <v>10.791054903236983</v>
      </c>
      <c r="AD52" s="156">
        <f>Poor!AD57</f>
        <v>0.25</v>
      </c>
      <c r="AE52" s="147">
        <f t="shared" si="42"/>
        <v>10.791054903236983</v>
      </c>
      <c r="AF52" s="122">
        <f t="shared" si="29"/>
        <v>0.25</v>
      </c>
      <c r="AG52" s="147">
        <f t="shared" si="36"/>
        <v>10.791054903236983</v>
      </c>
      <c r="AH52" s="123">
        <f t="shared" si="37"/>
        <v>1</v>
      </c>
      <c r="AI52" s="112">
        <f t="shared" si="37"/>
        <v>43.164219612947932</v>
      </c>
      <c r="AJ52" s="148">
        <f t="shared" si="38"/>
        <v>21.582109806473966</v>
      </c>
      <c r="AK52" s="147">
        <f t="shared" si="39"/>
        <v>21.582109806473966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7">
        <f>IF([1]Summ!C1088="",0,[1]Summ!C1088)</f>
        <v>91</v>
      </c>
      <c r="C53" s="217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98.198599619456544</v>
      </c>
      <c r="K53" s="40">
        <f t="shared" si="33"/>
        <v>1.8420679743325033E-3</v>
      </c>
      <c r="L53" s="22">
        <f t="shared" si="34"/>
        <v>1.8420679743325033E-3</v>
      </c>
      <c r="M53" s="24">
        <f t="shared" si="35"/>
        <v>1.9877856646516577E-3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WILD FOODS -- see worksheet Data 3</v>
      </c>
      <c r="B55" s="217">
        <f>IF([1]Summ!C1090="",0,[1]Summ!C1090)</f>
        <v>0</v>
      </c>
      <c r="C55" s="217">
        <f>IF([1]Summ!D1090="",0,[1]Summ!D1090)</f>
        <v>750</v>
      </c>
      <c r="D55" s="38">
        <f t="shared" si="25"/>
        <v>750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750</v>
      </c>
      <c r="J55" s="38">
        <f t="shared" si="32"/>
        <v>-59.329117742773704</v>
      </c>
      <c r="K55" s="40">
        <f t="shared" si="33"/>
        <v>0</v>
      </c>
      <c r="L55" s="22">
        <f t="shared" si="34"/>
        <v>0</v>
      </c>
      <c r="M55" s="24">
        <f t="shared" si="35"/>
        <v>-1.2009699751578653E-3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Agricultural cash income -- see Data2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Construction cash income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Domestic work cash income -- see Data2</v>
      </c>
      <c r="B58" s="217">
        <f>IF([1]Summ!C1093="",0,[1]Summ!C1093)</f>
        <v>6000</v>
      </c>
      <c r="C58" s="217">
        <f>IF([1]Summ!D1093="",0,[1]Summ!D1093)</f>
        <v>0</v>
      </c>
      <c r="D58" s="38">
        <f t="shared" si="25"/>
        <v>6000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6000</v>
      </c>
      <c r="J58" s="38">
        <f t="shared" si="32"/>
        <v>6000</v>
      </c>
      <c r="K58" s="40">
        <f t="shared" si="33"/>
        <v>0.12145503127467056</v>
      </c>
      <c r="L58" s="22">
        <f t="shared" si="34"/>
        <v>0.12145503127467056</v>
      </c>
      <c r="M58" s="24">
        <f t="shared" si="35"/>
        <v>0.12145503127467056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1500</v>
      </c>
      <c r="AB58" s="156">
        <f>Poor!AB58</f>
        <v>0.25</v>
      </c>
      <c r="AC58" s="147">
        <f t="shared" si="41"/>
        <v>1500</v>
      </c>
      <c r="AD58" s="156">
        <f>Poor!AD58</f>
        <v>0.25</v>
      </c>
      <c r="AE58" s="147">
        <f t="shared" si="42"/>
        <v>1500</v>
      </c>
      <c r="AF58" s="122">
        <f t="shared" si="29"/>
        <v>0.25</v>
      </c>
      <c r="AG58" s="147">
        <f t="shared" si="36"/>
        <v>1500</v>
      </c>
      <c r="AH58" s="123">
        <f t="shared" si="37"/>
        <v>1</v>
      </c>
      <c r="AI58" s="112">
        <f t="shared" si="37"/>
        <v>6000</v>
      </c>
      <c r="AJ58" s="148">
        <f t="shared" si="38"/>
        <v>3000</v>
      </c>
      <c r="AK58" s="147">
        <f t="shared" si="39"/>
        <v>3000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Formal Employment (conservancies, etc.)</v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Self-employment -- see Data2</v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Small business -- see Data2</v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Social development -- see Data2</v>
      </c>
      <c r="B62" s="217">
        <f>IF([1]Summ!C1097="",0,[1]Summ!C1097)</f>
        <v>28320</v>
      </c>
      <c r="C62" s="217">
        <f>IF([1]Summ!D1097="",0,[1]Summ!D1097)</f>
        <v>0</v>
      </c>
      <c r="D62" s="38">
        <f t="shared" si="25"/>
        <v>28320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28320</v>
      </c>
      <c r="J62" s="38">
        <f t="shared" si="32"/>
        <v>28319.999999999996</v>
      </c>
      <c r="K62" s="40">
        <f t="shared" si="33"/>
        <v>0.57326774761644506</v>
      </c>
      <c r="L62" s="22">
        <f t="shared" si="34"/>
        <v>0.57326774761644506</v>
      </c>
      <c r="M62" s="24">
        <f t="shared" si="35"/>
        <v>0.57326774761644494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7079.9999999999991</v>
      </c>
      <c r="AB62" s="156">
        <f>Poor!AB62</f>
        <v>0.25</v>
      </c>
      <c r="AC62" s="147">
        <f t="shared" si="41"/>
        <v>7079.9999999999991</v>
      </c>
      <c r="AD62" s="156">
        <f>Poor!AD62</f>
        <v>0.25</v>
      </c>
      <c r="AE62" s="147">
        <f t="shared" si="42"/>
        <v>7079.9999999999991</v>
      </c>
      <c r="AF62" s="122">
        <f t="shared" si="29"/>
        <v>0.25</v>
      </c>
      <c r="AG62" s="147">
        <f t="shared" si="36"/>
        <v>7079.9999999999991</v>
      </c>
      <c r="AH62" s="123">
        <f t="shared" si="43"/>
        <v>1</v>
      </c>
      <c r="AI62" s="112">
        <f t="shared" si="43"/>
        <v>28319.999999999996</v>
      </c>
      <c r="AJ62" s="148">
        <f t="shared" si="38"/>
        <v>14159.999999999998</v>
      </c>
      <c r="AK62" s="147">
        <f t="shared" si="39"/>
        <v>14159.999999999998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Public works -- see Data2</v>
      </c>
      <c r="B63" s="217">
        <f>IF([1]Summ!C1098="",0,[1]Summ!C1098)</f>
        <v>12480</v>
      </c>
      <c r="C63" s="217">
        <f>IF([1]Summ!D1098="",0,[1]Summ!D1098)</f>
        <v>0</v>
      </c>
      <c r="D63" s="38">
        <f t="shared" si="25"/>
        <v>12480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12480</v>
      </c>
      <c r="J63" s="38">
        <f t="shared" si="32"/>
        <v>12480</v>
      </c>
      <c r="K63" s="40">
        <f t="shared" si="33"/>
        <v>0.25262646505131475</v>
      </c>
      <c r="L63" s="22">
        <f t="shared" si="34"/>
        <v>0.25262646505131475</v>
      </c>
      <c r="M63" s="24">
        <f t="shared" si="35"/>
        <v>0.25262646505131475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3120</v>
      </c>
      <c r="AB63" s="156">
        <f>Poor!AB63</f>
        <v>0.25</v>
      </c>
      <c r="AC63" s="147">
        <f t="shared" si="41"/>
        <v>3120</v>
      </c>
      <c r="AD63" s="156">
        <f>Poor!AD63</f>
        <v>0.25</v>
      </c>
      <c r="AE63" s="147">
        <f t="shared" si="42"/>
        <v>3120</v>
      </c>
      <c r="AF63" s="122">
        <f t="shared" si="29"/>
        <v>0.25</v>
      </c>
      <c r="AG63" s="147">
        <f t="shared" si="36"/>
        <v>3120</v>
      </c>
      <c r="AH63" s="123">
        <f t="shared" si="43"/>
        <v>1</v>
      </c>
      <c r="AI63" s="112">
        <f t="shared" si="43"/>
        <v>12480</v>
      </c>
      <c r="AJ63" s="148">
        <f t="shared" si="38"/>
        <v>6240</v>
      </c>
      <c r="AK63" s="147">
        <f t="shared" si="39"/>
        <v>6240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7">
        <f>IF([1]Summ!C1099="",0,[1]Summ!C1099)</f>
        <v>1000</v>
      </c>
      <c r="C64" s="217">
        <f>IF([1]Summ!D1099="",0,[1]Summ!D1099)</f>
        <v>0</v>
      </c>
      <c r="D64" s="38">
        <f t="shared" si="25"/>
        <v>1000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1000</v>
      </c>
      <c r="J64" s="38">
        <f t="shared" si="32"/>
        <v>1000</v>
      </c>
      <c r="K64" s="40">
        <f t="shared" si="33"/>
        <v>2.0242505212445094E-2</v>
      </c>
      <c r="L64" s="22">
        <f t="shared" si="34"/>
        <v>2.0242505212445094E-2</v>
      </c>
      <c r="M64" s="24">
        <f t="shared" si="35"/>
        <v>2.0242505212445094E-2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250</v>
      </c>
      <c r="AB64" s="156">
        <f>Poor!AB64</f>
        <v>0.25</v>
      </c>
      <c r="AC64" s="149">
        <f t="shared" si="41"/>
        <v>250</v>
      </c>
      <c r="AD64" s="156">
        <f>Poor!AD64</f>
        <v>0.25</v>
      </c>
      <c r="AE64" s="149">
        <f t="shared" si="42"/>
        <v>250</v>
      </c>
      <c r="AF64" s="150">
        <f t="shared" si="29"/>
        <v>0.25</v>
      </c>
      <c r="AG64" s="149">
        <f t="shared" si="36"/>
        <v>250</v>
      </c>
      <c r="AH64" s="123">
        <f t="shared" si="43"/>
        <v>1</v>
      </c>
      <c r="AI64" s="112">
        <f t="shared" si="43"/>
        <v>1000</v>
      </c>
      <c r="AJ64" s="151">
        <f t="shared" si="38"/>
        <v>500</v>
      </c>
      <c r="AK64" s="149">
        <f t="shared" si="39"/>
        <v>500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-51</v>
      </c>
      <c r="D65" s="42">
        <f>SUM(D37:D64)</f>
        <v>49350</v>
      </c>
      <c r="E65" s="32"/>
      <c r="F65" s="32"/>
      <c r="G65" s="32"/>
      <c r="H65" s="31"/>
      <c r="I65" s="39">
        <f>SUM(I37:I64)</f>
        <v>49350</v>
      </c>
      <c r="J65" s="39">
        <f>SUM(J37:J64)</f>
        <v>49405.034380006502</v>
      </c>
      <c r="K65" s="40">
        <f>SUM(K37:K64)</f>
        <v>1</v>
      </c>
      <c r="L65" s="22">
        <f>SUM(L37:L64)</f>
        <v>1</v>
      </c>
      <c r="M65" s="24">
        <f>SUM(M37:M64)</f>
        <v>1.0000816659583107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12836.541224532455</v>
      </c>
      <c r="AB65" s="137"/>
      <c r="AC65" s="153">
        <f>SUM(AC37:AC64)</f>
        <v>12141.541224532455</v>
      </c>
      <c r="AD65" s="137"/>
      <c r="AE65" s="153">
        <f>SUM(AE37:AE64)</f>
        <v>12211.541224532455</v>
      </c>
      <c r="AF65" s="137"/>
      <c r="AG65" s="153">
        <f>SUM(AG37:AG64)</f>
        <v>12176.541224532455</v>
      </c>
      <c r="AH65" s="137"/>
      <c r="AI65" s="153">
        <f>SUM(AI37:AI64)</f>
        <v>49366.16489812982</v>
      </c>
      <c r="AJ65" s="153">
        <f>SUM(AJ37:AJ64)</f>
        <v>24978.08244906491</v>
      </c>
      <c r="AK65" s="153">
        <f>SUM(AK37:AK64)</f>
        <v>24388.08244906491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17826.682776473463</v>
      </c>
      <c r="J70" s="51">
        <f t="shared" ref="J70:J77" si="44">J124*I$83</f>
        <v>17826.682776473463</v>
      </c>
      <c r="K70" s="40">
        <f>B70/B$76</f>
        <v>0.36085671902336919</v>
      </c>
      <c r="L70" s="22">
        <f t="shared" ref="L70:L74" si="45">(L124*G$37*F$9/F$7)/B$130</f>
        <v>0.36085671902336924</v>
      </c>
      <c r="M70" s="24">
        <f>J70/B$76</f>
        <v>0.36085671902336919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4456.6706941183656</v>
      </c>
      <c r="AB70" s="156">
        <f>Poor!AB70</f>
        <v>0.25</v>
      </c>
      <c r="AC70" s="147">
        <f>$J70*AB70</f>
        <v>4456.6706941183656</v>
      </c>
      <c r="AD70" s="156">
        <f>Poor!AD70</f>
        <v>0.25</v>
      </c>
      <c r="AE70" s="147">
        <f>$J70*AD70</f>
        <v>4456.6706941183656</v>
      </c>
      <c r="AF70" s="156">
        <f>Poor!AF70</f>
        <v>0.25</v>
      </c>
      <c r="AG70" s="147">
        <f>$J70*AF70</f>
        <v>4456.6706941183656</v>
      </c>
      <c r="AH70" s="155">
        <f>SUM(Z70,AB70,AD70,AF70)</f>
        <v>1</v>
      </c>
      <c r="AI70" s="147">
        <f>SUM(AA70,AC70,AE70,AG70)</f>
        <v>17826.682776473463</v>
      </c>
      <c r="AJ70" s="148">
        <f>(AA70+AC70)</f>
        <v>8913.3413882367313</v>
      </c>
      <c r="AK70" s="147">
        <f>(AE70+AG70)</f>
        <v>8913.3413882367313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19473.333333333336</v>
      </c>
      <c r="J71" s="51">
        <f t="shared" si="44"/>
        <v>19473.333333333336</v>
      </c>
      <c r="K71" s="40">
        <f t="shared" ref="K71:K72" si="47">B71/B$76</f>
        <v>0.39418905150368083</v>
      </c>
      <c r="L71" s="22">
        <f t="shared" si="45"/>
        <v>0.39418905150368083</v>
      </c>
      <c r="M71" s="24">
        <f t="shared" ref="M71:M72" si="48">J71/B$76</f>
        <v>0.39418905150368083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5908.5997130033084</v>
      </c>
      <c r="K72" s="40">
        <f t="shared" si="47"/>
        <v>0.70201008076759575</v>
      </c>
      <c r="L72" s="22">
        <f t="shared" si="45"/>
        <v>0.12104996690461879</v>
      </c>
      <c r="M72" s="24">
        <f t="shared" si="48"/>
        <v>0.11960486048872104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144</v>
      </c>
      <c r="AB73" s="156">
        <f>Poor!AB73</f>
        <v>0.09</v>
      </c>
      <c r="AC73" s="147">
        <f>$H$73*$B$73*AB73</f>
        <v>144</v>
      </c>
      <c r="AD73" s="156">
        <f>Poor!AD73</f>
        <v>0.23</v>
      </c>
      <c r="AE73" s="147">
        <f>$H$73*$B$73*AD73</f>
        <v>368</v>
      </c>
      <c r="AF73" s="156">
        <f>Poor!AF73</f>
        <v>0.59</v>
      </c>
      <c r="AG73" s="147">
        <f>$H$73*$B$73*AF73</f>
        <v>944</v>
      </c>
      <c r="AH73" s="155">
        <f>SUM(Z73,AB73,AD73,AF73)</f>
        <v>1</v>
      </c>
      <c r="AI73" s="147">
        <f>SUM(AA73,AC73,AE73,AG73)</f>
        <v>1600</v>
      </c>
      <c r="AJ73" s="148">
        <f>(AA73+AC73)</f>
        <v>288</v>
      </c>
      <c r="AK73" s="147">
        <f>(AE73+AG73)</f>
        <v>1312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6120.9944751381208</v>
      </c>
      <c r="C74" s="39"/>
      <c r="D74" s="38"/>
      <c r="E74" s="32"/>
      <c r="F74" s="32"/>
      <c r="G74" s="32"/>
      <c r="H74" s="31"/>
      <c r="I74" s="39">
        <f>I128*I$83</f>
        <v>31523.317223526537</v>
      </c>
      <c r="J74" s="51">
        <f t="shared" si="44"/>
        <v>6196.4185571963972</v>
      </c>
      <c r="K74" s="40">
        <f>B74/B$76</f>
        <v>0.12390426256833102</v>
      </c>
      <c r="L74" s="22">
        <f t="shared" si="45"/>
        <v>0.12390426256833104</v>
      </c>
      <c r="M74" s="24">
        <f>J74/B$76</f>
        <v>0.12543103494253957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481.57489459375915</v>
      </c>
      <c r="AB74" s="156"/>
      <c r="AC74" s="147">
        <f>AC30*$I$83/4</f>
        <v>1519.6110890949421</v>
      </c>
      <c r="AD74" s="156"/>
      <c r="AE74" s="147">
        <f>AE30*$I$83/4</f>
        <v>1110.1347087788201</v>
      </c>
      <c r="AF74" s="156"/>
      <c r="AG74" s="147">
        <f>AG30*$I$83/4</f>
        <v>903.98800303115911</v>
      </c>
      <c r="AH74" s="155"/>
      <c r="AI74" s="147">
        <f>SUM(AA74,AC74,AE74,AG74)</f>
        <v>4015.3086954986807</v>
      </c>
      <c r="AJ74" s="148">
        <f>(AA74+AC74)</f>
        <v>2001.1859836887013</v>
      </c>
      <c r="AK74" s="147">
        <f>(AE74+AG74)</f>
        <v>2014.1227118099791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14714.178163203262</v>
      </c>
      <c r="AB75" s="158"/>
      <c r="AC75" s="149">
        <f>AA75+AC65-SUM(AC70,AC74)</f>
        <v>20879.437604522409</v>
      </c>
      <c r="AD75" s="158"/>
      <c r="AE75" s="149">
        <f>AC75+AE65-SUM(AE70,AE74)</f>
        <v>27524.173426157675</v>
      </c>
      <c r="AF75" s="158"/>
      <c r="AG75" s="149">
        <f>IF(SUM(AG6:AG29)+((AG65-AG70-$J$75)*4/I$83)&lt;1,0,AG65-AG70-$J$75-(1-SUM(AG6:AG29))*I$83/4)</f>
        <v>6815.8825273829307</v>
      </c>
      <c r="AH75" s="134"/>
      <c r="AI75" s="149">
        <f>AI76-SUM(AI70,AI74)</f>
        <v>27524.173426157678</v>
      </c>
      <c r="AJ75" s="151">
        <f>AJ76-SUM(AJ70,AJ74)</f>
        <v>14063.555077139477</v>
      </c>
      <c r="AK75" s="149">
        <f>AJ75+AK76-SUM(AK70,AK74)</f>
        <v>27524.173426157678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49349.999999999993</v>
      </c>
      <c r="J76" s="51">
        <f t="shared" si="44"/>
        <v>49405.034380006502</v>
      </c>
      <c r="K76" s="40">
        <f>SUM(K70:K75)</f>
        <v>1.6133481222028891</v>
      </c>
      <c r="L76" s="22">
        <f>SUM(L70:L75)</f>
        <v>1</v>
      </c>
      <c r="M76" s="24">
        <f>SUM(M70:M75)</f>
        <v>1.0000816659583107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12836.541224532455</v>
      </c>
      <c r="AB76" s="137"/>
      <c r="AC76" s="153">
        <f>AC65</f>
        <v>12141.541224532455</v>
      </c>
      <c r="AD76" s="137"/>
      <c r="AE76" s="153">
        <f>AE65</f>
        <v>12211.541224532455</v>
      </c>
      <c r="AF76" s="137"/>
      <c r="AG76" s="153">
        <f>AG65</f>
        <v>12176.541224532455</v>
      </c>
      <c r="AH76" s="137"/>
      <c r="AI76" s="153">
        <f>SUM(AA76,AC76,AE76,AG76)</f>
        <v>49366.16489812982</v>
      </c>
      <c r="AJ76" s="154">
        <f>SUM(AA76,AC76)</f>
        <v>24978.08244906491</v>
      </c>
      <c r="AK76" s="154">
        <f>SUM(AE76,AG76)</f>
        <v>24388.08244906491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44"/>
        <v>0</v>
      </c>
      <c r="K77" s="40"/>
      <c r="L77" s="22">
        <f>-(L131*G$37*F$9/F$7)/B$130</f>
        <v>-0.27313908459906217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6815.8825273829307</v>
      </c>
      <c r="AB78" s="112"/>
      <c r="AC78" s="112">
        <f>IF(AA75&lt;0,0,AA75)</f>
        <v>14714.178163203262</v>
      </c>
      <c r="AD78" s="112"/>
      <c r="AE78" s="112">
        <f>AC75</f>
        <v>20879.437604522409</v>
      </c>
      <c r="AF78" s="112"/>
      <c r="AG78" s="112">
        <f>AE75</f>
        <v>27524.173426157675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15195.753057797021</v>
      </c>
      <c r="AB79" s="112"/>
      <c r="AC79" s="112">
        <f>AA79-AA74+AC65-AC70</f>
        <v>22399.048693617351</v>
      </c>
      <c r="AD79" s="112"/>
      <c r="AE79" s="112">
        <f>AC79-AC74+AE65-AE70</f>
        <v>28634.308134936495</v>
      </c>
      <c r="AF79" s="112"/>
      <c r="AG79" s="112">
        <f>AE79-AE74+AG65-AG70</f>
        <v>35244.043956571768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12715.574916588679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12715.574916588679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3178.8937291471698</v>
      </c>
      <c r="AB83" s="112"/>
      <c r="AC83" s="165">
        <f>$I$83*AB82/4</f>
        <v>3178.8937291471698</v>
      </c>
      <c r="AD83" s="112"/>
      <c r="AE83" s="165">
        <f>$I$83*AD82/4</f>
        <v>3178.8937291471698</v>
      </c>
      <c r="AF83" s="112"/>
      <c r="AG83" s="165">
        <f>$I$83*AF82/4</f>
        <v>3178.8937291471698</v>
      </c>
      <c r="AH83" s="165">
        <f>SUM(AA83,AC83,AE83,AG83)</f>
        <v>12715.574916588679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24646.213665102579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24646.213665102579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5.1904849315068495E-2</v>
      </c>
      <c r="C94" s="75">
        <f t="shared" si="51"/>
        <v>0</v>
      </c>
      <c r="D94" s="24">
        <f t="shared" si="52"/>
        <v>5.1904849315068495E-2</v>
      </c>
      <c r="H94" s="24">
        <f t="shared" si="53"/>
        <v>1</v>
      </c>
      <c r="I94" s="22">
        <f t="shared" si="54"/>
        <v>5.1904849315068495E-2</v>
      </c>
      <c r="J94" s="24">
        <f t="shared" si="55"/>
        <v>5.1904849315068495E-2</v>
      </c>
      <c r="K94" s="22">
        <f t="shared" si="56"/>
        <v>5.1904849315068495E-2</v>
      </c>
      <c r="L94" s="22">
        <f t="shared" si="57"/>
        <v>5.1904849315068495E-2</v>
      </c>
      <c r="M94" s="232">
        <f t="shared" si="49"/>
        <v>5.1904849315068495E-2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1.1010119551681196E-2</v>
      </c>
      <c r="C96" s="75">
        <f t="shared" si="51"/>
        <v>0</v>
      </c>
      <c r="D96" s="24">
        <f t="shared" si="52"/>
        <v>1.1010119551681196E-2</v>
      </c>
      <c r="H96" s="24">
        <f t="shared" si="53"/>
        <v>1</v>
      </c>
      <c r="I96" s="22">
        <f t="shared" si="54"/>
        <v>1.1010119551681196E-2</v>
      </c>
      <c r="J96" s="24">
        <f t="shared" si="55"/>
        <v>1.1010119551681196E-2</v>
      </c>
      <c r="K96" s="22">
        <f t="shared" si="56"/>
        <v>1.1010119551681196E-2</v>
      </c>
      <c r="L96" s="22">
        <f t="shared" si="57"/>
        <v>1.1010119551681196E-2</v>
      </c>
      <c r="M96" s="232">
        <f t="shared" si="49"/>
        <v>1.1010119551681196E-2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1.1796556662515566E-2</v>
      </c>
      <c r="C98" s="75">
        <f t="shared" si="51"/>
        <v>-1.1796556662515566E-2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1.2729729061435151E-2</v>
      </c>
      <c r="K98" s="22">
        <f t="shared" si="56"/>
        <v>1.1796556662515566E-2</v>
      </c>
      <c r="L98" s="22">
        <f t="shared" si="57"/>
        <v>1.1796556662515566E-2</v>
      </c>
      <c r="M98" s="232">
        <f t="shared" si="49"/>
        <v>1.2729729061435151E-2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3.6176107098381073E-2</v>
      </c>
      <c r="C99" s="75">
        <f t="shared" si="51"/>
        <v>-3.6176107098381073E-2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3.9037835788401129E-2</v>
      </c>
      <c r="K99" s="22">
        <f t="shared" si="56"/>
        <v>3.6176107098381073E-2</v>
      </c>
      <c r="L99" s="22">
        <f t="shared" si="57"/>
        <v>3.6176107098381073E-2</v>
      </c>
      <c r="M99" s="232">
        <f t="shared" si="49"/>
        <v>3.9037835788401129E-2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4.7186226650062267E-3</v>
      </c>
      <c r="C104" s="75">
        <f t="shared" si="51"/>
        <v>-4.7186226650062267E-3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5.0918916245740603E-3</v>
      </c>
      <c r="K104" s="22">
        <f t="shared" si="56"/>
        <v>4.7186226650062267E-3</v>
      </c>
      <c r="L104" s="22">
        <f t="shared" si="57"/>
        <v>4.7186226650062267E-3</v>
      </c>
      <c r="M104" s="232">
        <f t="shared" si="49"/>
        <v>5.0918916245740603E-3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3.1457484433374842E-3</v>
      </c>
      <c r="C106" s="75">
        <f t="shared" si="51"/>
        <v>-3.1457484433374842E-3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3.3945944163827064E-3</v>
      </c>
      <c r="K106" s="22">
        <f t="shared" si="56"/>
        <v>3.1457484433374842E-3</v>
      </c>
      <c r="L106" s="22">
        <f t="shared" si="57"/>
        <v>3.1457484433374842E-3</v>
      </c>
      <c r="M106" s="232">
        <f>(J106)</f>
        <v>3.3945944163827064E-3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7.1565777085927772E-3</v>
      </c>
      <c r="C107" s="75">
        <f t="shared" si="51"/>
        <v>-7.1565777085927772E-3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7.7227022972706583E-3</v>
      </c>
      <c r="K107" s="22">
        <f t="shared" ref="K107:K118" si="63">(B107)</f>
        <v>7.1565777085927772E-3</v>
      </c>
      <c r="L107" s="22">
        <f t="shared" ref="L107:L118" si="64">(K107*H107)</f>
        <v>7.1565777085927772E-3</v>
      </c>
      <c r="M107" s="232">
        <f t="shared" ref="M107:M118" si="65">(J107)</f>
        <v>7.7227022972706583E-3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WILD FOODS -- see worksheet Data 3</v>
      </c>
      <c r="B109" s="75">
        <f t="shared" si="51"/>
        <v>0</v>
      </c>
      <c r="C109" s="75">
        <f t="shared" si="51"/>
        <v>5.8982783312577829E-2</v>
      </c>
      <c r="D109" s="24">
        <f t="shared" si="59"/>
        <v>5.8982783312577829E-2</v>
      </c>
      <c r="H109" s="24">
        <f t="shared" si="60"/>
        <v>1</v>
      </c>
      <c r="I109" s="22">
        <f t="shared" si="61"/>
        <v>5.8982783312577829E-2</v>
      </c>
      <c r="J109" s="24">
        <f t="shared" si="62"/>
        <v>-4.6658619945979174E-3</v>
      </c>
      <c r="K109" s="22">
        <f t="shared" si="63"/>
        <v>0</v>
      </c>
      <c r="L109" s="22">
        <f t="shared" si="64"/>
        <v>0</v>
      </c>
      <c r="M109" s="232">
        <f t="shared" si="65"/>
        <v>-4.6658619945979174E-3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Agricultural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Construction cash income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Domestic work cash income -- see Data2</v>
      </c>
      <c r="B112" s="75">
        <f t="shared" si="51"/>
        <v>0.47186226650062263</v>
      </c>
      <c r="C112" s="75">
        <f t="shared" si="51"/>
        <v>0</v>
      </c>
      <c r="D112" s="24">
        <f t="shared" si="59"/>
        <v>0.47186226650062263</v>
      </c>
      <c r="H112" s="24">
        <f t="shared" si="60"/>
        <v>1</v>
      </c>
      <c r="I112" s="22">
        <f t="shared" si="61"/>
        <v>0.47186226650062263</v>
      </c>
      <c r="J112" s="24">
        <f t="shared" si="62"/>
        <v>0.47186226650062263</v>
      </c>
      <c r="K112" s="22">
        <f t="shared" si="63"/>
        <v>0.47186226650062263</v>
      </c>
      <c r="L112" s="22">
        <f t="shared" si="64"/>
        <v>0.47186226650062263</v>
      </c>
      <c r="M112" s="232">
        <f t="shared" si="65"/>
        <v>0.47186226650062263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Formal Employment (conservancies, etc.)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Self-employment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Small business -- see Data2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Social development -- see Data2</v>
      </c>
      <c r="B116" s="75">
        <f t="shared" si="51"/>
        <v>2.2271898978829388</v>
      </c>
      <c r="C116" s="75">
        <f t="shared" si="51"/>
        <v>0</v>
      </c>
      <c r="D116" s="24">
        <f t="shared" si="59"/>
        <v>2.2271898978829388</v>
      </c>
      <c r="H116" s="24">
        <f t="shared" si="60"/>
        <v>1</v>
      </c>
      <c r="I116" s="22">
        <f t="shared" si="61"/>
        <v>2.2271898978829388</v>
      </c>
      <c r="J116" s="24">
        <f t="shared" si="62"/>
        <v>2.2271898978829388</v>
      </c>
      <c r="K116" s="22">
        <f t="shared" si="63"/>
        <v>2.2271898978829388</v>
      </c>
      <c r="L116" s="22">
        <f t="shared" si="64"/>
        <v>2.2271898978829388</v>
      </c>
      <c r="M116" s="232">
        <f t="shared" si="65"/>
        <v>2.2271898978829388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Public works -- see Data2</v>
      </c>
      <c r="B117" s="75">
        <f t="shared" si="51"/>
        <v>0.98147351432129515</v>
      </c>
      <c r="C117" s="75">
        <f t="shared" si="51"/>
        <v>0</v>
      </c>
      <c r="D117" s="24">
        <f t="shared" si="59"/>
        <v>0.98147351432129515</v>
      </c>
      <c r="H117" s="24">
        <f t="shared" si="60"/>
        <v>1</v>
      </c>
      <c r="I117" s="22">
        <f t="shared" si="61"/>
        <v>0.98147351432129515</v>
      </c>
      <c r="J117" s="24">
        <f t="shared" si="62"/>
        <v>0.98147351432129515</v>
      </c>
      <c r="K117" s="22">
        <f t="shared" si="63"/>
        <v>0.98147351432129515</v>
      </c>
      <c r="L117" s="22">
        <f t="shared" si="64"/>
        <v>0.98147351432129515</v>
      </c>
      <c r="M117" s="232">
        <f t="shared" si="65"/>
        <v>0.98147351432129515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7.8643711083437109E-2</v>
      </c>
      <c r="C118" s="75">
        <f t="shared" si="51"/>
        <v>0</v>
      </c>
      <c r="D118" s="24">
        <f t="shared" si="59"/>
        <v>7.8643711083437109E-2</v>
      </c>
      <c r="H118" s="24">
        <f t="shared" si="60"/>
        <v>1</v>
      </c>
      <c r="I118" s="22">
        <f t="shared" si="61"/>
        <v>7.8643711083437109E-2</v>
      </c>
      <c r="J118" s="24">
        <f t="shared" si="62"/>
        <v>7.8643711083437109E-2</v>
      </c>
      <c r="K118" s="22">
        <f t="shared" si="63"/>
        <v>7.8643711083437109E-2</v>
      </c>
      <c r="L118" s="22">
        <f t="shared" si="64"/>
        <v>7.8643711083437109E-2</v>
      </c>
      <c r="M118" s="232">
        <f t="shared" si="65"/>
        <v>7.8643711083437109E-2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3.8850779712328762</v>
      </c>
      <c r="C119" s="22">
        <f>SUM(C91:C118)</f>
        <v>-4.0108292652552904E-3</v>
      </c>
      <c r="D119" s="24">
        <f>SUM(D91:D118)</f>
        <v>3.881067141967621</v>
      </c>
      <c r="E119" s="22"/>
      <c r="F119" s="2"/>
      <c r="G119" s="2"/>
      <c r="H119" s="31"/>
      <c r="I119" s="22">
        <f>SUM(I91:I118)</f>
        <v>3.881067141967621</v>
      </c>
      <c r="J119" s="24">
        <f>SUM(J91:J118)</f>
        <v>3.8853952498485089</v>
      </c>
      <c r="K119" s="22">
        <f>SUM(K91:K118)</f>
        <v>3.8850779712328762</v>
      </c>
      <c r="L119" s="22">
        <f>SUM(L91:L118)</f>
        <v>3.8850779712328762</v>
      </c>
      <c r="M119" s="57">
        <f t="shared" si="49"/>
        <v>3.8853952498485089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1.4019564898490635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1.4019564898490635</v>
      </c>
      <c r="J124" s="241">
        <f>IF(SUMPRODUCT($B$124:$B124,$H$124:$H124)&lt;J$119,($B124*$H124),J$119)</f>
        <v>1.4019564898490635</v>
      </c>
      <c r="K124" s="29">
        <f>(B124)</f>
        <v>1.4019564898490635</v>
      </c>
      <c r="L124" s="29">
        <f>IF(SUMPRODUCT($B$124:$B124,$H$124:$H124)&lt;L$119,($B124*$H124),L$119)</f>
        <v>1.4019564898490635</v>
      </c>
      <c r="M124" s="244">
        <f t="shared" si="66"/>
        <v>1.4019564898490635</v>
      </c>
      <c r="N124" s="58"/>
      <c r="O124" s="174">
        <f>B124*H124</f>
        <v>1.4019564898490635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1.5314552004981321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1.5314552004981321</v>
      </c>
      <c r="J125" s="241">
        <f>IF(SUMPRODUCT($B$124:$B125,$H$124:$H125)&lt;J$119,($B125*$H125),IF(SUMPRODUCT($B$124:$B124,$H$124:$H124)&lt;J$119,J$119-SUMPRODUCT($B$124:$B124,$H$124:$H124),0))</f>
        <v>1.5314552004981321</v>
      </c>
      <c r="K125" s="29">
        <f>(B125)</f>
        <v>1.5314552004981321</v>
      </c>
      <c r="L125" s="29">
        <f>IF(SUMPRODUCT($B$124:$B125,$H$124:$H125)&lt;L$119,($B125*$H125),IF(SUMPRODUCT($B$124:$B124,$H$124:$H124)&lt;L$119,L$119-SUMPRODUCT($B$124:$B124,$H$124:$H124),0))</f>
        <v>1.5314552004981321</v>
      </c>
      <c r="M125" s="244">
        <f t="shared" si="66"/>
        <v>1.5314552004981321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2.7273639003735988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0.46467420873711163</v>
      </c>
      <c r="K126" s="29">
        <f t="shared" ref="K126:K127" si="67">(B126)</f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0.47028855983960316</v>
      </c>
      <c r="M126" s="244">
        <f t="shared" si="66"/>
        <v>0.46467420873711163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0.12582993773349938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0.12582993773349938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0.12582993773349938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0.48137772104607718</v>
      </c>
      <c r="C128" s="2"/>
      <c r="D128" s="31"/>
      <c r="E128" s="2"/>
      <c r="F128" s="2"/>
      <c r="G128" s="2"/>
      <c r="H128" s="24"/>
      <c r="I128" s="29">
        <f>(I30)</f>
        <v>2.4791106521185577</v>
      </c>
      <c r="J128" s="232">
        <f>(J30)</f>
        <v>0.48730935076420168</v>
      </c>
      <c r="K128" s="29">
        <f>(B128)</f>
        <v>0.48137772104607718</v>
      </c>
      <c r="L128" s="29">
        <f>IF(L124=L119,0,(L119-L124)/(B119-B124)*K128)</f>
        <v>0.48137772104607718</v>
      </c>
      <c r="M128" s="244">
        <f t="shared" si="66"/>
        <v>0.48730935076420168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3.8850779712328762</v>
      </c>
      <c r="C130" s="2"/>
      <c r="D130" s="31"/>
      <c r="E130" s="2"/>
      <c r="F130" s="2"/>
      <c r="G130" s="2"/>
      <c r="H130" s="24"/>
      <c r="I130" s="29">
        <f>(I119)</f>
        <v>3.881067141967621</v>
      </c>
      <c r="J130" s="232">
        <f>(J119)</f>
        <v>3.8853952498485089</v>
      </c>
      <c r="K130" s="29">
        <f>(B130)</f>
        <v>3.8850779712328762</v>
      </c>
      <c r="L130" s="29">
        <f>(L119)</f>
        <v>3.8850779712328762</v>
      </c>
      <c r="M130" s="244">
        <f t="shared" si="66"/>
        <v>3.8853952498485089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1.0611666406585294</v>
      </c>
      <c r="M131" s="241">
        <f>IF(I131&lt;SUM(M126:M127),0,I131-(SUM(M126:M127)))</f>
        <v>1.0667809917610209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167" priority="193" operator="equal">
      <formula>16</formula>
    </cfRule>
    <cfRule type="cellIs" dxfId="1166" priority="194" operator="equal">
      <formula>15</formula>
    </cfRule>
    <cfRule type="cellIs" dxfId="1165" priority="195" operator="equal">
      <formula>14</formula>
    </cfRule>
    <cfRule type="cellIs" dxfId="1164" priority="196" operator="equal">
      <formula>13</formula>
    </cfRule>
    <cfRule type="cellIs" dxfId="1163" priority="197" operator="equal">
      <formula>12</formula>
    </cfRule>
    <cfRule type="cellIs" dxfId="1162" priority="198" operator="equal">
      <formula>11</formula>
    </cfRule>
    <cfRule type="cellIs" dxfId="1161" priority="199" operator="equal">
      <formula>10</formula>
    </cfRule>
    <cfRule type="cellIs" dxfId="1160" priority="200" operator="equal">
      <formula>9</formula>
    </cfRule>
    <cfRule type="cellIs" dxfId="1159" priority="201" operator="equal">
      <formula>8</formula>
    </cfRule>
    <cfRule type="cellIs" dxfId="1158" priority="202" operator="equal">
      <formula>7</formula>
    </cfRule>
    <cfRule type="cellIs" dxfId="1157" priority="203" operator="equal">
      <formula>6</formula>
    </cfRule>
    <cfRule type="cellIs" dxfId="1156" priority="204" operator="equal">
      <formula>5</formula>
    </cfRule>
    <cfRule type="cellIs" dxfId="1155" priority="205" operator="equal">
      <formula>4</formula>
    </cfRule>
    <cfRule type="cellIs" dxfId="1154" priority="206" operator="equal">
      <formula>3</formula>
    </cfRule>
    <cfRule type="cellIs" dxfId="1153" priority="207" operator="equal">
      <formula>2</formula>
    </cfRule>
    <cfRule type="cellIs" dxfId="1152" priority="208" operator="equal">
      <formula>1</formula>
    </cfRule>
  </conditionalFormatting>
  <conditionalFormatting sqref="N29">
    <cfRule type="cellIs" dxfId="1151" priority="177" operator="equal">
      <formula>16</formula>
    </cfRule>
    <cfRule type="cellIs" dxfId="1150" priority="178" operator="equal">
      <formula>15</formula>
    </cfRule>
    <cfRule type="cellIs" dxfId="1149" priority="179" operator="equal">
      <formula>14</formula>
    </cfRule>
    <cfRule type="cellIs" dxfId="1148" priority="180" operator="equal">
      <formula>13</formula>
    </cfRule>
    <cfRule type="cellIs" dxfId="1147" priority="181" operator="equal">
      <formula>12</formula>
    </cfRule>
    <cfRule type="cellIs" dxfId="1146" priority="182" operator="equal">
      <formula>11</formula>
    </cfRule>
    <cfRule type="cellIs" dxfId="1145" priority="183" operator="equal">
      <formula>10</formula>
    </cfRule>
    <cfRule type="cellIs" dxfId="1144" priority="184" operator="equal">
      <formula>9</formula>
    </cfRule>
    <cfRule type="cellIs" dxfId="1143" priority="185" operator="equal">
      <formula>8</formula>
    </cfRule>
    <cfRule type="cellIs" dxfId="1142" priority="186" operator="equal">
      <formula>7</formula>
    </cfRule>
    <cfRule type="cellIs" dxfId="1141" priority="187" operator="equal">
      <formula>6</formula>
    </cfRule>
    <cfRule type="cellIs" dxfId="1140" priority="188" operator="equal">
      <formula>5</formula>
    </cfRule>
    <cfRule type="cellIs" dxfId="1139" priority="189" operator="equal">
      <formula>4</formula>
    </cfRule>
    <cfRule type="cellIs" dxfId="1138" priority="190" operator="equal">
      <formula>3</formula>
    </cfRule>
    <cfRule type="cellIs" dxfId="1137" priority="191" operator="equal">
      <formula>2</formula>
    </cfRule>
    <cfRule type="cellIs" dxfId="1136" priority="192" operator="equal">
      <formula>1</formula>
    </cfRule>
  </conditionalFormatting>
  <conditionalFormatting sqref="N119">
    <cfRule type="cellIs" dxfId="1135" priority="161" operator="equal">
      <formula>16</formula>
    </cfRule>
    <cfRule type="cellIs" dxfId="1134" priority="162" operator="equal">
      <formula>15</formula>
    </cfRule>
    <cfRule type="cellIs" dxfId="1133" priority="163" operator="equal">
      <formula>14</formula>
    </cfRule>
    <cfRule type="cellIs" dxfId="1132" priority="164" operator="equal">
      <formula>13</formula>
    </cfRule>
    <cfRule type="cellIs" dxfId="1131" priority="165" operator="equal">
      <formula>12</formula>
    </cfRule>
    <cfRule type="cellIs" dxfId="1130" priority="166" operator="equal">
      <formula>11</formula>
    </cfRule>
    <cfRule type="cellIs" dxfId="1129" priority="167" operator="equal">
      <formula>10</formula>
    </cfRule>
    <cfRule type="cellIs" dxfId="1128" priority="168" operator="equal">
      <formula>9</formula>
    </cfRule>
    <cfRule type="cellIs" dxfId="1127" priority="169" operator="equal">
      <formula>8</formula>
    </cfRule>
    <cfRule type="cellIs" dxfId="1126" priority="170" operator="equal">
      <formula>7</formula>
    </cfRule>
    <cfRule type="cellIs" dxfId="1125" priority="171" operator="equal">
      <formula>6</formula>
    </cfRule>
    <cfRule type="cellIs" dxfId="1124" priority="172" operator="equal">
      <formula>5</formula>
    </cfRule>
    <cfRule type="cellIs" dxfId="1123" priority="173" operator="equal">
      <formula>4</formula>
    </cfRule>
    <cfRule type="cellIs" dxfId="1122" priority="174" operator="equal">
      <formula>3</formula>
    </cfRule>
    <cfRule type="cellIs" dxfId="1121" priority="175" operator="equal">
      <formula>2</formula>
    </cfRule>
    <cfRule type="cellIs" dxfId="1120" priority="176" operator="equal">
      <formula>1</formula>
    </cfRule>
  </conditionalFormatting>
  <conditionalFormatting sqref="N27:N28">
    <cfRule type="cellIs" dxfId="1087" priority="113" operator="equal">
      <formula>16</formula>
    </cfRule>
    <cfRule type="cellIs" dxfId="1086" priority="114" operator="equal">
      <formula>15</formula>
    </cfRule>
    <cfRule type="cellIs" dxfId="1085" priority="115" operator="equal">
      <formula>14</formula>
    </cfRule>
    <cfRule type="cellIs" dxfId="1084" priority="116" operator="equal">
      <formula>13</formula>
    </cfRule>
    <cfRule type="cellIs" dxfId="1083" priority="117" operator="equal">
      <formula>12</formula>
    </cfRule>
    <cfRule type="cellIs" dxfId="1082" priority="118" operator="equal">
      <formula>11</formula>
    </cfRule>
    <cfRule type="cellIs" dxfId="1081" priority="119" operator="equal">
      <formula>10</formula>
    </cfRule>
    <cfRule type="cellIs" dxfId="1080" priority="120" operator="equal">
      <formula>9</formula>
    </cfRule>
    <cfRule type="cellIs" dxfId="1079" priority="121" operator="equal">
      <formula>8</formula>
    </cfRule>
    <cfRule type="cellIs" dxfId="1078" priority="122" operator="equal">
      <formula>7</formula>
    </cfRule>
    <cfRule type="cellIs" dxfId="1077" priority="123" operator="equal">
      <formula>6</formula>
    </cfRule>
    <cfRule type="cellIs" dxfId="1076" priority="124" operator="equal">
      <formula>5</formula>
    </cfRule>
    <cfRule type="cellIs" dxfId="1075" priority="125" operator="equal">
      <formula>4</formula>
    </cfRule>
    <cfRule type="cellIs" dxfId="1074" priority="126" operator="equal">
      <formula>3</formula>
    </cfRule>
    <cfRule type="cellIs" dxfId="1073" priority="127" operator="equal">
      <formula>2</formula>
    </cfRule>
    <cfRule type="cellIs" dxfId="1072" priority="128" operator="equal">
      <formula>1</formula>
    </cfRule>
  </conditionalFormatting>
  <conditionalFormatting sqref="N113:N118">
    <cfRule type="cellIs" dxfId="255" priority="81" operator="equal">
      <formula>16</formula>
    </cfRule>
    <cfRule type="cellIs" dxfId="254" priority="82" operator="equal">
      <formula>15</formula>
    </cfRule>
    <cfRule type="cellIs" dxfId="253" priority="83" operator="equal">
      <formula>14</formula>
    </cfRule>
    <cfRule type="cellIs" dxfId="252" priority="84" operator="equal">
      <formula>13</formula>
    </cfRule>
    <cfRule type="cellIs" dxfId="251" priority="85" operator="equal">
      <formula>12</formula>
    </cfRule>
    <cfRule type="cellIs" dxfId="250" priority="86" operator="equal">
      <formula>11</formula>
    </cfRule>
    <cfRule type="cellIs" dxfId="249" priority="87" operator="equal">
      <formula>10</formula>
    </cfRule>
    <cfRule type="cellIs" dxfId="248" priority="88" operator="equal">
      <formula>9</formula>
    </cfRule>
    <cfRule type="cellIs" dxfId="247" priority="89" operator="equal">
      <formula>8</formula>
    </cfRule>
    <cfRule type="cellIs" dxfId="246" priority="90" operator="equal">
      <formula>7</formula>
    </cfRule>
    <cfRule type="cellIs" dxfId="245" priority="91" operator="equal">
      <formula>6</formula>
    </cfRule>
    <cfRule type="cellIs" dxfId="244" priority="92" operator="equal">
      <formula>5</formula>
    </cfRule>
    <cfRule type="cellIs" dxfId="243" priority="93" operator="equal">
      <formula>4</formula>
    </cfRule>
    <cfRule type="cellIs" dxfId="242" priority="94" operator="equal">
      <formula>3</formula>
    </cfRule>
    <cfRule type="cellIs" dxfId="241" priority="95" operator="equal">
      <formula>2</formula>
    </cfRule>
    <cfRule type="cellIs" dxfId="240" priority="96" operator="equal">
      <formula>1</formula>
    </cfRule>
  </conditionalFormatting>
  <conditionalFormatting sqref="N112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1">
    <cfRule type="cellIs" dxfId="191" priority="49" operator="equal">
      <formula>16</formula>
    </cfRule>
    <cfRule type="cellIs" dxfId="190" priority="50" operator="equal">
      <formula>15</formula>
    </cfRule>
    <cfRule type="cellIs" dxfId="189" priority="51" operator="equal">
      <formula>14</formula>
    </cfRule>
    <cfRule type="cellIs" dxfId="188" priority="52" operator="equal">
      <formula>13</formula>
    </cfRule>
    <cfRule type="cellIs" dxfId="187" priority="53" operator="equal">
      <formula>12</formula>
    </cfRule>
    <cfRule type="cellIs" dxfId="186" priority="54" operator="equal">
      <formula>11</formula>
    </cfRule>
    <cfRule type="cellIs" dxfId="185" priority="55" operator="equal">
      <formula>10</formula>
    </cfRule>
    <cfRule type="cellIs" dxfId="184" priority="56" operator="equal">
      <formula>9</formula>
    </cfRule>
    <cfRule type="cellIs" dxfId="183" priority="57" operator="equal">
      <formula>8</formula>
    </cfRule>
    <cfRule type="cellIs" dxfId="182" priority="58" operator="equal">
      <formula>7</formula>
    </cfRule>
    <cfRule type="cellIs" dxfId="181" priority="59" operator="equal">
      <formula>6</formula>
    </cfRule>
    <cfRule type="cellIs" dxfId="180" priority="60" operator="equal">
      <formula>5</formula>
    </cfRule>
    <cfRule type="cellIs" dxfId="179" priority="61" operator="equal">
      <formula>4</formula>
    </cfRule>
    <cfRule type="cellIs" dxfId="178" priority="62" operator="equal">
      <formula>3</formula>
    </cfRule>
    <cfRule type="cellIs" dxfId="177" priority="63" operator="equal">
      <formula>2</formula>
    </cfRule>
    <cfRule type="cellIs" dxfId="176" priority="64" operator="equal">
      <formula>1</formula>
    </cfRule>
  </conditionalFormatting>
  <conditionalFormatting sqref="N91:N104">
    <cfRule type="cellIs" dxfId="159" priority="33" operator="equal">
      <formula>16</formula>
    </cfRule>
    <cfRule type="cellIs" dxfId="158" priority="34" operator="equal">
      <formula>15</formula>
    </cfRule>
    <cfRule type="cellIs" dxfId="157" priority="35" operator="equal">
      <formula>14</formula>
    </cfRule>
    <cfRule type="cellIs" dxfId="156" priority="36" operator="equal">
      <formula>13</formula>
    </cfRule>
    <cfRule type="cellIs" dxfId="155" priority="37" operator="equal">
      <formula>12</formula>
    </cfRule>
    <cfRule type="cellIs" dxfId="154" priority="38" operator="equal">
      <formula>11</formula>
    </cfRule>
    <cfRule type="cellIs" dxfId="153" priority="39" operator="equal">
      <formula>10</formula>
    </cfRule>
    <cfRule type="cellIs" dxfId="152" priority="40" operator="equal">
      <formula>9</formula>
    </cfRule>
    <cfRule type="cellIs" dxfId="151" priority="41" operator="equal">
      <formula>8</formula>
    </cfRule>
    <cfRule type="cellIs" dxfId="150" priority="42" operator="equal">
      <formula>7</formula>
    </cfRule>
    <cfRule type="cellIs" dxfId="149" priority="43" operator="equal">
      <formula>6</formula>
    </cfRule>
    <cfRule type="cellIs" dxfId="148" priority="44" operator="equal">
      <formula>5</formula>
    </cfRule>
    <cfRule type="cellIs" dxfId="147" priority="45" operator="equal">
      <formula>4</formula>
    </cfRule>
    <cfRule type="cellIs" dxfId="146" priority="46" operator="equal">
      <formula>3</formula>
    </cfRule>
    <cfRule type="cellIs" dxfId="145" priority="47" operator="equal">
      <formula>2</formula>
    </cfRule>
    <cfRule type="cellIs" dxfId="144" priority="48" operator="equal">
      <formula>1</formula>
    </cfRule>
  </conditionalFormatting>
  <conditionalFormatting sqref="N105:N110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6:N26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51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4.0049813200498136E-2</v>
      </c>
      <c r="C6" s="216">
        <f>IF([1]Summ!F1044="",0,[1]Summ!F1044)</f>
        <v>0</v>
      </c>
      <c r="D6" s="24">
        <f t="shared" ref="D6:D16" si="0">SUM(B6,C6)</f>
        <v>4.0049813200498136E-2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4.0049813200498136E-2</v>
      </c>
      <c r="J6" s="24">
        <f t="shared" ref="J6:J13" si="3">IF(I$32&lt;=1+I$131,I6,B6*H6+J$33*(I6-B6*H6))</f>
        <v>4.0049813200498136E-2</v>
      </c>
      <c r="K6" s="22">
        <f t="shared" ref="K6:K31" si="4">B6</f>
        <v>4.0049813200498136E-2</v>
      </c>
      <c r="L6" s="22">
        <f t="shared" ref="L6:L29" si="5">IF(K6="","",K6*H6)</f>
        <v>4.0049813200498136E-2</v>
      </c>
      <c r="M6" s="228">
        <f t="shared" ref="M6:M31" si="6">J6</f>
        <v>4.0049813200498136E-2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0.16019925280199254</v>
      </c>
      <c r="Z6" s="116">
        <v>0.17</v>
      </c>
      <c r="AA6" s="121">
        <f>$M6*Z6*4</f>
        <v>2.7233872976338735E-2</v>
      </c>
      <c r="AB6" s="116">
        <v>0.17</v>
      </c>
      <c r="AC6" s="121">
        <f t="shared" ref="AC6:AC29" si="7">$M6*AB6*4</f>
        <v>2.7233872976338735E-2</v>
      </c>
      <c r="AD6" s="116">
        <v>0.33</v>
      </c>
      <c r="AE6" s="121">
        <f t="shared" ref="AE6:AE29" si="8">$M6*AD6*4</f>
        <v>5.286575342465754E-2</v>
      </c>
      <c r="AF6" s="122">
        <f>1-SUM(Z6,AB6,AD6)</f>
        <v>0.32999999999999996</v>
      </c>
      <c r="AG6" s="121">
        <f>$M6*AF6*4</f>
        <v>5.2865753424657533E-2</v>
      </c>
      <c r="AH6" s="123">
        <f>SUM(Z6,AB6,AD6,AF6)</f>
        <v>1</v>
      </c>
      <c r="AI6" s="184">
        <f>SUM(AA6,AC6,AE6,AG6)/4</f>
        <v>4.0049813200498136E-2</v>
      </c>
      <c r="AJ6" s="120">
        <f>(AA6+AC6)/2</f>
        <v>2.7233872976338735E-2</v>
      </c>
      <c r="AK6" s="119">
        <f>(AE6+AG6)/2</f>
        <v>5.2865753424657533E-2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3.242428393524284E-2</v>
      </c>
      <c r="C7" s="216">
        <f>IF([1]Summ!F1045="",0,[1]Summ!F1045)</f>
        <v>0</v>
      </c>
      <c r="D7" s="24">
        <f t="shared" si="0"/>
        <v>3.242428393524284E-2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3.242428393524284E-2</v>
      </c>
      <c r="J7" s="24">
        <f t="shared" si="3"/>
        <v>3.242428393524284E-2</v>
      </c>
      <c r="K7" s="22">
        <f t="shared" si="4"/>
        <v>3.242428393524284E-2</v>
      </c>
      <c r="L7" s="22">
        <f t="shared" si="5"/>
        <v>3.242428393524284E-2</v>
      </c>
      <c r="M7" s="228">
        <f t="shared" si="6"/>
        <v>3.242428393524284E-2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1410.6293919273783</v>
      </c>
      <c r="S7" s="226">
        <f>IF($B$81=0,0,(SUMIF($N$6:$N$28,$U7,L$6:L$28)+SUMIF($N$91:$N$118,$U7,L$91:L$118))*$B$83*$H$84*Poor!$B$81/$B$81)</f>
        <v>1410.6293919273783</v>
      </c>
      <c r="T7" s="226">
        <f>IF($B$81=0,0,(SUMIF($N$6:$N$28,$U7,M$6:M$28)+SUMIF($N$91:$N$118,$U7,M$91:M$118))*$B$83*$H$84*Poor!$B$81/$B$81)</f>
        <v>1403.3859436203836</v>
      </c>
      <c r="U7" s="227">
        <v>1</v>
      </c>
      <c r="V7" s="56"/>
      <c r="W7" s="115"/>
      <c r="X7" s="124">
        <v>4</v>
      </c>
      <c r="Y7" s="184">
        <f t="shared" ref="Y7:Y29" si="9">M7*4</f>
        <v>0.12969713574097136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0.12969713574097136</v>
      </c>
      <c r="AH7" s="123">
        <f t="shared" ref="AH7:AH30" si="12">SUM(Z7,AB7,AD7,AF7)</f>
        <v>1</v>
      </c>
      <c r="AI7" s="184">
        <f t="shared" ref="AI7:AI30" si="13">SUM(AA7,AC7,AE7,AG7)/4</f>
        <v>3.242428393524284E-2</v>
      </c>
      <c r="AJ7" s="120">
        <f t="shared" ref="AJ7:AJ31" si="14">(AA7+AC7)/2</f>
        <v>0</v>
      </c>
      <c r="AK7" s="119">
        <f t="shared" ref="AK7:AK31" si="15">(AE7+AG7)/2</f>
        <v>6.4848567870485679E-2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2.8333333333333335E-2</v>
      </c>
      <c r="C8" s="216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2152</v>
      </c>
      <c r="S8" s="226">
        <f>IF($B$81=0,0,(SUMIF($N$6:$N$28,$U8,L$6:L$28)+SUMIF($N$91:$N$118,$U8,L$91:L$118))*$B$83*$H$84*Poor!$B$81/$B$81)</f>
        <v>2152</v>
      </c>
      <c r="T8" s="226">
        <f>IF($B$81=0,0,(SUMIF($N$6:$N$28,$U8,M$6:M$28)+SUMIF($N$91:$N$118,$U8,M$91:M$118))*$B$83*$H$84*Poor!$B$81/$B$81)</f>
        <v>2338.0673649929959</v>
      </c>
      <c r="U8" s="227">
        <v>2</v>
      </c>
      <c r="V8" s="185"/>
      <c r="W8" s="115"/>
      <c r="X8" s="124">
        <v>1</v>
      </c>
      <c r="Y8" s="184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4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6.1511547945205483E-2</v>
      </c>
      <c r="C9" s="216">
        <f>IF([1]Summ!F1047="",0,[1]Summ!F1047)</f>
        <v>0</v>
      </c>
      <c r="D9" s="24">
        <f t="shared" si="0"/>
        <v>6.1511547945205483E-2</v>
      </c>
      <c r="E9" s="26">
        <v>1</v>
      </c>
      <c r="F9" s="28">
        <v>8800</v>
      </c>
      <c r="H9" s="24">
        <f t="shared" si="1"/>
        <v>1</v>
      </c>
      <c r="I9" s="22">
        <f t="shared" si="2"/>
        <v>6.1511547945205483E-2</v>
      </c>
      <c r="J9" s="24">
        <f t="shared" si="3"/>
        <v>6.1511547945205483E-2</v>
      </c>
      <c r="K9" s="22">
        <f t="shared" si="4"/>
        <v>6.1511547945205483E-2</v>
      </c>
      <c r="L9" s="22">
        <f t="shared" si="5"/>
        <v>6.1511547945205483E-2</v>
      </c>
      <c r="M9" s="228">
        <f t="shared" si="6"/>
        <v>6.1511547945205483E-2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921.54981164163951</v>
      </c>
      <c r="S9" s="226">
        <f>IF($B$81=0,0,(SUMIF($N$6:$N$28,$U9,L$6:L$28)+SUMIF($N$91:$N$118,$U9,L$91:L$118))*$B$83*$H$84*Poor!$B$81/$B$81)</f>
        <v>921.54981164163951</v>
      </c>
      <c r="T9" s="226">
        <f>IF($B$81=0,0,(SUMIF($N$6:$N$28,$U9,M$6:M$28)+SUMIF($N$91:$N$118,$U9,M$91:M$118))*$B$83*$H$84*Poor!$B$81/$B$81)</f>
        <v>921.54981164163951</v>
      </c>
      <c r="U9" s="227">
        <v>3</v>
      </c>
      <c r="V9" s="56"/>
      <c r="W9" s="115"/>
      <c r="X9" s="124">
        <v>1</v>
      </c>
      <c r="Y9" s="184">
        <f t="shared" si="9"/>
        <v>0.24604619178082193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0.24604619178082193</v>
      </c>
      <c r="AH9" s="123">
        <f t="shared" si="12"/>
        <v>1</v>
      </c>
      <c r="AI9" s="184">
        <f t="shared" si="13"/>
        <v>6.1511547945205483E-2</v>
      </c>
      <c r="AJ9" s="120">
        <f t="shared" si="14"/>
        <v>0</v>
      </c>
      <c r="AK9" s="119">
        <f t="shared" si="15"/>
        <v>0.12302309589041097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6">
        <f>IF([1]Summ!E1048="",0,[1]Summ!E1048)</f>
        <v>7.8455790784557919E-5</v>
      </c>
      <c r="C10" s="216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3.7521862260970153E-5</v>
      </c>
      <c r="K10" s="22">
        <f t="shared" si="4"/>
        <v>7.8455790784557919E-5</v>
      </c>
      <c r="L10" s="22">
        <f t="shared" si="5"/>
        <v>7.8455790784557919E-5</v>
      </c>
      <c r="M10" s="228">
        <f t="shared" si="6"/>
        <v>3.7521862260970153E-5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1.5008744904388061E-4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1.5008744904388061E-4</v>
      </c>
      <c r="AH10" s="123">
        <f t="shared" si="12"/>
        <v>1</v>
      </c>
      <c r="AI10" s="184">
        <f t="shared" si="13"/>
        <v>3.7521862260970153E-5</v>
      </c>
      <c r="AJ10" s="120">
        <f t="shared" si="14"/>
        <v>0</v>
      </c>
      <c r="AK10" s="119">
        <f t="shared" si="15"/>
        <v>7.5043724521940306E-5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6">
        <f>IF([1]Summ!E1049="",0,[1]Summ!E1049)</f>
        <v>-1.0638231631382316E-3</v>
      </c>
      <c r="C11" s="216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-1.1678940215944069E-3</v>
      </c>
      <c r="K11" s="22">
        <f t="shared" si="4"/>
        <v>-1.0638231631382316E-3</v>
      </c>
      <c r="L11" s="22">
        <f t="shared" si="5"/>
        <v>-1.0638231631382316E-3</v>
      </c>
      <c r="M11" s="228">
        <f t="shared" si="6"/>
        <v>-1.1678940215944069E-3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4300.5</v>
      </c>
      <c r="S11" s="226">
        <f>IF($B$81=0,0,(SUMIF($N$6:$N$28,$U11,L$6:L$28)+SUMIF($N$91:$N$118,$U11,L$91:L$118))*$B$83*$H$84*Poor!$B$81/$B$81)</f>
        <v>4300.5</v>
      </c>
      <c r="T11" s="226">
        <f>IF($B$81=0,0,(SUMIF($N$6:$N$28,$U11,M$6:M$28)+SUMIF($N$91:$N$118,$U11,M$91:M$118))*$B$83*$H$84*Poor!$B$81/$B$81)</f>
        <v>4429.7297524478172</v>
      </c>
      <c r="U11" s="227">
        <v>5</v>
      </c>
      <c r="V11" s="56"/>
      <c r="W11" s="115"/>
      <c r="X11" s="124">
        <v>1</v>
      </c>
      <c r="Y11" s="184">
        <f t="shared" si="9"/>
        <v>-4.6715760863776275E-3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-4.6715760863776275E-3</v>
      </c>
      <c r="AH11" s="123">
        <f t="shared" si="12"/>
        <v>1</v>
      </c>
      <c r="AI11" s="184">
        <f t="shared" si="13"/>
        <v>-1.1678940215944069E-3</v>
      </c>
      <c r="AJ11" s="120">
        <f t="shared" si="14"/>
        <v>0</v>
      </c>
      <c r="AK11" s="119">
        <f t="shared" si="15"/>
        <v>-2.3357880431888137E-3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6">
        <f>IF([1]Summ!E1050="",0,[1]Summ!E1050)</f>
        <v>1.8212951432129514E-4</v>
      </c>
      <c r="C12" s="216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1.9994673767419606E-4</v>
      </c>
      <c r="K12" s="22">
        <f t="shared" si="4"/>
        <v>1.8212951432129514E-4</v>
      </c>
      <c r="L12" s="22">
        <f t="shared" si="5"/>
        <v>1.8212951432129514E-4</v>
      </c>
      <c r="M12" s="228">
        <f t="shared" si="6"/>
        <v>1.9994673767419606E-4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-135.56687681376542</v>
      </c>
      <c r="U12" s="227">
        <v>6</v>
      </c>
      <c r="V12" s="56"/>
      <c r="W12" s="117"/>
      <c r="X12" s="118"/>
      <c r="Y12" s="184">
        <f t="shared" si="9"/>
        <v>7.9978695069678424E-4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5.3585725696684552E-4</v>
      </c>
      <c r="AF12" s="122">
        <f>1-SUM(Z12,AB12,AD12)</f>
        <v>0.32999999999999996</v>
      </c>
      <c r="AG12" s="121">
        <f>$M12*AF12*4</f>
        <v>2.6392969372993877E-4</v>
      </c>
      <c r="AH12" s="123">
        <f t="shared" si="12"/>
        <v>1</v>
      </c>
      <c r="AI12" s="184">
        <f t="shared" si="13"/>
        <v>1.9994673767419609E-4</v>
      </c>
      <c r="AJ12" s="120">
        <f t="shared" si="14"/>
        <v>0</v>
      </c>
      <c r="AK12" s="119">
        <f t="shared" si="15"/>
        <v>3.9989347534839217E-4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6">
        <f>IF([1]Summ!E1051="",0,[1]Summ!E1051)</f>
        <v>8.8356164383561649E-3</v>
      </c>
      <c r="C13" s="216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9">
        <f t="shared" si="6"/>
        <v>8.8356164383561649E-3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16323.314917127072</v>
      </c>
      <c r="S13" s="226">
        <f>IF($B$81=0,0,(SUMIF($N$6:$N$28,$U13,L$6:L$28)+SUMIF($N$91:$N$118,$U13,L$91:L$118))*$B$83*$H$84*Poor!$B$81/$B$81)</f>
        <v>16323.314917127072</v>
      </c>
      <c r="T13" s="226">
        <f>IF($B$81=0,0,(SUMIF($N$6:$N$28,$U13,M$6:M$28)+SUMIF($N$91:$N$118,$U13,M$91:M$118))*$B$83*$H$84*Poor!$B$81/$B$81)</f>
        <v>16323.314917127072</v>
      </c>
      <c r="U13" s="227">
        <v>7</v>
      </c>
      <c r="V13" s="56"/>
      <c r="W13" s="110"/>
      <c r="X13" s="118"/>
      <c r="Y13" s="184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6">
        <f>IF([1]Summ!E1054="",0,[1]Summ!E1054)</f>
        <v>4.9427148194271481E-4</v>
      </c>
      <c r="C16" s="216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3.2503527120300671E-4</v>
      </c>
      <c r="K16" s="22">
        <f t="shared" si="4"/>
        <v>4.9427148194271481E-4</v>
      </c>
      <c r="L16" s="22">
        <f t="shared" si="5"/>
        <v>4.9427148194271481E-4</v>
      </c>
      <c r="M16" s="228">
        <f t="shared" si="6"/>
        <v>3.2503527120300671E-4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1.3001410848120269E-3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1.3001410848120269E-3</v>
      </c>
      <c r="AH16" s="123">
        <f t="shared" si="12"/>
        <v>1</v>
      </c>
      <c r="AI16" s="184">
        <f t="shared" si="13"/>
        <v>3.2503527120300671E-4</v>
      </c>
      <c r="AJ16" s="120">
        <f t="shared" si="14"/>
        <v>0</v>
      </c>
      <c r="AK16" s="119">
        <f t="shared" si="15"/>
        <v>6.5007054240601343E-4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6">
        <f>IF([1]Summ!E1056="",0,[1]Summ!E1056)</f>
        <v>-1.8212951432129514E-4</v>
      </c>
      <c r="C18" s="216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-2.6408874174463939E-4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9">
        <f t="shared" ref="M18:M20" si="23">J18</f>
        <v>-2.6408874174463939E-4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1665.1348105056604</v>
      </c>
      <c r="S18" s="226">
        <f>IF($B$81=0,0,(SUMIF($N$6:$N$28,$U18,L$6:L$28)+SUMIF($N$91:$N$118,$U18,L$91:L$118))*$B$83*$H$84*Poor!$B$81/$B$81)</f>
        <v>1665.1348105056604</v>
      </c>
      <c r="T18" s="226">
        <f>IF($B$81=0,0,(SUMIF($N$6:$N$28,$U18,M$6:M$28)+SUMIF($N$91:$N$118,$U18,M$91:M$118))*$B$83*$H$84*Poor!$B$81/$B$81)</f>
        <v>1665.1348105056604</v>
      </c>
      <c r="U18" s="227">
        <v>12</v>
      </c>
      <c r="V18" s="56"/>
      <c r="W18" s="110"/>
      <c r="X18" s="118"/>
      <c r="Y18" s="184">
        <f t="shared" ref="Y18:Y20" si="24">M18*4</f>
        <v>-1.0563549669785576E-3</v>
      </c>
      <c r="Z18" s="116">
        <v>1.2941</v>
      </c>
      <c r="AA18" s="121">
        <f t="shared" ref="AA18:AA20" si="25">$M18*Z18*4</f>
        <v>-1.3670289627669514E-3</v>
      </c>
      <c r="AB18" s="116">
        <v>1.1765000000000001</v>
      </c>
      <c r="AC18" s="121">
        <f t="shared" ref="AC18:AC20" si="26">$M18*AB18*4</f>
        <v>-1.2428016186502731E-3</v>
      </c>
      <c r="AD18" s="116">
        <v>1.2353000000000001</v>
      </c>
      <c r="AE18" s="121">
        <f t="shared" ref="AE18:AE20" si="27">$M18*AD18*4</f>
        <v>-1.3049152907086122E-3</v>
      </c>
      <c r="AF18" s="122">
        <f t="shared" ref="AF18:AF20" si="28">1-SUM(Z18,AB18,AD18)</f>
        <v>-2.7059000000000002</v>
      </c>
      <c r="AG18" s="121">
        <f t="shared" ref="AG18:AG20" si="29">$M18*AF18*4</f>
        <v>2.8583909051472793E-3</v>
      </c>
      <c r="AH18" s="123">
        <f t="shared" ref="AH18:AH20" si="30">SUM(Z18,AB18,AD18,AF18)</f>
        <v>1</v>
      </c>
      <c r="AI18" s="184">
        <f t="shared" ref="AI18:AI20" si="31">SUM(AA18,AC18,AE18,AG18)/4</f>
        <v>-2.6408874174463934E-4</v>
      </c>
      <c r="AJ18" s="120">
        <f t="shared" ref="AJ18:AJ20" si="32">(AA18+AC18)/2</f>
        <v>-1.3049152907086124E-3</v>
      </c>
      <c r="AK18" s="119">
        <f t="shared" ref="AK18:AK20" si="33">(AE18+AG18)/2</f>
        <v>7.7673780721933359E-4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6">
        <f>IF([1]Summ!E1057="",0,[1]Summ!E1057)</f>
        <v>1.1731008717310086E-2</v>
      </c>
      <c r="C19" s="216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1.1539740063196892E-2</v>
      </c>
      <c r="K19" s="22">
        <f t="shared" si="21"/>
        <v>1.1731008717310086E-2</v>
      </c>
      <c r="L19" s="22">
        <f t="shared" si="22"/>
        <v>1.1731008717310086E-2</v>
      </c>
      <c r="M19" s="229">
        <f t="shared" si="23"/>
        <v>1.1539740063196892E-2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4.6158960252787568E-2</v>
      </c>
      <c r="Z19" s="116">
        <v>2.2940999999999998</v>
      </c>
      <c r="AA19" s="121">
        <f t="shared" si="25"/>
        <v>0.10589327071591995</v>
      </c>
      <c r="AB19" s="116">
        <v>2.1764999999999999</v>
      </c>
      <c r="AC19" s="121">
        <f t="shared" si="26"/>
        <v>0.10046497699019213</v>
      </c>
      <c r="AD19" s="116">
        <v>2.2353000000000001</v>
      </c>
      <c r="AE19" s="121">
        <f t="shared" si="27"/>
        <v>0.10317912385305605</v>
      </c>
      <c r="AF19" s="122">
        <f t="shared" si="28"/>
        <v>-5.7058999999999997</v>
      </c>
      <c r="AG19" s="121">
        <f t="shared" si="29"/>
        <v>-0.26337841130638057</v>
      </c>
      <c r="AH19" s="123">
        <f t="shared" si="30"/>
        <v>1</v>
      </c>
      <c r="AI19" s="184">
        <f t="shared" si="31"/>
        <v>1.1539740063196899E-2</v>
      </c>
      <c r="AJ19" s="120">
        <f t="shared" si="32"/>
        <v>0.10317912385305604</v>
      </c>
      <c r="AK19" s="119">
        <f t="shared" si="33"/>
        <v>-8.0099643726662256E-2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6">
        <f>IF([1]Summ!E1058="",0,[1]Summ!E1058)</f>
        <v>1.0167198007471981E-3</v>
      </c>
      <c r="C20" s="216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9">
        <f t="shared" si="23"/>
        <v>1.0167198007471981E-3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28319.999999999993</v>
      </c>
      <c r="S20" s="226">
        <f>IF($B$81=0,0,(SUMIF($N$6:$N$28,$U20,L$6:L$28)+SUMIF($N$91:$N$118,$U20,L$91:L$118))*$B$83*$H$84*Poor!$B$81/$B$81)</f>
        <v>28319.999999999993</v>
      </c>
      <c r="T20" s="226">
        <f>IF($B$81=0,0,(SUMIF($N$6:$N$28,$U20,M$6:M$28)+SUMIF($N$91:$N$118,$U20,M$91:M$118))*$B$83*$H$84*Poor!$B$81/$B$81)</f>
        <v>28319.999999999993</v>
      </c>
      <c r="U20" s="227">
        <v>14</v>
      </c>
      <c r="V20" s="56"/>
      <c r="W20" s="110"/>
      <c r="X20" s="118"/>
      <c r="Y20" s="184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4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6">
        <f>IF([1]Summ!E1059="",0,[1]Summ!E1059)</f>
        <v>0</v>
      </c>
      <c r="C21" s="216">
        <f>IF([1]Summ!F1059="",0,[1]Summ!F1059)</f>
        <v>0.05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-4.8913608042322875E-3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-4.8913608042322875E-3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-1.956544321692915E-2</v>
      </c>
      <c r="Z21" s="116">
        <v>4.2941000000000003</v>
      </c>
      <c r="AA21" s="121">
        <f t="shared" ref="AA21:AA25" si="41">$M21*Z21*4</f>
        <v>-8.401596971781547E-2</v>
      </c>
      <c r="AB21" s="116">
        <v>4.1764999999999999</v>
      </c>
      <c r="AC21" s="121">
        <f t="shared" ref="AC21:AC25" si="42">$M21*AB21*4</f>
        <v>-8.1715073595504589E-2</v>
      </c>
      <c r="AD21" s="116">
        <v>4.2352999999999996</v>
      </c>
      <c r="AE21" s="121">
        <f t="shared" ref="AE21:AE25" si="43">$M21*AD21*4</f>
        <v>-8.2865521656660016E-2</v>
      </c>
      <c r="AF21" s="122">
        <f t="shared" ref="AF21:AF25" si="44">1-SUM(Z21,AB21,AD21)</f>
        <v>-11.7059</v>
      </c>
      <c r="AG21" s="121">
        <f t="shared" ref="AG21:AG25" si="45">$M21*AF21*4</f>
        <v>0.22903112175305093</v>
      </c>
      <c r="AH21" s="123">
        <f t="shared" ref="AH21:AH25" si="46">SUM(Z21,AB21,AD21,AF21)</f>
        <v>1</v>
      </c>
      <c r="AI21" s="184">
        <f t="shared" ref="AI21:AI25" si="47">SUM(AA21,AC21,AE21,AG21)/4</f>
        <v>-4.8913608042322823E-3</v>
      </c>
      <c r="AJ21" s="120">
        <f t="shared" ref="AJ21:AJ25" si="48">(AA21+AC21)/2</f>
        <v>-8.2865521656660029E-2</v>
      </c>
      <c r="AK21" s="119">
        <f t="shared" ref="AK21:AK25" si="49">(AE21+AG21)/2</f>
        <v>7.3082800048195451E-2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Labour: Harvesting</v>
      </c>
      <c r="B23" s="216">
        <f>IF([1]Summ!E1061="",0,[1]Summ!E1061)</f>
        <v>9.46331506849315E-2</v>
      </c>
      <c r="C23" s="216">
        <f>IF([1]Summ!F1061="",0,[1]Summ!F1061)</f>
        <v>0</v>
      </c>
      <c r="D23" s="24">
        <f t="shared" si="34"/>
        <v>9.46331506849315E-2</v>
      </c>
      <c r="E23" s="26">
        <v>1</v>
      </c>
      <c r="F23" s="22"/>
      <c r="H23" s="24">
        <f t="shared" si="35"/>
        <v>1</v>
      </c>
      <c r="I23" s="22">
        <f t="shared" si="36"/>
        <v>9.46331506849315E-2</v>
      </c>
      <c r="J23" s="24">
        <f t="shared" si="17"/>
        <v>9.46331506849315E-2</v>
      </c>
      <c r="K23" s="22">
        <f t="shared" si="37"/>
        <v>9.46331506849315E-2</v>
      </c>
      <c r="L23" s="22">
        <f t="shared" si="38"/>
        <v>9.46331506849315E-2</v>
      </c>
      <c r="M23" s="229">
        <f t="shared" si="39"/>
        <v>9.46331506849315E-2</v>
      </c>
      <c r="N23" s="233">
        <v>7</v>
      </c>
      <c r="O23" s="2"/>
      <c r="P23" s="22"/>
      <c r="Q23" s="171" t="s">
        <v>100</v>
      </c>
      <c r="R23" s="179">
        <f>SUM(R7:R22)</f>
        <v>55093.128931201747</v>
      </c>
      <c r="S23" s="179">
        <f>SUM(S7:S22)</f>
        <v>55093.128931201747</v>
      </c>
      <c r="T23" s="179">
        <f>SUM(T7:T22)</f>
        <v>55265.615723521798</v>
      </c>
      <c r="U23" s="56"/>
      <c r="V23" s="56"/>
      <c r="W23" s="110"/>
      <c r="X23" s="118"/>
      <c r="Y23" s="184">
        <f t="shared" si="40"/>
        <v>0.378532602739726</v>
      </c>
      <c r="Z23" s="116">
        <v>6.2941000000000003</v>
      </c>
      <c r="AA23" s="121">
        <f t="shared" si="41"/>
        <v>2.3825220549041095</v>
      </c>
      <c r="AB23" s="116">
        <v>6.1764999999999999</v>
      </c>
      <c r="AC23" s="121">
        <f t="shared" si="42"/>
        <v>2.3380066208219175</v>
      </c>
      <c r="AD23" s="116">
        <v>6.2352999999999996</v>
      </c>
      <c r="AE23" s="121">
        <f t="shared" si="43"/>
        <v>2.3602643378630135</v>
      </c>
      <c r="AF23" s="122">
        <f t="shared" si="44"/>
        <v>-17.7059</v>
      </c>
      <c r="AG23" s="121">
        <f t="shared" si="45"/>
        <v>-6.7022604108493145</v>
      </c>
      <c r="AH23" s="123">
        <f t="shared" si="46"/>
        <v>1</v>
      </c>
      <c r="AI23" s="184">
        <f t="shared" si="47"/>
        <v>9.4633150684931611E-2</v>
      </c>
      <c r="AJ23" s="120">
        <f t="shared" si="48"/>
        <v>2.3602643378630135</v>
      </c>
      <c r="AK23" s="119">
        <f t="shared" si="49"/>
        <v>-2.1709980364931507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24646.213665102579</v>
      </c>
      <c r="S24" s="41">
        <f>IF($B$81=0,0,($B$124*($H$124)+1-($D$29*$H$29)-($D$28*$H$28))*$I$83*Poor!$B$81/$B$81)</f>
        <v>24646.213665102579</v>
      </c>
      <c r="T24" s="41">
        <f>IF($B$81=0,0,($B$124*($H$124)+1-($D$29*$H$29)-($D$28*$H$28))*$I$83*Poor!$B$81/$B$81)</f>
        <v>24646.213665102579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0.13095238095238096</v>
      </c>
      <c r="C26" s="216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5.1727575093399751E-2</v>
      </c>
      <c r="C27" s="216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5.6787939759596506E-2</v>
      </c>
      <c r="K27" s="22">
        <f t="shared" si="4"/>
        <v>5.1727575093399751E-2</v>
      </c>
      <c r="L27" s="22">
        <f t="shared" si="5"/>
        <v>5.1727575093399751E-2</v>
      </c>
      <c r="M27" s="230">
        <f t="shared" si="6"/>
        <v>5.6787939759596506E-2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81349.546998435908</v>
      </c>
      <c r="S27" s="41">
        <f>IF($B$81=0,0,($B$124*$H$124)+($B$125*$H$125*$H$84)+($B$126*$H$126*$H$84)+($B$127*$H$127*$H$84)+1-($D$29*$H$29)-($D$28*$H$28))*$I$83*Poor!$B$81/$B$81</f>
        <v>81349.546998435908</v>
      </c>
      <c r="T27" s="41">
        <f>IF($B$81=0,0,($B$124*$H$124)+($B$125*$H$125*$H$84)+($B$126*$H$126*$H$84)+($B$127*$H$127*$H$84)+1-($D$29*$H$29)-($D$28*$H$28))*$I$83*Poor!$B$81/$B$81</f>
        <v>81349.546998435908</v>
      </c>
      <c r="U27" s="56"/>
      <c r="V27" s="56"/>
      <c r="W27" s="110"/>
      <c r="X27" s="118"/>
      <c r="Y27" s="184">
        <f t="shared" si="9"/>
        <v>0.22715175903838603</v>
      </c>
      <c r="Z27" s="116">
        <v>0.25</v>
      </c>
      <c r="AA27" s="121">
        <f t="shared" si="16"/>
        <v>5.6787939759596506E-2</v>
      </c>
      <c r="AB27" s="116">
        <v>0.25</v>
      </c>
      <c r="AC27" s="121">
        <f t="shared" si="7"/>
        <v>5.6787939759596506E-2</v>
      </c>
      <c r="AD27" s="116">
        <v>0.25</v>
      </c>
      <c r="AE27" s="121">
        <f t="shared" si="8"/>
        <v>5.6787939759596506E-2</v>
      </c>
      <c r="AF27" s="122">
        <f t="shared" si="10"/>
        <v>0.25</v>
      </c>
      <c r="AG27" s="121">
        <f t="shared" si="11"/>
        <v>5.6787939759596506E-2</v>
      </c>
      <c r="AH27" s="123">
        <f t="shared" si="12"/>
        <v>1</v>
      </c>
      <c r="AI27" s="184">
        <f t="shared" si="13"/>
        <v>5.6787939759596506E-2</v>
      </c>
      <c r="AJ27" s="120">
        <f t="shared" si="14"/>
        <v>5.6787939759596506E-2</v>
      </c>
      <c r="AK27" s="119">
        <f t="shared" si="15"/>
        <v>5.6787939759596506E-2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5.4994113325031131E-2</v>
      </c>
      <c r="C28" s="216">
        <f>IF([1]Summ!F1066="",0,[1]Summ!F1066)</f>
        <v>-5.4994113325031131E-2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6.0374034332662446E-2</v>
      </c>
      <c r="K28" s="22">
        <f t="shared" si="4"/>
        <v>5.4994113325031131E-2</v>
      </c>
      <c r="L28" s="22">
        <f t="shared" si="5"/>
        <v>5.4994113325031131E-2</v>
      </c>
      <c r="M28" s="228">
        <f t="shared" si="6"/>
        <v>6.0374034332662446E-2</v>
      </c>
      <c r="N28" s="233"/>
      <c r="O28" s="2"/>
      <c r="P28" s="22"/>
      <c r="V28" s="56"/>
      <c r="W28" s="110"/>
      <c r="X28" s="118"/>
      <c r="Y28" s="184">
        <f t="shared" si="9"/>
        <v>0.24149613733064978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0.12074806866532489</v>
      </c>
      <c r="AF28" s="122">
        <f t="shared" si="10"/>
        <v>0.5</v>
      </c>
      <c r="AG28" s="121">
        <f t="shared" si="11"/>
        <v>0.12074806866532489</v>
      </c>
      <c r="AH28" s="123">
        <f t="shared" si="12"/>
        <v>1</v>
      </c>
      <c r="AI28" s="184">
        <f t="shared" si="13"/>
        <v>6.0374034332662446E-2</v>
      </c>
      <c r="AJ28" s="120">
        <f t="shared" si="14"/>
        <v>0</v>
      </c>
      <c r="AK28" s="119">
        <f t="shared" si="15"/>
        <v>0.12074806866532489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0.35819872811955156</v>
      </c>
      <c r="C29" s="216">
        <f>IF([1]Summ!F1067="",0,[1]Summ!F1067)</f>
        <v>0.10548805495052516</v>
      </c>
      <c r="D29" s="24">
        <f>SUM(B29,C29)</f>
        <v>0.46368678307007671</v>
      </c>
      <c r="E29" s="26">
        <v>1</v>
      </c>
      <c r="F29" s="22"/>
      <c r="H29" s="24">
        <f t="shared" si="1"/>
        <v>1</v>
      </c>
      <c r="I29" s="22">
        <f t="shared" si="2"/>
        <v>0.46368678307007671</v>
      </c>
      <c r="J29" s="24">
        <f>IF(I$32&lt;=1+I131,I29,B29*H29+J$33*(I29-B29*H29))</f>
        <v>0.34787912537355753</v>
      </c>
      <c r="K29" s="22">
        <f t="shared" si="4"/>
        <v>0.35819872811955156</v>
      </c>
      <c r="L29" s="22">
        <f t="shared" si="5"/>
        <v>0.35819872811955156</v>
      </c>
      <c r="M29" s="228">
        <f t="shared" si="6"/>
        <v>0.34787912537355753</v>
      </c>
      <c r="N29" s="233"/>
      <c r="P29" s="22"/>
      <c r="V29" s="56"/>
      <c r="W29" s="110"/>
      <c r="X29" s="118"/>
      <c r="Y29" s="184">
        <f t="shared" si="9"/>
        <v>1.3915165014942301</v>
      </c>
      <c r="Z29" s="116">
        <v>0.25</v>
      </c>
      <c r="AA29" s="121">
        <f t="shared" si="16"/>
        <v>0.34787912537355753</v>
      </c>
      <c r="AB29" s="116">
        <v>0.25</v>
      </c>
      <c r="AC29" s="121">
        <f t="shared" si="7"/>
        <v>0.34787912537355753</v>
      </c>
      <c r="AD29" s="116">
        <v>0.25</v>
      </c>
      <c r="AE29" s="121">
        <f t="shared" si="8"/>
        <v>0.34787912537355753</v>
      </c>
      <c r="AF29" s="122">
        <f t="shared" si="10"/>
        <v>0.25</v>
      </c>
      <c r="AG29" s="121">
        <f t="shared" si="11"/>
        <v>0.34787912537355753</v>
      </c>
      <c r="AH29" s="123">
        <f t="shared" si="12"/>
        <v>1</v>
      </c>
      <c r="AI29" s="184">
        <f t="shared" si="13"/>
        <v>0.34787912537355753</v>
      </c>
      <c r="AJ29" s="120">
        <f t="shared" si="14"/>
        <v>0.34787912537355753</v>
      </c>
      <c r="AK29" s="119">
        <f t="shared" si="15"/>
        <v>0.34787912537355753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0.50976766625155667</v>
      </c>
      <c r="C30" s="103"/>
      <c r="D30" s="24">
        <f>(D119-B124)</f>
        <v>2.3272889678719819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2.3272889678719819</v>
      </c>
      <c r="J30" s="235">
        <f>IF(I$32&lt;=$B$32,I30,$B$32-SUM(J6:J29))</f>
        <v>0.51510799578385802</v>
      </c>
      <c r="K30" s="22">
        <f t="shared" si="4"/>
        <v>0.50976766625155667</v>
      </c>
      <c r="L30" s="22">
        <f>IF(L124=L119,0,IF(K30="",0,(L119-L124)/(B119-B124)*K30))</f>
        <v>0.50976766625155667</v>
      </c>
      <c r="M30" s="175">
        <f t="shared" si="6"/>
        <v>0.51510799578385802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2.0604319831354321</v>
      </c>
      <c r="Z30" s="122">
        <f>IF($Y30=0,0,AA30/($Y$30))</f>
        <v>-0.97776817435710039</v>
      </c>
      <c r="AA30" s="188">
        <f>IF(AA79*4/$I$83+SUM(AA6:AA29)&lt;1,AA79*4/$I$83,1-SUM(AA6:AA29))</f>
        <v>-2.0146248185373112</v>
      </c>
      <c r="AB30" s="122">
        <f>IF($Y30=0,0,AC30/($Y$30))</f>
        <v>-0.93732066831403826</v>
      </c>
      <c r="AC30" s="188">
        <f>IF(AC79*4/$I$83+SUM(AC6:AC29)&lt;1,AC79*4/$I$83,1-SUM(AC6:AC29))</f>
        <v>-1.9312854834481223</v>
      </c>
      <c r="AD30" s="122">
        <f>IF($Y30=0,0,AE30/($Y$30))</f>
        <v>-1.02027135168404</v>
      </c>
      <c r="AE30" s="188">
        <f>IF(AE79*4/$I$83+SUM(AE6:AE29)&lt;1,AE79*4/$I$83,1-SUM(AE6:AE29))</f>
        <v>-2.1021997244866144</v>
      </c>
      <c r="AF30" s="122">
        <f>IF($Y30=0,0,AG30/($Y$30))</f>
        <v>3.1904972820191602</v>
      </c>
      <c r="AG30" s="188">
        <f>IF(AG79*4/$I$83+SUM(AG6:AG29)&lt;1,AG79*4/$I$83,1-SUM(AG6:AG29))</f>
        <v>6.5738026419789444</v>
      </c>
      <c r="AH30" s="123">
        <f t="shared" si="12"/>
        <v>0.2551370876639818</v>
      </c>
      <c r="AI30" s="184">
        <f t="shared" si="13"/>
        <v>0.1314231538767241</v>
      </c>
      <c r="AJ30" s="120">
        <f t="shared" si="14"/>
        <v>-1.9729551509927168</v>
      </c>
      <c r="AK30" s="119">
        <f t="shared" si="15"/>
        <v>2.235801458746165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-0.38368484190713392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1.3836848419071339</v>
      </c>
      <c r="C32" s="29">
        <f>SUM(C6:C31)</f>
        <v>5.4589405137324666E-2</v>
      </c>
      <c r="D32" s="24">
        <f>SUM(D6:D30)</f>
        <v>3.2557955486648837</v>
      </c>
      <c r="E32" s="2"/>
      <c r="F32" s="2"/>
      <c r="H32" s="17"/>
      <c r="I32" s="22">
        <f>SUM(I6:I30)</f>
        <v>3.2557955486648837</v>
      </c>
      <c r="J32" s="17"/>
      <c r="L32" s="22">
        <f>SUM(L6:L30)</f>
        <v>1.3836848419071339</v>
      </c>
      <c r="M32" s="23"/>
      <c r="N32" s="56"/>
      <c r="O32" s="2"/>
      <c r="P32" s="22"/>
      <c r="Q32" s="238" t="s">
        <v>143</v>
      </c>
      <c r="R32" s="238">
        <f t="shared" si="50"/>
        <v>23706.418067234161</v>
      </c>
      <c r="S32" s="238">
        <f t="shared" si="50"/>
        <v>23706.418067234161</v>
      </c>
      <c r="T32" s="238">
        <f t="shared" si="50"/>
        <v>23533.93127491411</v>
      </c>
      <c r="V32" s="56"/>
      <c r="W32" s="110"/>
      <c r="X32" s="118"/>
      <c r="Y32" s="115">
        <f>SUM(Y6:Y31)</f>
        <v>5.5347393676285357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-9.7827216084645743E-2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26256.418067234161</v>
      </c>
      <c r="S33" s="238">
        <f t="shared" si="50"/>
        <v>26256.418067234161</v>
      </c>
      <c r="T33" s="238">
        <f t="shared" si="50"/>
        <v>26083.93127491411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0</v>
      </c>
      <c r="AH38" s="123">
        <f t="shared" ref="AH38:AI58" si="62">SUM(Z38,AB38,AD38,AF38)</f>
        <v>1</v>
      </c>
      <c r="AI38" s="112">
        <f t="shared" si="62"/>
        <v>0</v>
      </c>
      <c r="AJ38" s="148">
        <f t="shared" ref="AJ38:AJ64" si="63">(AA38+AC38)</f>
        <v>0</v>
      </c>
      <c r="AK38" s="147">
        <f t="shared" ref="AK38:AK64" si="64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7">
        <f>IF([1]Summ!E1074="",0,[1]Summ!E1074)</f>
        <v>3500</v>
      </c>
      <c r="C39" s="217">
        <f>IF([1]Summ!F1074="",0,[1]Summ!F1074)</f>
        <v>0</v>
      </c>
      <c r="D39" s="38">
        <f t="shared" si="58"/>
        <v>3500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3500</v>
      </c>
      <c r="J39" s="38">
        <f t="shared" si="53"/>
        <v>3499.9999999999995</v>
      </c>
      <c r="K39" s="40">
        <f t="shared" si="54"/>
        <v>7.0150824272185192E-2</v>
      </c>
      <c r="L39" s="22">
        <f t="shared" si="55"/>
        <v>7.0150824272185192E-2</v>
      </c>
      <c r="M39" s="24">
        <f t="shared" si="56"/>
        <v>7.0150824272185192E-2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3499.9999999999995</v>
      </c>
      <c r="AH39" s="123">
        <f t="shared" si="62"/>
        <v>1</v>
      </c>
      <c r="AI39" s="112">
        <f t="shared" si="62"/>
        <v>3499.9999999999995</v>
      </c>
      <c r="AJ39" s="148">
        <f t="shared" si="63"/>
        <v>0</v>
      </c>
      <c r="AK39" s="147">
        <f t="shared" si="64"/>
        <v>3499.9999999999995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7">
        <f>IF([1]Summ!E1075="",0,[1]Summ!E1075)</f>
        <v>660.5</v>
      </c>
      <c r="C40" s="217">
        <f>IF([1]Summ!F1075="",0,[1]Summ!F1075)</f>
        <v>-1321</v>
      </c>
      <c r="D40" s="38">
        <f t="shared" si="58"/>
        <v>-660.5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-660.5</v>
      </c>
      <c r="J40" s="38">
        <f t="shared" si="53"/>
        <v>789.72975244781708</v>
      </c>
      <c r="K40" s="40">
        <f t="shared" si="54"/>
        <v>1.3238462694793807E-2</v>
      </c>
      <c r="L40" s="22">
        <f t="shared" si="55"/>
        <v>1.3238462694793807E-2</v>
      </c>
      <c r="M40" s="24">
        <f t="shared" si="56"/>
        <v>1.5828626596138037E-2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789.72975244781708</v>
      </c>
      <c r="AH40" s="123">
        <f t="shared" si="62"/>
        <v>1</v>
      </c>
      <c r="AI40" s="112">
        <f t="shared" si="62"/>
        <v>789.72975244781708</v>
      </c>
      <c r="AJ40" s="148">
        <f t="shared" si="63"/>
        <v>0</v>
      </c>
      <c r="AK40" s="147">
        <f t="shared" si="64"/>
        <v>789.72975244781708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7">
        <f>IF([1]Summ!E1077="",0,[1]Summ!E1077)</f>
        <v>140</v>
      </c>
      <c r="C42" s="217">
        <f>IF([1]Summ!F1077="",0,[1]Summ!F1077)</f>
        <v>0</v>
      </c>
      <c r="D42" s="38">
        <f t="shared" si="58"/>
        <v>140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140</v>
      </c>
      <c r="J42" s="38">
        <f t="shared" si="53"/>
        <v>140</v>
      </c>
      <c r="K42" s="40">
        <f t="shared" si="54"/>
        <v>2.8060329708874078E-3</v>
      </c>
      <c r="L42" s="22">
        <f t="shared" si="55"/>
        <v>2.8060329708874078E-3</v>
      </c>
      <c r="M42" s="24">
        <f t="shared" si="56"/>
        <v>2.8060329708874078E-3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35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70</v>
      </c>
      <c r="AF42" s="122">
        <f t="shared" si="57"/>
        <v>0.25</v>
      </c>
      <c r="AG42" s="147">
        <f t="shared" si="61"/>
        <v>35</v>
      </c>
      <c r="AH42" s="123">
        <f t="shared" si="62"/>
        <v>1</v>
      </c>
      <c r="AI42" s="112">
        <f t="shared" si="62"/>
        <v>140</v>
      </c>
      <c r="AJ42" s="148">
        <f t="shared" si="63"/>
        <v>35</v>
      </c>
      <c r="AK42" s="147">
        <f t="shared" si="64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7">
        <f>IF([1]Summ!E1079="",0,[1]Summ!E1079)</f>
        <v>480</v>
      </c>
      <c r="C44" s="217">
        <f>IF([1]Summ!F1079="",0,[1]Summ!F1079)</f>
        <v>-480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526.95706372062989</v>
      </c>
      <c r="K44" s="40">
        <f t="shared" si="54"/>
        <v>9.6206844716139692E-3</v>
      </c>
      <c r="L44" s="22">
        <f t="shared" si="55"/>
        <v>9.6206844716139692E-3</v>
      </c>
      <c r="M44" s="24">
        <f t="shared" si="56"/>
        <v>1.0561849250300744E-2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131.73926593015747</v>
      </c>
      <c r="AB44" s="116">
        <v>0.25</v>
      </c>
      <c r="AC44" s="147">
        <f t="shared" si="66"/>
        <v>131.73926593015747</v>
      </c>
      <c r="AD44" s="116">
        <v>0.25</v>
      </c>
      <c r="AE44" s="147">
        <f t="shared" si="67"/>
        <v>131.73926593015747</v>
      </c>
      <c r="AF44" s="122">
        <f t="shared" si="57"/>
        <v>0.25</v>
      </c>
      <c r="AG44" s="147">
        <f t="shared" si="61"/>
        <v>131.73926593015747</v>
      </c>
      <c r="AH44" s="123">
        <f t="shared" si="62"/>
        <v>1</v>
      </c>
      <c r="AI44" s="112">
        <f t="shared" si="62"/>
        <v>526.95706372062989</v>
      </c>
      <c r="AJ44" s="148">
        <f t="shared" si="63"/>
        <v>263.47853186031494</v>
      </c>
      <c r="AK44" s="147">
        <f t="shared" si="64"/>
        <v>263.47853186031494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7">
        <f>IF([1]Summ!E1080="",0,[1]Summ!E1080)</f>
        <v>1000</v>
      </c>
      <c r="C45" s="217">
        <f>IF([1]Summ!F1080="",0,[1]Summ!F1080)</f>
        <v>-850</v>
      </c>
      <c r="D45" s="38">
        <f t="shared" si="58"/>
        <v>150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150</v>
      </c>
      <c r="J45" s="38">
        <f t="shared" si="53"/>
        <v>1083.1531336719488</v>
      </c>
      <c r="K45" s="40">
        <f t="shared" si="54"/>
        <v>2.0043092649195772E-2</v>
      </c>
      <c r="L45" s="22">
        <f t="shared" si="55"/>
        <v>2.0043092649195772E-2</v>
      </c>
      <c r="M45" s="24">
        <f t="shared" si="56"/>
        <v>2.1709738611453602E-2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270.7882834179872</v>
      </c>
      <c r="AB45" s="116">
        <v>0.25</v>
      </c>
      <c r="AC45" s="147">
        <f t="shared" si="66"/>
        <v>270.7882834179872</v>
      </c>
      <c r="AD45" s="116">
        <v>0.25</v>
      </c>
      <c r="AE45" s="147">
        <f t="shared" si="67"/>
        <v>270.7882834179872</v>
      </c>
      <c r="AF45" s="122">
        <f t="shared" si="57"/>
        <v>0.25</v>
      </c>
      <c r="AG45" s="147">
        <f t="shared" si="61"/>
        <v>270.7882834179872</v>
      </c>
      <c r="AH45" s="123">
        <f t="shared" si="62"/>
        <v>1</v>
      </c>
      <c r="AI45" s="112">
        <f t="shared" si="62"/>
        <v>1083.1531336719488</v>
      </c>
      <c r="AJ45" s="148">
        <f t="shared" si="63"/>
        <v>541.5765668359744</v>
      </c>
      <c r="AK45" s="147">
        <f t="shared" si="64"/>
        <v>541.5765668359744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7">
        <f>IF([1]Summ!E1081="",0,[1]Summ!E1081)</f>
        <v>50</v>
      </c>
      <c r="C46" s="217">
        <f>IF([1]Summ!F1081="",0,[1]Summ!F1081)</f>
        <v>50</v>
      </c>
      <c r="D46" s="38">
        <f t="shared" si="58"/>
        <v>100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100</v>
      </c>
      <c r="J46" s="38">
        <f t="shared" si="53"/>
        <v>45.108639195767708</v>
      </c>
      <c r="K46" s="40">
        <f t="shared" si="54"/>
        <v>1.0021546324597886E-3</v>
      </c>
      <c r="L46" s="22">
        <f t="shared" si="55"/>
        <v>1.0021546324597886E-3</v>
      </c>
      <c r="M46" s="24">
        <f t="shared" si="56"/>
        <v>9.0411663467991599E-4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11.277159798941927</v>
      </c>
      <c r="AB46" s="116">
        <v>0.25</v>
      </c>
      <c r="AC46" s="147">
        <f t="shared" si="66"/>
        <v>11.277159798941927</v>
      </c>
      <c r="AD46" s="116">
        <v>0.25</v>
      </c>
      <c r="AE46" s="147">
        <f t="shared" si="67"/>
        <v>11.277159798941927</v>
      </c>
      <c r="AF46" s="122">
        <f t="shared" si="57"/>
        <v>0.25</v>
      </c>
      <c r="AG46" s="147">
        <f t="shared" si="61"/>
        <v>11.277159798941927</v>
      </c>
      <c r="AH46" s="123">
        <f t="shared" si="62"/>
        <v>1</v>
      </c>
      <c r="AI46" s="112">
        <f t="shared" si="62"/>
        <v>45.108639195767708</v>
      </c>
      <c r="AJ46" s="148">
        <f t="shared" si="63"/>
        <v>22.554319597883854</v>
      </c>
      <c r="AK46" s="147">
        <f t="shared" si="64"/>
        <v>22.554319597883854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7">
        <f>IF([1]Summ!E1085="",0,[1]Summ!E1085)</f>
        <v>252</v>
      </c>
      <c r="C50" s="217">
        <f>IF([1]Summ!F1085="",0,[1]Summ!F1085)</f>
        <v>-252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276.65245845333072</v>
      </c>
      <c r="K50" s="40">
        <f t="shared" ref="K50:K64" si="72">(B50/B$65)</f>
        <v>5.0508593475973342E-3</v>
      </c>
      <c r="L50" s="22">
        <f t="shared" ref="L50:L64" si="73">(K50*H50)</f>
        <v>5.0508593475973342E-3</v>
      </c>
      <c r="M50" s="24">
        <f t="shared" ref="M50:M64" si="74">J50/B$65</f>
        <v>5.5449708564078914E-3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7">
        <f>IF([1]Summ!E1087="",0,[1]Summ!E1087)</f>
        <v>230</v>
      </c>
      <c r="C52" s="217">
        <f>IF([1]Summ!F1087="",0,[1]Summ!F1087)</f>
        <v>-230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252.50025969946853</v>
      </c>
      <c r="K52" s="40">
        <f t="shared" si="72"/>
        <v>4.6099113093150271E-3</v>
      </c>
      <c r="L52" s="22">
        <f t="shared" si="73"/>
        <v>4.6099113093150271E-3</v>
      </c>
      <c r="M52" s="24">
        <f t="shared" si="74"/>
        <v>5.0608860991024412E-3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7">
        <f>IF([1]Summ!E1088="",0,[1]Summ!E1088)</f>
        <v>140</v>
      </c>
      <c r="C53" s="217">
        <f>IF([1]Summ!F1088="",0,[1]Summ!F1088)</f>
        <v>-140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153.69581025185039</v>
      </c>
      <c r="K53" s="40">
        <f t="shared" si="72"/>
        <v>2.8060329708874078E-3</v>
      </c>
      <c r="L53" s="22">
        <f t="shared" si="73"/>
        <v>2.8060329708874078E-3</v>
      </c>
      <c r="M53" s="24">
        <f t="shared" si="74"/>
        <v>3.0805393646710505E-3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WILD FOODS -- see worksheet Data 3</v>
      </c>
      <c r="B55" s="217">
        <f>IF([1]Summ!E1090="",0,[1]Summ!E1090)</f>
        <v>0</v>
      </c>
      <c r="C55" s="217">
        <f>IF([1]Summ!F1090="",0,[1]Summ!F1090)</f>
        <v>750</v>
      </c>
      <c r="D55" s="38">
        <f t="shared" si="68"/>
        <v>750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750</v>
      </c>
      <c r="J55" s="38">
        <f t="shared" si="71"/>
        <v>-73.370412063484309</v>
      </c>
      <c r="K55" s="40">
        <f t="shared" si="72"/>
        <v>0</v>
      </c>
      <c r="L55" s="22">
        <f t="shared" si="73"/>
        <v>0</v>
      </c>
      <c r="M55" s="24">
        <f t="shared" si="74"/>
        <v>-1.4705699666980872E-3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-18.342603015871077</v>
      </c>
      <c r="AB55" s="116">
        <v>0.25</v>
      </c>
      <c r="AC55" s="147">
        <f t="shared" si="66"/>
        <v>-18.342603015871077</v>
      </c>
      <c r="AD55" s="116">
        <v>0.25</v>
      </c>
      <c r="AE55" s="147">
        <f t="shared" si="67"/>
        <v>-18.342603015871077</v>
      </c>
      <c r="AF55" s="122">
        <f t="shared" si="57"/>
        <v>0.25</v>
      </c>
      <c r="AG55" s="147">
        <f t="shared" si="61"/>
        <v>-18.342603015871077</v>
      </c>
      <c r="AH55" s="123">
        <f t="shared" si="62"/>
        <v>1</v>
      </c>
      <c r="AI55" s="112">
        <f t="shared" si="62"/>
        <v>-73.370412063484309</v>
      </c>
      <c r="AJ55" s="148">
        <f t="shared" si="63"/>
        <v>-36.685206031742155</v>
      </c>
      <c r="AK55" s="147">
        <f t="shared" si="64"/>
        <v>-36.685206031742155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Agricultural cash income -- see Data2</v>
      </c>
      <c r="B56" s="217">
        <f>IF([1]Summ!E1091="",0,[1]Summ!E1091)</f>
        <v>11520</v>
      </c>
      <c r="C56" s="217">
        <f>IF([1]Summ!F1091="",0,[1]Summ!F1091)</f>
        <v>0</v>
      </c>
      <c r="D56" s="38">
        <f t="shared" si="68"/>
        <v>11520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11520</v>
      </c>
      <c r="J56" s="38">
        <f t="shared" si="71"/>
        <v>11520</v>
      </c>
      <c r="K56" s="40">
        <f t="shared" si="72"/>
        <v>0.23089642731873528</v>
      </c>
      <c r="L56" s="22">
        <f t="shared" si="73"/>
        <v>0.23089642731873528</v>
      </c>
      <c r="M56" s="24">
        <f t="shared" si="74"/>
        <v>0.23089642731873528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2880</v>
      </c>
      <c r="AB56" s="116">
        <v>0.25</v>
      </c>
      <c r="AC56" s="147">
        <f t="shared" si="66"/>
        <v>2880</v>
      </c>
      <c r="AD56" s="116">
        <v>0.25</v>
      </c>
      <c r="AE56" s="147">
        <f t="shared" si="67"/>
        <v>2880</v>
      </c>
      <c r="AF56" s="122">
        <f t="shared" si="57"/>
        <v>0.25</v>
      </c>
      <c r="AG56" s="147">
        <f t="shared" si="61"/>
        <v>2880</v>
      </c>
      <c r="AH56" s="123">
        <f t="shared" si="62"/>
        <v>1</v>
      </c>
      <c r="AI56" s="112">
        <f t="shared" si="62"/>
        <v>11520</v>
      </c>
      <c r="AJ56" s="148">
        <f t="shared" si="63"/>
        <v>5760</v>
      </c>
      <c r="AK56" s="147">
        <f t="shared" si="64"/>
        <v>5760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Construction cash income -- see Data2</v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Domestic work cash income -- see Data2</v>
      </c>
      <c r="B58" s="217">
        <f>IF([1]Summ!E1093="",0,[1]Summ!E1093)</f>
        <v>3600</v>
      </c>
      <c r="C58" s="217">
        <f>IF([1]Summ!F1093="",0,[1]Summ!F1093)</f>
        <v>0</v>
      </c>
      <c r="D58" s="38">
        <f t="shared" si="68"/>
        <v>3600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3600</v>
      </c>
      <c r="J58" s="38">
        <f t="shared" si="71"/>
        <v>3599.9999999999995</v>
      </c>
      <c r="K58" s="40">
        <f t="shared" si="72"/>
        <v>7.2155133537104774E-2</v>
      </c>
      <c r="L58" s="22">
        <f t="shared" si="73"/>
        <v>7.2155133537104774E-2</v>
      </c>
      <c r="M58" s="24">
        <f t="shared" si="74"/>
        <v>7.215513353710476E-2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899.99999999999989</v>
      </c>
      <c r="AB58" s="116">
        <v>0.25</v>
      </c>
      <c r="AC58" s="147">
        <f t="shared" si="66"/>
        <v>899.99999999999989</v>
      </c>
      <c r="AD58" s="116">
        <v>0.25</v>
      </c>
      <c r="AE58" s="147">
        <f t="shared" si="67"/>
        <v>899.99999999999989</v>
      </c>
      <c r="AF58" s="122">
        <f t="shared" si="57"/>
        <v>0.25</v>
      </c>
      <c r="AG58" s="147">
        <f t="shared" si="61"/>
        <v>899.99999999999989</v>
      </c>
      <c r="AH58" s="123">
        <f t="shared" si="62"/>
        <v>1</v>
      </c>
      <c r="AI58" s="112">
        <f t="shared" si="62"/>
        <v>3599.9999999999995</v>
      </c>
      <c r="AJ58" s="148">
        <f t="shared" si="63"/>
        <v>1799.9999999999998</v>
      </c>
      <c r="AK58" s="147">
        <f t="shared" si="64"/>
        <v>1799.9999999999998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Formal Employment (conservancies, etc.)</v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Self-employment -- see Data2</v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Small business -- see Data2</v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Social development -- see Data2</v>
      </c>
      <c r="B62" s="217">
        <f>IF([1]Summ!E1097="",0,[1]Summ!E1097)</f>
        <v>28320</v>
      </c>
      <c r="C62" s="217">
        <f>IF([1]Summ!F1097="",0,[1]Summ!F1097)</f>
        <v>0</v>
      </c>
      <c r="D62" s="38">
        <f t="shared" si="68"/>
        <v>28320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28320</v>
      </c>
      <c r="J62" s="38">
        <f t="shared" si="71"/>
        <v>28319.999999999996</v>
      </c>
      <c r="K62" s="40">
        <f t="shared" si="72"/>
        <v>0.56762038382522428</v>
      </c>
      <c r="L62" s="22">
        <f t="shared" si="73"/>
        <v>0.56762038382522428</v>
      </c>
      <c r="M62" s="24">
        <f t="shared" si="74"/>
        <v>0.56762038382522417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7079.9999999999991</v>
      </c>
      <c r="AB62" s="116">
        <v>0.25</v>
      </c>
      <c r="AC62" s="147">
        <f t="shared" si="66"/>
        <v>7079.9999999999991</v>
      </c>
      <c r="AD62" s="116">
        <v>0.25</v>
      </c>
      <c r="AE62" s="147">
        <f t="shared" si="67"/>
        <v>7079.9999999999991</v>
      </c>
      <c r="AF62" s="122">
        <f t="shared" si="57"/>
        <v>0.25</v>
      </c>
      <c r="AG62" s="147">
        <f t="shared" si="61"/>
        <v>7079.9999999999991</v>
      </c>
      <c r="AH62" s="123">
        <f t="shared" si="75"/>
        <v>1</v>
      </c>
      <c r="AI62" s="112">
        <f t="shared" si="75"/>
        <v>28319.999999999996</v>
      </c>
      <c r="AJ62" s="148">
        <f t="shared" si="63"/>
        <v>14159.999999999998</v>
      </c>
      <c r="AK62" s="147">
        <f t="shared" si="64"/>
        <v>14159.999999999998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Public works -- see Data2</v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>Remittances: no. times per year</v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-2473</v>
      </c>
      <c r="D65" s="42">
        <f>SUM(D37:D64)</f>
        <v>47419.5</v>
      </c>
      <c r="E65" s="32"/>
      <c r="F65" s="32"/>
      <c r="G65" s="32"/>
      <c r="H65" s="31"/>
      <c r="I65" s="39">
        <f>SUM(I37:I64)</f>
        <v>47419.5</v>
      </c>
      <c r="J65" s="39">
        <f>SUM(J37:J64)</f>
        <v>50134.426705377322</v>
      </c>
      <c r="K65" s="40">
        <f>SUM(K37:K64)</f>
        <v>1</v>
      </c>
      <c r="L65" s="22">
        <f>SUM(L37:L64)</f>
        <v>1</v>
      </c>
      <c r="M65" s="24">
        <f>SUM(M37:M64)</f>
        <v>1.0048489593701924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11290.462106131214</v>
      </c>
      <c r="AB65" s="137"/>
      <c r="AC65" s="153">
        <f>SUM(AC37:AC64)</f>
        <v>11255.462106131214</v>
      </c>
      <c r="AD65" s="137"/>
      <c r="AE65" s="153">
        <f>SUM(AE37:AE64)</f>
        <v>11325.462106131214</v>
      </c>
      <c r="AF65" s="137"/>
      <c r="AG65" s="153">
        <f>SUM(AG37:AG64)</f>
        <v>15580.19185857903</v>
      </c>
      <c r="AH65" s="137"/>
      <c r="AI65" s="153">
        <f>SUM(AI37:AI64)</f>
        <v>49451.578176972675</v>
      </c>
      <c r="AJ65" s="153">
        <f>SUM(AJ37:AJ64)</f>
        <v>22545.924212262427</v>
      </c>
      <c r="AK65" s="153">
        <f>SUM(AK37:AK64)</f>
        <v>26905.653964710247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76">J124*I$83</f>
        <v>17826.682776473466</v>
      </c>
      <c r="K70" s="40">
        <f>B70/B$76</f>
        <v>0.35730185451668017</v>
      </c>
      <c r="L70" s="22">
        <f t="shared" ref="L70:L75" si="77">(L124*G$37*F$9/F$7)/B$130</f>
        <v>0.35730185451668023</v>
      </c>
      <c r="M70" s="24">
        <f>J70/B$76</f>
        <v>0.35730185451668017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4456.6706941183666</v>
      </c>
      <c r="AB70" s="116">
        <v>0.25</v>
      </c>
      <c r="AC70" s="147">
        <f>$J70*AB70</f>
        <v>4456.6706941183666</v>
      </c>
      <c r="AD70" s="116">
        <v>0.25</v>
      </c>
      <c r="AE70" s="147">
        <f>$J70*AD70</f>
        <v>4456.6706941183666</v>
      </c>
      <c r="AF70" s="122">
        <f>1-SUM(Z70,AB70,AD70)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19473.333333333336</v>
      </c>
      <c r="J71" s="51">
        <f t="shared" si="76"/>
        <v>19473.333333333336</v>
      </c>
      <c r="K71" s="40">
        <f t="shared" ref="K71:K72" si="79">B71/B$76</f>
        <v>0.39030582418867238</v>
      </c>
      <c r="L71" s="22">
        <f t="shared" si="77"/>
        <v>0.39030582418867238</v>
      </c>
      <c r="M71" s="24">
        <f t="shared" ref="M71:M72" si="80">J71/B$76</f>
        <v>0.39030582418867238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6284.5162850470351</v>
      </c>
      <c r="K72" s="40">
        <f t="shared" si="79"/>
        <v>0.69509445307410933</v>
      </c>
      <c r="L72" s="22">
        <f t="shared" si="77"/>
        <v>0.12247321621319741</v>
      </c>
      <c r="M72" s="24">
        <f t="shared" si="80"/>
        <v>0.12596114215657733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229.5</v>
      </c>
      <c r="AB73" s="116">
        <v>0.09</v>
      </c>
      <c r="AC73" s="147">
        <f>$H$73*$B$73*AB73</f>
        <v>229.5</v>
      </c>
      <c r="AD73" s="116">
        <v>0.23</v>
      </c>
      <c r="AE73" s="147">
        <f>$H$73*$B$73*AD73</f>
        <v>586.5</v>
      </c>
      <c r="AF73" s="122">
        <f>1-SUM(Z73,AB73,AD73)</f>
        <v>0.59</v>
      </c>
      <c r="AG73" s="147">
        <f>$H$73*$B$73*AF73</f>
        <v>1504.5</v>
      </c>
      <c r="AH73" s="155">
        <f>SUM(Z73,AB73,AD73,AF73)</f>
        <v>1</v>
      </c>
      <c r="AI73" s="147">
        <f>SUM(AA73,AC73,AE73,AG73)</f>
        <v>2550</v>
      </c>
      <c r="AJ73" s="148">
        <f>(AA73+AC73)</f>
        <v>459</v>
      </c>
      <c r="AK73" s="147">
        <f>(AE73+AG73)</f>
        <v>2091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6481.9889502762435</v>
      </c>
      <c r="C74" s="46"/>
      <c r="D74" s="38"/>
      <c r="E74" s="32"/>
      <c r="F74" s="32"/>
      <c r="G74" s="32"/>
      <c r="H74" s="31"/>
      <c r="I74" s="39">
        <f>I128*I$83</f>
        <v>29592.81722352653</v>
      </c>
      <c r="J74" s="51">
        <f t="shared" si="76"/>
        <v>6549.8943105234921</v>
      </c>
      <c r="K74" s="40">
        <f>B74/B$76</f>
        <v>0.12991910508144999</v>
      </c>
      <c r="L74" s="22">
        <f t="shared" si="77"/>
        <v>0.12991910508144999</v>
      </c>
      <c r="M74" s="24">
        <f>J74/B$76</f>
        <v>0.13128013850826262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-6404.2782022325136</v>
      </c>
      <c r="AB74" s="156"/>
      <c r="AC74" s="147">
        <f>AC30*$I$83/4</f>
        <v>-6139.3513125261961</v>
      </c>
      <c r="AD74" s="156"/>
      <c r="AE74" s="147">
        <f>AE30*$I$83/4</f>
        <v>-6682.669521585407</v>
      </c>
      <c r="AF74" s="156"/>
      <c r="AG74" s="147">
        <f>AG30*$I$83/4</f>
        <v>20897.419995237964</v>
      </c>
      <c r="AH74" s="155"/>
      <c r="AI74" s="147">
        <f>SUM(AA74,AC74,AE74,AG74)</f>
        <v>1671.1209588938473</v>
      </c>
      <c r="AJ74" s="148">
        <f>(AA74+AC74)</f>
        <v>-12543.62951475871</v>
      </c>
      <c r="AK74" s="147">
        <f>(AE74+AG74)</f>
        <v>14214.750473652557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13238.06961424536</v>
      </c>
      <c r="AB75" s="158"/>
      <c r="AC75" s="149">
        <f>AA75+AC65-SUM(AC70,AC74)</f>
        <v>26176.212338784404</v>
      </c>
      <c r="AD75" s="158"/>
      <c r="AE75" s="149">
        <f>AC75+AE65-SUM(AE70,AE74)</f>
        <v>39727.673272382657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29953.774441605361</v>
      </c>
      <c r="AJ75" s="151">
        <f>AJ76-SUM(AJ70,AJ74)</f>
        <v>26176.212338784404</v>
      </c>
      <c r="AK75" s="149">
        <f>AJ75+AK76-SUM(AK70,AK74)</f>
        <v>29953.774441605361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47419.499999999993</v>
      </c>
      <c r="J76" s="51">
        <f t="shared" si="76"/>
        <v>50134.426705377329</v>
      </c>
      <c r="K76" s="40">
        <f>SUM(K70:K75)</f>
        <v>1.6237311231163609</v>
      </c>
      <c r="L76" s="22">
        <f>SUM(L70:L75)</f>
        <v>1</v>
      </c>
      <c r="M76" s="24">
        <f>SUM(M70:M75)</f>
        <v>1.0048489593701926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11290.462106131214</v>
      </c>
      <c r="AB76" s="137"/>
      <c r="AC76" s="153">
        <f>AC65</f>
        <v>11255.462106131214</v>
      </c>
      <c r="AD76" s="137"/>
      <c r="AE76" s="153">
        <f>AE65</f>
        <v>11325.462106131214</v>
      </c>
      <c r="AF76" s="137"/>
      <c r="AG76" s="153">
        <f>AG65</f>
        <v>15580.19185857903</v>
      </c>
      <c r="AH76" s="137"/>
      <c r="AI76" s="153">
        <f>SUM(AA76,AC76,AE76,AG76)</f>
        <v>49451.578176972675</v>
      </c>
      <c r="AJ76" s="154">
        <f>SUM(AA76,AC76)</f>
        <v>22545.924212262427</v>
      </c>
      <c r="AK76" s="154">
        <f>SUM(AE76,AG76)</f>
        <v>26905.653964710244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19473.333333333336</v>
      </c>
      <c r="J77" s="100">
        <f t="shared" si="76"/>
        <v>0</v>
      </c>
      <c r="K77" s="40"/>
      <c r="L77" s="22">
        <f>-(L131*G$37*F$9/F$7)/B$130</f>
        <v>-0.26783260797547498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13238.06961424536</v>
      </c>
      <c r="AD78" s="112"/>
      <c r="AE78" s="112">
        <f>AC75</f>
        <v>26176.212338784404</v>
      </c>
      <c r="AF78" s="112"/>
      <c r="AG78" s="112">
        <f>AE75</f>
        <v>39727.673272382657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6833.7914120128471</v>
      </c>
      <c r="AB79" s="112"/>
      <c r="AC79" s="112">
        <f>AA79-AA74+AC65-AC70</f>
        <v>20036.861026258208</v>
      </c>
      <c r="AD79" s="112"/>
      <c r="AE79" s="112">
        <f>AC79-AC74+AE65-AE70</f>
        <v>33045.003750797252</v>
      </c>
      <c r="AF79" s="112"/>
      <c r="AG79" s="112">
        <f>AE79-AE74+AG65-AG70</f>
        <v>50851.194436843318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12715.574916588679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12715.574916588679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3178.8937291471698</v>
      </c>
      <c r="AB83" s="112"/>
      <c r="AC83" s="165">
        <f>$I$83*AB82/4</f>
        <v>3178.8937291471698</v>
      </c>
      <c r="AD83" s="112"/>
      <c r="AE83" s="165">
        <f>$I$83*AD82/4</f>
        <v>3178.8937291471698</v>
      </c>
      <c r="AF83" s="112"/>
      <c r="AG83" s="165">
        <f>$I$83*AF82/4</f>
        <v>3178.8937291471698</v>
      </c>
      <c r="AH83" s="165">
        <f>SUM(AA83,AC83,AE83,AG83)</f>
        <v>12715.574916588679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24646.213665102583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24646.213665102583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1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31">
        <f t="shared" ref="M92:M118" si="93">(J92)</f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0.27525298879202986</v>
      </c>
      <c r="C93" s="60">
        <f t="shared" si="82"/>
        <v>0</v>
      </c>
      <c r="D93" s="24">
        <f t="shared" si="87"/>
        <v>0.27525298879202986</v>
      </c>
      <c r="H93" s="24">
        <f t="shared" si="88"/>
        <v>1</v>
      </c>
      <c r="I93" s="22">
        <f t="shared" si="89"/>
        <v>0.27525298879202986</v>
      </c>
      <c r="J93" s="24">
        <f t="shared" si="90"/>
        <v>0.27525298879202986</v>
      </c>
      <c r="K93" s="22">
        <f t="shared" si="91"/>
        <v>0.27525298879202986</v>
      </c>
      <c r="L93" s="22">
        <f t="shared" si="92"/>
        <v>0.27525298879202986</v>
      </c>
      <c r="M93" s="231">
        <f t="shared" si="93"/>
        <v>0.27525298879202986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5.1944171170610211E-2</v>
      </c>
      <c r="C94" s="60">
        <f t="shared" si="82"/>
        <v>-0.10388834234122042</v>
      </c>
      <c r="D94" s="24">
        <f t="shared" si="87"/>
        <v>-5.1944171170610211E-2</v>
      </c>
      <c r="H94" s="24">
        <f t="shared" si="88"/>
        <v>1</v>
      </c>
      <c r="I94" s="22">
        <f t="shared" si="89"/>
        <v>-5.1944171170610211E-2</v>
      </c>
      <c r="J94" s="24">
        <f t="shared" si="90"/>
        <v>6.2107278485500433E-2</v>
      </c>
      <c r="K94" s="22">
        <f t="shared" si="91"/>
        <v>5.1944171170610211E-2</v>
      </c>
      <c r="L94" s="22">
        <f t="shared" si="92"/>
        <v>5.1944171170610211E-2</v>
      </c>
      <c r="M94" s="231">
        <f t="shared" si="93"/>
        <v>6.2107278485500433E-2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1.1010119551681196E-2</v>
      </c>
      <c r="C96" s="60">
        <f t="shared" si="82"/>
        <v>0</v>
      </c>
      <c r="D96" s="24">
        <f t="shared" si="87"/>
        <v>1.1010119551681196E-2</v>
      </c>
      <c r="H96" s="24">
        <f t="shared" si="88"/>
        <v>1</v>
      </c>
      <c r="I96" s="22">
        <f t="shared" si="89"/>
        <v>1.1010119551681196E-2</v>
      </c>
      <c r="J96" s="24">
        <f t="shared" si="90"/>
        <v>1.1010119551681196E-2</v>
      </c>
      <c r="K96" s="22">
        <f t="shared" si="91"/>
        <v>1.1010119551681196E-2</v>
      </c>
      <c r="L96" s="22">
        <f t="shared" si="92"/>
        <v>1.1010119551681196E-2</v>
      </c>
      <c r="M96" s="231">
        <f t="shared" si="93"/>
        <v>1.1010119551681196E-2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3.7748981320049814E-2</v>
      </c>
      <c r="C98" s="60">
        <f t="shared" si="82"/>
        <v>-3.7748981320049814E-2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4.144185907262158E-2</v>
      </c>
      <c r="K98" s="22">
        <f t="shared" si="91"/>
        <v>3.7748981320049814E-2</v>
      </c>
      <c r="L98" s="22">
        <f t="shared" si="92"/>
        <v>3.7748981320049814E-2</v>
      </c>
      <c r="M98" s="231">
        <f t="shared" si="93"/>
        <v>4.144185907262158E-2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7.8643711083437109E-2</v>
      </c>
      <c r="C99" s="60">
        <f t="shared" si="82"/>
        <v>-6.684715442092154E-2</v>
      </c>
      <c r="D99" s="24">
        <f t="shared" si="87"/>
        <v>1.179655666251557E-2</v>
      </c>
      <c r="H99" s="24">
        <f t="shared" si="88"/>
        <v>1</v>
      </c>
      <c r="I99" s="22">
        <f t="shared" si="89"/>
        <v>1.179655666251557E-2</v>
      </c>
      <c r="J99" s="24">
        <f t="shared" si="90"/>
        <v>8.5183182103616278E-2</v>
      </c>
      <c r="K99" s="22">
        <f t="shared" si="91"/>
        <v>7.8643711083437109E-2</v>
      </c>
      <c r="L99" s="22">
        <f t="shared" si="92"/>
        <v>7.8643711083437109E-2</v>
      </c>
      <c r="M99" s="231">
        <f t="shared" si="93"/>
        <v>8.5183182103616278E-2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3.9321855541718555E-3</v>
      </c>
      <c r="C100" s="60">
        <f t="shared" si="82"/>
        <v>3.9321855541718555E-3</v>
      </c>
      <c r="D100" s="24">
        <f t="shared" si="87"/>
        <v>7.8643711083437109E-3</v>
      </c>
      <c r="H100" s="24">
        <f t="shared" si="88"/>
        <v>1</v>
      </c>
      <c r="I100" s="22">
        <f t="shared" si="89"/>
        <v>7.8643711083437109E-3</v>
      </c>
      <c r="J100" s="24">
        <f t="shared" si="90"/>
        <v>3.5475107882789628E-3</v>
      </c>
      <c r="K100" s="22">
        <f t="shared" si="91"/>
        <v>3.9321855541718555E-3</v>
      </c>
      <c r="L100" s="22">
        <f t="shared" si="92"/>
        <v>3.9321855541718555E-3</v>
      </c>
      <c r="M100" s="231">
        <f t="shared" si="93"/>
        <v>3.5475107882789628E-3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1.9818215193026151E-2</v>
      </c>
      <c r="C104" s="60">
        <f t="shared" si="82"/>
        <v>-1.9818215193026151E-2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2.1756976013126331E-2</v>
      </c>
      <c r="K104" s="22">
        <f t="shared" si="91"/>
        <v>1.9818215193026151E-2</v>
      </c>
      <c r="L104" s="22">
        <f t="shared" si="92"/>
        <v>1.9818215193026151E-2</v>
      </c>
      <c r="M104" s="231">
        <f t="shared" si="93"/>
        <v>2.1756976013126331E-2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1.8088053549190537E-2</v>
      </c>
      <c r="C106" s="60">
        <f t="shared" si="82"/>
        <v>-1.8088053549190537E-2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1.9857557472297841E-2</v>
      </c>
      <c r="K106" s="22">
        <f t="shared" si="91"/>
        <v>1.8088053549190537E-2</v>
      </c>
      <c r="L106" s="22">
        <f t="shared" si="92"/>
        <v>1.8088053549190537E-2</v>
      </c>
      <c r="M106" s="231">
        <f t="shared" si="93"/>
        <v>1.9857557472297841E-2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1.1010119551681196E-2</v>
      </c>
      <c r="C107" s="60">
        <f t="shared" si="82"/>
        <v>-1.1010119551681196E-2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1.2087208896181294E-2</v>
      </c>
      <c r="K107" s="22">
        <f t="shared" si="91"/>
        <v>1.1010119551681196E-2</v>
      </c>
      <c r="L107" s="22">
        <f t="shared" si="92"/>
        <v>1.1010119551681196E-2</v>
      </c>
      <c r="M107" s="231">
        <f t="shared" si="93"/>
        <v>1.2087208896181294E-2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WILD FOODS -- see worksheet Data 3</v>
      </c>
      <c r="B109" s="60">
        <f t="shared" si="82"/>
        <v>0</v>
      </c>
      <c r="C109" s="60">
        <f t="shared" si="82"/>
        <v>5.8982783312577829E-2</v>
      </c>
      <c r="D109" s="24">
        <f t="shared" si="87"/>
        <v>5.8982783312577829E-2</v>
      </c>
      <c r="H109" s="24">
        <f t="shared" si="88"/>
        <v>1</v>
      </c>
      <c r="I109" s="22">
        <f t="shared" si="89"/>
        <v>5.8982783312577829E-2</v>
      </c>
      <c r="J109" s="24">
        <f t="shared" si="90"/>
        <v>-5.7701214883933887E-3</v>
      </c>
      <c r="K109" s="22">
        <f t="shared" si="91"/>
        <v>0</v>
      </c>
      <c r="L109" s="22">
        <f t="shared" si="92"/>
        <v>0</v>
      </c>
      <c r="M109" s="231">
        <f t="shared" si="93"/>
        <v>-5.7701214883933887E-3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Agricultural cash income -- see Data2</v>
      </c>
      <c r="B110" s="60">
        <f t="shared" si="82"/>
        <v>0.90597555168119548</v>
      </c>
      <c r="C110" s="60">
        <f t="shared" si="82"/>
        <v>0</v>
      </c>
      <c r="D110" s="24">
        <f t="shared" si="87"/>
        <v>0.90597555168119548</v>
      </c>
      <c r="H110" s="24">
        <f t="shared" si="88"/>
        <v>1</v>
      </c>
      <c r="I110" s="22">
        <f t="shared" si="89"/>
        <v>0.90597555168119548</v>
      </c>
      <c r="J110" s="24">
        <f t="shared" si="90"/>
        <v>0.90597555168119548</v>
      </c>
      <c r="K110" s="22">
        <f t="shared" si="91"/>
        <v>0.90597555168119548</v>
      </c>
      <c r="L110" s="22">
        <f t="shared" si="92"/>
        <v>0.90597555168119548</v>
      </c>
      <c r="M110" s="231">
        <f t="shared" si="93"/>
        <v>0.90597555168119548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Construction cash income -- see Data2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Domestic work cash income -- see Data2</v>
      </c>
      <c r="B112" s="60">
        <f t="shared" si="82"/>
        <v>0.28311735990037357</v>
      </c>
      <c r="C112" s="60">
        <f t="shared" si="82"/>
        <v>0</v>
      </c>
      <c r="D112" s="24">
        <f t="shared" si="87"/>
        <v>0.28311735990037357</v>
      </c>
      <c r="H112" s="24">
        <f t="shared" si="88"/>
        <v>1</v>
      </c>
      <c r="I112" s="22">
        <f t="shared" si="89"/>
        <v>0.28311735990037357</v>
      </c>
      <c r="J112" s="24">
        <f t="shared" si="90"/>
        <v>0.28311735990037357</v>
      </c>
      <c r="K112" s="22">
        <f t="shared" si="91"/>
        <v>0.28311735990037357</v>
      </c>
      <c r="L112" s="22">
        <f t="shared" si="92"/>
        <v>0.28311735990037357</v>
      </c>
      <c r="M112" s="231">
        <f t="shared" si="93"/>
        <v>0.28311735990037357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Formal Employment (conservancies, etc.)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Self-employment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Small business -- see Data2</v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Social development -- see Data2</v>
      </c>
      <c r="B116" s="60">
        <f t="shared" si="82"/>
        <v>2.2271898978829388</v>
      </c>
      <c r="C116" s="60">
        <f t="shared" si="82"/>
        <v>0</v>
      </c>
      <c r="D116" s="24">
        <f t="shared" si="87"/>
        <v>2.2271898978829388</v>
      </c>
      <c r="H116" s="24">
        <f t="shared" si="88"/>
        <v>1</v>
      </c>
      <c r="I116" s="22">
        <f t="shared" si="89"/>
        <v>2.2271898978829388</v>
      </c>
      <c r="J116" s="24">
        <f t="shared" si="90"/>
        <v>2.2271898978829388</v>
      </c>
      <c r="K116" s="22">
        <f t="shared" si="91"/>
        <v>2.2271898978829388</v>
      </c>
      <c r="L116" s="22">
        <f t="shared" si="92"/>
        <v>2.2271898978829388</v>
      </c>
      <c r="M116" s="231">
        <f t="shared" si="93"/>
        <v>2.2271898978829388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Public works -- see Data2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>Remittances: no. times per year</v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3.9237313552303856</v>
      </c>
      <c r="C119" s="29">
        <f>SUM(C91:C118)</f>
        <v>-0.19448589750933998</v>
      </c>
      <c r="D119" s="24">
        <f>SUM(D91:D118)</f>
        <v>3.7292454577210457</v>
      </c>
      <c r="E119" s="22"/>
      <c r="F119" s="2"/>
      <c r="G119" s="2"/>
      <c r="H119" s="31"/>
      <c r="I119" s="22">
        <f>SUM(I91:I118)</f>
        <v>3.7292454577210457</v>
      </c>
      <c r="J119" s="24">
        <f>SUM(J91:J118)</f>
        <v>3.9427573691514484</v>
      </c>
      <c r="K119" s="22">
        <f>SUM(K91:K118)</f>
        <v>3.9237313552303856</v>
      </c>
      <c r="L119" s="22">
        <f>SUM(L91:L118)</f>
        <v>3.9237313552303856</v>
      </c>
      <c r="M119" s="57">
        <f t="shared" si="81"/>
        <v>3.9427573691514484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1.4019564898490637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1.4019564898490637</v>
      </c>
      <c r="J124" s="241">
        <f>IF(SUMPRODUCT($B$124:$B124,$H$124:$H124)&lt;J$119,($B124*$H124),J$119)</f>
        <v>1.4019564898490637</v>
      </c>
      <c r="K124" s="29">
        <f>(B124)</f>
        <v>1.4019564898490637</v>
      </c>
      <c r="L124" s="29">
        <f>IF(SUMPRODUCT($B$124:$B124,$H$124:$H124)&lt;L$119,($B124*$H124),L$119)</f>
        <v>1.4019564898490637</v>
      </c>
      <c r="M124" s="244">
        <f t="shared" si="94"/>
        <v>1.4019564898490637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1.5314552004981321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1.5314552004981321</v>
      </c>
      <c r="J125" s="241">
        <f>IF(SUMPRODUCT($B$124:$B125,$H$124:$H125)&lt;J$119,($B125*$H125),IF(SUMPRODUCT($B$124:$B124,$H$124:$H124)&lt;J$119,J$119-SUMPRODUCT($B$124:$B124,$H$124:$H124),0))</f>
        <v>1.5314552004981321</v>
      </c>
      <c r="K125" s="29">
        <f>(B125)</f>
        <v>1.5314552004981321</v>
      </c>
      <c r="L125" s="29">
        <f>IF(SUMPRODUCT($B$124:$B125,$H$124:$H125)&lt;L$119,($B125*$H125),IF(SUMPRODUCT($B$124:$B124,$H$124:$H124)&lt;L$119,L$119-SUMPRODUCT($B$124:$B124,$H$124:$H124),0))</f>
        <v>1.5314552004981321</v>
      </c>
      <c r="M125" s="244">
        <f t="shared" si="94"/>
        <v>1.5314552004981321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2.7273639003735988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0.4942376830203945</v>
      </c>
      <c r="K126" s="29">
        <f t="shared" ref="K126:K127" si="95">(B126)</f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0.48055199863163311</v>
      </c>
      <c r="M126" s="244">
        <f t="shared" si="94"/>
        <v>0.4942376830203945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0.20054146326276462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0.20054146326276462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0.50976766625155667</v>
      </c>
      <c r="C128" s="56"/>
      <c r="D128" s="31"/>
      <c r="E128" s="2"/>
      <c r="F128" s="2"/>
      <c r="G128" s="2"/>
      <c r="H128" s="24"/>
      <c r="I128" s="29">
        <f>(I30)</f>
        <v>2.3272889678719819</v>
      </c>
      <c r="J128" s="232">
        <f>(J30)</f>
        <v>0.51510799578385802</v>
      </c>
      <c r="K128" s="29">
        <f>(B128)</f>
        <v>0.50976766625155667</v>
      </c>
      <c r="L128" s="29">
        <f>IF(L124=L119,0,(L119-L124)/(B119-B124)*K128)</f>
        <v>0.50976766625155667</v>
      </c>
      <c r="M128" s="244">
        <f t="shared" si="94"/>
        <v>0.51510799578385802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3.9237313552303856</v>
      </c>
      <c r="C130" s="56"/>
      <c r="D130" s="31"/>
      <c r="E130" s="2"/>
      <c r="F130" s="2"/>
      <c r="G130" s="2"/>
      <c r="H130" s="24"/>
      <c r="I130" s="29">
        <f>(I119)</f>
        <v>3.7292454577210457</v>
      </c>
      <c r="J130" s="232">
        <f>(J119)</f>
        <v>3.9427573691514484</v>
      </c>
      <c r="K130" s="29">
        <f>(B130)</f>
        <v>3.9237313552303856</v>
      </c>
      <c r="L130" s="29">
        <f>(L119)</f>
        <v>3.9237313552303856</v>
      </c>
      <c r="M130" s="244">
        <f t="shared" si="94"/>
        <v>3.9427573691514484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1.050903201866499</v>
      </c>
      <c r="M131" s="241">
        <f>IF(I131&lt;SUM(M126:M127),0,I131-(SUM(M126:M127)))</f>
        <v>1.0372175174777376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1055" priority="241" operator="equal">
      <formula>16</formula>
    </cfRule>
    <cfRule type="cellIs" dxfId="1054" priority="242" operator="equal">
      <formula>15</formula>
    </cfRule>
    <cfRule type="cellIs" dxfId="1053" priority="243" operator="equal">
      <formula>14</formula>
    </cfRule>
    <cfRule type="cellIs" dxfId="1052" priority="244" operator="equal">
      <formula>13</formula>
    </cfRule>
    <cfRule type="cellIs" dxfId="1051" priority="245" operator="equal">
      <formula>12</formula>
    </cfRule>
    <cfRule type="cellIs" dxfId="1050" priority="246" operator="equal">
      <formula>11</formula>
    </cfRule>
    <cfRule type="cellIs" dxfId="1049" priority="247" operator="equal">
      <formula>10</formula>
    </cfRule>
    <cfRule type="cellIs" dxfId="1048" priority="248" operator="equal">
      <formula>9</formula>
    </cfRule>
    <cfRule type="cellIs" dxfId="1047" priority="249" operator="equal">
      <formula>8</formula>
    </cfRule>
    <cfRule type="cellIs" dxfId="1046" priority="250" operator="equal">
      <formula>7</formula>
    </cfRule>
    <cfRule type="cellIs" dxfId="1045" priority="251" operator="equal">
      <formula>6</formula>
    </cfRule>
    <cfRule type="cellIs" dxfId="1044" priority="252" operator="equal">
      <formula>5</formula>
    </cfRule>
    <cfRule type="cellIs" dxfId="1043" priority="253" operator="equal">
      <formula>4</formula>
    </cfRule>
    <cfRule type="cellIs" dxfId="1042" priority="254" operator="equal">
      <formula>3</formula>
    </cfRule>
    <cfRule type="cellIs" dxfId="1041" priority="255" operator="equal">
      <formula>2</formula>
    </cfRule>
    <cfRule type="cellIs" dxfId="1040" priority="256" operator="equal">
      <formula>1</formula>
    </cfRule>
  </conditionalFormatting>
  <conditionalFormatting sqref="N113:N118">
    <cfRule type="cellIs" dxfId="415" priority="81" operator="equal">
      <formula>16</formula>
    </cfRule>
    <cfRule type="cellIs" dxfId="414" priority="82" operator="equal">
      <formula>15</formula>
    </cfRule>
    <cfRule type="cellIs" dxfId="413" priority="83" operator="equal">
      <formula>14</formula>
    </cfRule>
    <cfRule type="cellIs" dxfId="412" priority="84" operator="equal">
      <formula>13</formula>
    </cfRule>
    <cfRule type="cellIs" dxfId="411" priority="85" operator="equal">
      <formula>12</formula>
    </cfRule>
    <cfRule type="cellIs" dxfId="410" priority="86" operator="equal">
      <formula>11</formula>
    </cfRule>
    <cfRule type="cellIs" dxfId="409" priority="87" operator="equal">
      <formula>10</formula>
    </cfRule>
    <cfRule type="cellIs" dxfId="408" priority="88" operator="equal">
      <formula>9</formula>
    </cfRule>
    <cfRule type="cellIs" dxfId="407" priority="89" operator="equal">
      <formula>8</formula>
    </cfRule>
    <cfRule type="cellIs" dxfId="406" priority="90" operator="equal">
      <formula>7</formula>
    </cfRule>
    <cfRule type="cellIs" dxfId="405" priority="91" operator="equal">
      <formula>6</formula>
    </cfRule>
    <cfRule type="cellIs" dxfId="404" priority="92" operator="equal">
      <formula>5</formula>
    </cfRule>
    <cfRule type="cellIs" dxfId="403" priority="93" operator="equal">
      <formula>4</formula>
    </cfRule>
    <cfRule type="cellIs" dxfId="402" priority="94" operator="equal">
      <formula>3</formula>
    </cfRule>
    <cfRule type="cellIs" dxfId="401" priority="95" operator="equal">
      <formula>2</formula>
    </cfRule>
    <cfRule type="cellIs" dxfId="400" priority="96" operator="equal">
      <formula>1</formula>
    </cfRule>
  </conditionalFormatting>
  <conditionalFormatting sqref="N112">
    <cfRule type="cellIs" dxfId="383" priority="65" operator="equal">
      <formula>16</formula>
    </cfRule>
    <cfRule type="cellIs" dxfId="382" priority="66" operator="equal">
      <formula>15</formula>
    </cfRule>
    <cfRule type="cellIs" dxfId="381" priority="67" operator="equal">
      <formula>14</formula>
    </cfRule>
    <cfRule type="cellIs" dxfId="380" priority="68" operator="equal">
      <formula>13</formula>
    </cfRule>
    <cfRule type="cellIs" dxfId="379" priority="69" operator="equal">
      <formula>12</formula>
    </cfRule>
    <cfRule type="cellIs" dxfId="378" priority="70" operator="equal">
      <formula>11</formula>
    </cfRule>
    <cfRule type="cellIs" dxfId="377" priority="71" operator="equal">
      <formula>10</formula>
    </cfRule>
    <cfRule type="cellIs" dxfId="376" priority="72" operator="equal">
      <formula>9</formula>
    </cfRule>
    <cfRule type="cellIs" dxfId="375" priority="73" operator="equal">
      <formula>8</formula>
    </cfRule>
    <cfRule type="cellIs" dxfId="374" priority="74" operator="equal">
      <formula>7</formula>
    </cfRule>
    <cfRule type="cellIs" dxfId="373" priority="75" operator="equal">
      <formula>6</formula>
    </cfRule>
    <cfRule type="cellIs" dxfId="372" priority="76" operator="equal">
      <formula>5</formula>
    </cfRule>
    <cfRule type="cellIs" dxfId="371" priority="77" operator="equal">
      <formula>4</formula>
    </cfRule>
    <cfRule type="cellIs" dxfId="370" priority="78" operator="equal">
      <formula>3</formula>
    </cfRule>
    <cfRule type="cellIs" dxfId="369" priority="79" operator="equal">
      <formula>2</formula>
    </cfRule>
    <cfRule type="cellIs" dxfId="368" priority="80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91:N104">
    <cfRule type="cellIs" dxfId="319" priority="33" operator="equal">
      <formula>16</formula>
    </cfRule>
    <cfRule type="cellIs" dxfId="318" priority="34" operator="equal">
      <formula>15</formula>
    </cfRule>
    <cfRule type="cellIs" dxfId="317" priority="35" operator="equal">
      <formula>14</formula>
    </cfRule>
    <cfRule type="cellIs" dxfId="316" priority="36" operator="equal">
      <formula>13</formula>
    </cfRule>
    <cfRule type="cellIs" dxfId="315" priority="37" operator="equal">
      <formula>12</formula>
    </cfRule>
    <cfRule type="cellIs" dxfId="314" priority="38" operator="equal">
      <formula>11</formula>
    </cfRule>
    <cfRule type="cellIs" dxfId="313" priority="39" operator="equal">
      <formula>10</formula>
    </cfRule>
    <cfRule type="cellIs" dxfId="312" priority="40" operator="equal">
      <formula>9</formula>
    </cfRule>
    <cfRule type="cellIs" dxfId="311" priority="41" operator="equal">
      <formula>8</formula>
    </cfRule>
    <cfRule type="cellIs" dxfId="310" priority="42" operator="equal">
      <formula>7</formula>
    </cfRule>
    <cfRule type="cellIs" dxfId="309" priority="43" operator="equal">
      <formula>6</formula>
    </cfRule>
    <cfRule type="cellIs" dxfId="308" priority="44" operator="equal">
      <formula>5</formula>
    </cfRule>
    <cfRule type="cellIs" dxfId="307" priority="45" operator="equal">
      <formula>4</formula>
    </cfRule>
    <cfRule type="cellIs" dxfId="306" priority="46" operator="equal">
      <formula>3</formula>
    </cfRule>
    <cfRule type="cellIs" dxfId="305" priority="47" operator="equal">
      <formula>2</formula>
    </cfRule>
    <cfRule type="cellIs" dxfId="304" priority="48" operator="equal">
      <formula>1</formula>
    </cfRule>
  </conditionalFormatting>
  <conditionalFormatting sqref="N105:N110">
    <cfRule type="cellIs" dxfId="287" priority="17" operator="equal">
      <formula>16</formula>
    </cfRule>
    <cfRule type="cellIs" dxfId="286" priority="18" operator="equal">
      <formula>15</formula>
    </cfRule>
    <cfRule type="cellIs" dxfId="285" priority="19" operator="equal">
      <formula>14</formula>
    </cfRule>
    <cfRule type="cellIs" dxfId="284" priority="20" operator="equal">
      <formula>13</formula>
    </cfRule>
    <cfRule type="cellIs" dxfId="283" priority="21" operator="equal">
      <formula>12</formula>
    </cfRule>
    <cfRule type="cellIs" dxfId="282" priority="22" operator="equal">
      <formula>11</formula>
    </cfRule>
    <cfRule type="cellIs" dxfId="281" priority="23" operator="equal">
      <formula>10</formula>
    </cfRule>
    <cfRule type="cellIs" dxfId="280" priority="24" operator="equal">
      <formula>9</formula>
    </cfRule>
    <cfRule type="cellIs" dxfId="279" priority="25" operator="equal">
      <formula>8</formula>
    </cfRule>
    <cfRule type="cellIs" dxfId="278" priority="26" operator="equal">
      <formula>7</formula>
    </cfRule>
    <cfRule type="cellIs" dxfId="277" priority="27" operator="equal">
      <formula>6</formula>
    </cfRule>
    <cfRule type="cellIs" dxfId="276" priority="28" operator="equal">
      <formula>5</formula>
    </cfRule>
    <cfRule type="cellIs" dxfId="275" priority="29" operator="equal">
      <formula>4</formula>
    </cfRule>
    <cfRule type="cellIs" dxfId="274" priority="30" operator="equal">
      <formula>3</formula>
    </cfRule>
    <cfRule type="cellIs" dxfId="273" priority="31" operator="equal">
      <formula>2</formula>
    </cfRule>
    <cfRule type="cellIs" dxfId="272" priority="32" operator="equal">
      <formula>1</formula>
    </cfRule>
  </conditionalFormatting>
  <conditionalFormatting sqref="N6:N26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5.2565379825653805E-2</v>
      </c>
      <c r="C6" s="102">
        <f>IF([1]Summ!$I1044="",0,[1]Summ!$I1044)</f>
        <v>-1.6687422166874223E-2</v>
      </c>
      <c r="D6" s="24">
        <f t="shared" ref="D6:D29" si="0">(B6+C6)</f>
        <v>3.5877957658779581E-2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3.5877957658779581E-2</v>
      </c>
      <c r="J6" s="24">
        <f t="shared" ref="J6:J13" si="3">IF(I$32&lt;=1+I$131,I6,B6*H6+J$33*(I6-B6*H6))</f>
        <v>5.3181635809437952E-2</v>
      </c>
      <c r="K6" s="22">
        <f t="shared" ref="K6:K31" si="4">B6</f>
        <v>5.2565379825653805E-2</v>
      </c>
      <c r="L6" s="22">
        <f t="shared" ref="L6:L29" si="5">IF(K6="","",K6*H6)</f>
        <v>5.2565379825653805E-2</v>
      </c>
      <c r="M6" s="228">
        <f t="shared" ref="M6:M31" si="6">J6</f>
        <v>5.3181635809437952E-2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0.21272654323775181</v>
      </c>
      <c r="Z6" s="156">
        <f>Poor!Z6</f>
        <v>0.17</v>
      </c>
      <c r="AA6" s="121">
        <f>$M6*Z6*4</f>
        <v>3.6163512350417808E-2</v>
      </c>
      <c r="AB6" s="156">
        <f>Poor!AB6</f>
        <v>0.17</v>
      </c>
      <c r="AC6" s="121">
        <f t="shared" ref="AC6:AC29" si="7">$M6*AB6*4</f>
        <v>3.6163512350417808E-2</v>
      </c>
      <c r="AD6" s="156">
        <f>Poor!AD6</f>
        <v>0.33</v>
      </c>
      <c r="AE6" s="121">
        <f t="shared" ref="AE6:AE29" si="8">$M6*AD6*4</f>
        <v>7.0199759268458103E-2</v>
      </c>
      <c r="AF6" s="122">
        <f>1-SUM(Z6,AB6,AD6)</f>
        <v>0.32999999999999996</v>
      </c>
      <c r="AG6" s="121">
        <f>$M6*AF6*4</f>
        <v>7.019975926845809E-2</v>
      </c>
      <c r="AH6" s="123">
        <f>SUM(Z6,AB6,AD6,AF6)</f>
        <v>1</v>
      </c>
      <c r="AI6" s="184">
        <f>SUM(AA6,AC6,AE6,AG6)/4</f>
        <v>5.3181635809437952E-2</v>
      </c>
      <c r="AJ6" s="120">
        <f>(AA6+AC6)/2</f>
        <v>3.6163512350417808E-2</v>
      </c>
      <c r="AK6" s="119">
        <f>(AE6+AG6)/2</f>
        <v>7.019975926845809E-2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4.187456413449564E-2</v>
      </c>
      <c r="J7" s="24">
        <f t="shared" si="3"/>
        <v>4.187456413449564E-2</v>
      </c>
      <c r="K7" s="22">
        <f t="shared" si="4"/>
        <v>4.187456413449564E-2</v>
      </c>
      <c r="L7" s="22">
        <f t="shared" si="5"/>
        <v>4.187456413449564E-2</v>
      </c>
      <c r="M7" s="228">
        <f t="shared" si="6"/>
        <v>4.187456413449564E-2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2585.1583851800474</v>
      </c>
      <c r="S7" s="226">
        <f>IF($B$81=0,0,(SUMIF($N$6:$N$28,$U7,L$6:L$28)+SUMIF($N$91:$N$118,$U7,L$91:L$118))*$B$83*$H$84*Poor!$B$81/$B$81)</f>
        <v>2585.1583851800474</v>
      </c>
      <c r="T7" s="226">
        <f>IF($B$81=0,0,(SUMIF($N$6:$N$28,$U7,M$6:M$28)+SUMIF($N$91:$N$118,$U7,M$91:M$118))*$B$83*$H$84*Poor!$B$81/$B$81)</f>
        <v>2568.4969529705604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0.16749825653798256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0.16749825653798256</v>
      </c>
      <c r="AH7" s="123">
        <f t="shared" ref="AH7:AH30" si="12">SUM(Z7,AB7,AD7,AF7)</f>
        <v>1</v>
      </c>
      <c r="AI7" s="184">
        <f t="shared" ref="AI7:AI30" si="13">SUM(AA7,AC7,AE7,AG7)/4</f>
        <v>4.187456413449564E-2</v>
      </c>
      <c r="AJ7" s="120">
        <f t="shared" ref="AJ7:AJ31" si="14">(AA7+AC7)/2</f>
        <v>0</v>
      </c>
      <c r="AK7" s="119">
        <f t="shared" ref="AK7:AK31" si="15">(AE7+AG7)/2</f>
        <v>8.374912826899128E-2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15545</v>
      </c>
      <c r="S8" s="226">
        <f>IF($B$81=0,0,(SUMIF($N$6:$N$28,$U8,L$6:L$28)+SUMIF($N$91:$N$118,$U8,L$91:L$118))*$B$83*$H$84*Poor!$B$81/$B$81)</f>
        <v>15545</v>
      </c>
      <c r="T8" s="226">
        <f>IF($B$81=0,0,(SUMIF($N$6:$N$28,$U8,M$6:M$28)+SUMIF($N$91:$N$118,$U8,M$91:M$118))*$B$83*$H$84*Poor!$B$81/$B$81)</f>
        <v>16061.56802440609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0.91067116055376396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0.10320939819609326</v>
      </c>
      <c r="AB8" s="125">
        <f>IF($Y8=0,0,AC8/$Y8)</f>
        <v>8.9328839446236E-2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1.0123935137240081E-2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9.9364808219178077E-2</v>
      </c>
      <c r="J9" s="24">
        <f t="shared" si="3"/>
        <v>7.4832834894302092E-2</v>
      </c>
      <c r="K9" s="22">
        <f t="shared" si="4"/>
        <v>7.5706520547945202E-2</v>
      </c>
      <c r="L9" s="22">
        <f t="shared" si="5"/>
        <v>7.5706520547945202E-2</v>
      </c>
      <c r="M9" s="228">
        <f t="shared" si="6"/>
        <v>7.4832834894302092E-2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1200.8581825437168</v>
      </c>
      <c r="S9" s="226">
        <f>IF($B$81=0,0,(SUMIF($N$6:$N$28,$U9,L$6:L$28)+SUMIF($N$91:$N$118,$U9,L$91:L$118))*$B$83*$H$84*Poor!$B$81/$B$81)</f>
        <v>1200.8581825437168</v>
      </c>
      <c r="T9" s="226">
        <f>IF($B$81=0,0,(SUMIF($N$6:$N$28,$U9,M$6:M$28)+SUMIF($N$91:$N$118,$U9,M$91:M$118))*$B$83*$H$84*Poor!$B$81/$B$81)</f>
        <v>1208.6942316733202</v>
      </c>
      <c r="U9" s="227">
        <v>3</v>
      </c>
      <c r="V9" s="56"/>
      <c r="W9" s="115"/>
      <c r="X9" s="118">
        <f>Poor!X9</f>
        <v>1</v>
      </c>
      <c r="Y9" s="184">
        <f t="shared" si="9"/>
        <v>0.29933133957720837</v>
      </c>
      <c r="Z9" s="125">
        <f>IF($Y9=0,0,AA9/$Y9)</f>
        <v>0.91067116055376418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0.27259241840288922</v>
      </c>
      <c r="AB9" s="125">
        <f>IF($Y9=0,0,AC9/$Y9)</f>
        <v>8.9328839446235819E-2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2.6738921174319141E-2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7.4832834894302092E-2</v>
      </c>
      <c r="AJ9" s="120">
        <f t="shared" si="14"/>
        <v>0.14966566978860418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-9.6577430294530347E-6</v>
      </c>
      <c r="K10" s="22">
        <f t="shared" si="4"/>
        <v>0</v>
      </c>
      <c r="L10" s="22">
        <f t="shared" si="5"/>
        <v>0</v>
      </c>
      <c r="M10" s="228">
        <f t="shared" si="6"/>
        <v>-9.6577430294530347E-6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5500</v>
      </c>
      <c r="S10" s="226">
        <f>IF($B$81=0,0,(SUMIF($N$6:$N$28,$U10,L$6:L$28)+SUMIF($N$91:$N$118,$U10,L$91:L$118))*$B$83*$H$84*Poor!$B$81/$B$81)</f>
        <v>5500</v>
      </c>
      <c r="T10" s="226">
        <f>IF($B$81=0,0,(SUMIF($N$6:$N$28,$U10,M$6:M$28)+SUMIF($N$91:$N$118,$U10,M$91:M$118))*$B$83*$H$84*Poor!$B$81/$B$81)</f>
        <v>5426.1412604509451</v>
      </c>
      <c r="U10" s="227">
        <v>4</v>
      </c>
      <c r="V10" s="56"/>
      <c r="W10" s="115"/>
      <c r="X10" s="118">
        <f>Poor!X10</f>
        <v>1</v>
      </c>
      <c r="Y10" s="184">
        <f t="shared" si="9"/>
        <v>-3.8630972117812139E-5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-3.8630972117812139E-5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-9.6577430294530347E-6</v>
      </c>
      <c r="AJ10" s="120">
        <f t="shared" si="14"/>
        <v>-1.9315486058906069E-5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-1.2977758612993774E-4</v>
      </c>
      <c r="K11" s="22">
        <f t="shared" si="4"/>
        <v>-1.2515566625155664E-4</v>
      </c>
      <c r="L11" s="22">
        <f t="shared" si="5"/>
        <v>-1.2515566625155664E-4</v>
      </c>
      <c r="M11" s="228">
        <f t="shared" si="6"/>
        <v>-1.2977758612993774E-4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14739.999999999996</v>
      </c>
      <c r="S11" s="226">
        <f>IF($B$81=0,0,(SUMIF($N$6:$N$28,$U11,L$6:L$28)+SUMIF($N$91:$N$118,$U11,L$91:L$118))*$B$83*$H$84*Poor!$B$81/$B$81)</f>
        <v>14739.999999999996</v>
      </c>
      <c r="T11" s="226">
        <f>IF($B$81=0,0,(SUMIF($N$6:$N$28,$U11,M$6:M$28)+SUMIF($N$91:$N$118,$U11,M$91:M$118))*$B$83*$H$84*Poor!$B$81/$B$81)</f>
        <v>14905.443576589882</v>
      </c>
      <c r="U11" s="227">
        <v>5</v>
      </c>
      <c r="V11" s="56"/>
      <c r="W11" s="115"/>
      <c r="X11" s="118">
        <f>Poor!X11</f>
        <v>1</v>
      </c>
      <c r="Y11" s="184">
        <f t="shared" si="9"/>
        <v>-5.1911034451975098E-4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-5.1911034451975098E-4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-1.2977758612993774E-4</v>
      </c>
      <c r="AJ11" s="120">
        <f t="shared" si="14"/>
        <v>-2.5955517225987549E-4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5.6656632750756405E-4</v>
      </c>
      <c r="K12" s="22">
        <f t="shared" si="4"/>
        <v>5.4638854296388541E-4</v>
      </c>
      <c r="L12" s="22">
        <f t="shared" si="5"/>
        <v>5.4638854296388541E-4</v>
      </c>
      <c r="M12" s="228">
        <f t="shared" si="6"/>
        <v>5.6656632750756405E-4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2.2662653100302562E-3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1.5183977577202718E-3</v>
      </c>
      <c r="AF12" s="122">
        <f>1-SUM(Z12,AB12,AD12)</f>
        <v>0.32999999999999996</v>
      </c>
      <c r="AG12" s="121">
        <f>$M12*AF12*4</f>
        <v>7.4786755230998446E-4</v>
      </c>
      <c r="AH12" s="123">
        <f t="shared" si="12"/>
        <v>1</v>
      </c>
      <c r="AI12" s="184">
        <f t="shared" si="13"/>
        <v>5.6656632750756405E-4</v>
      </c>
      <c r="AJ12" s="120">
        <f t="shared" si="14"/>
        <v>0</v>
      </c>
      <c r="AK12" s="119">
        <f t="shared" si="15"/>
        <v>1.1331326550151281E-3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1.1085307266274949E-2</v>
      </c>
      <c r="K13" s="22">
        <f t="shared" si="4"/>
        <v>1.1044520547945205E-2</v>
      </c>
      <c r="L13" s="22">
        <f t="shared" si="5"/>
        <v>1.1044520547945205E-2</v>
      </c>
      <c r="M13" s="229">
        <f t="shared" si="6"/>
        <v>1.1085307266274949E-2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31265.138121546956</v>
      </c>
      <c r="S13" s="226">
        <f>IF($B$81=0,0,(SUMIF($N$6:$N$28,$U13,L$6:L$28)+SUMIF($N$91:$N$118,$U13,L$91:L$118))*$B$83*$H$84*Poor!$B$81/$B$81)</f>
        <v>31265.138121546956</v>
      </c>
      <c r="T13" s="226">
        <f>IF($B$81=0,0,(SUMIF($N$6:$N$28,$U13,M$6:M$28)+SUMIF($N$91:$N$118,$U13,M$91:M$118))*$B$83*$H$84*Poor!$B$81/$B$81)</f>
        <v>31265.138121546956</v>
      </c>
      <c r="U13" s="227">
        <v>7</v>
      </c>
      <c r="V13" s="56"/>
      <c r="W13" s="110"/>
      <c r="X13" s="118"/>
      <c r="Y13" s="184">
        <f t="shared" si="9"/>
        <v>4.4341229065099796E-2</v>
      </c>
      <c r="Z13" s="156">
        <f>Poor!Z13</f>
        <v>1</v>
      </c>
      <c r="AA13" s="121">
        <f>$M13*Z13*4</f>
        <v>4.4341229065099796E-2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1.1085307266274949E-2</v>
      </c>
      <c r="AJ13" s="120">
        <f t="shared" si="14"/>
        <v>2.2170614532549898E-2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4.3011782972034708E-2</v>
      </c>
      <c r="K15" s="22">
        <f t="shared" si="4"/>
        <v>4.3066625155666248E-2</v>
      </c>
      <c r="L15" s="22">
        <f t="shared" si="5"/>
        <v>4.3066625155666248E-2</v>
      </c>
      <c r="M15" s="230">
        <f t="shared" si="6"/>
        <v>4.3011782972034708E-2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0.17204713188813883</v>
      </c>
      <c r="Z15" s="156">
        <f>Poor!Z15</f>
        <v>0.25</v>
      </c>
      <c r="AA15" s="121">
        <f t="shared" si="16"/>
        <v>4.3011782972034708E-2</v>
      </c>
      <c r="AB15" s="156">
        <f>Poor!AB15</f>
        <v>0.25</v>
      </c>
      <c r="AC15" s="121">
        <f t="shared" si="7"/>
        <v>4.3011782972034708E-2</v>
      </c>
      <c r="AD15" s="156">
        <f>Poor!AD15</f>
        <v>0.25</v>
      </c>
      <c r="AE15" s="121">
        <f t="shared" si="8"/>
        <v>4.3011782972034708E-2</v>
      </c>
      <c r="AF15" s="122">
        <f t="shared" si="10"/>
        <v>0.25</v>
      </c>
      <c r="AG15" s="121">
        <f t="shared" si="11"/>
        <v>4.3011782972034708E-2</v>
      </c>
      <c r="AH15" s="123">
        <f t="shared" si="12"/>
        <v>1</v>
      </c>
      <c r="AI15" s="184">
        <f t="shared" si="13"/>
        <v>4.3011782972034708E-2</v>
      </c>
      <c r="AJ15" s="120">
        <f t="shared" si="14"/>
        <v>4.3011782972034708E-2</v>
      </c>
      <c r="AK15" s="119">
        <f t="shared" si="15"/>
        <v>4.3011782972034708E-2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2.901742921516457E-3</v>
      </c>
      <c r="K16" s="22">
        <f t="shared" si="4"/>
        <v>2.9656288916562888E-3</v>
      </c>
      <c r="L16" s="22">
        <f t="shared" si="5"/>
        <v>2.9656288916562888E-3</v>
      </c>
      <c r="M16" s="228">
        <f t="shared" si="6"/>
        <v>2.901742921516457E-3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20400</v>
      </c>
      <c r="S16" s="226">
        <f>IF($B$81=0,0,(SUMIF($N$6:$N$28,$U16,L$6:L$28)+SUMIF($N$91:$N$118,$U16,L$91:L$118))*$B$83*$H$84*Poor!$B$81/$B$81)</f>
        <v>20400</v>
      </c>
      <c r="T16" s="226">
        <f>IF($B$81=0,0,(SUMIF($N$6:$N$28,$U16,M$6:M$28)+SUMIF($N$91:$N$118,$U16,M$91:M$118))*$B$83*$H$84*Poor!$B$81/$B$81)</f>
        <v>20249.328171319925</v>
      </c>
      <c r="U16" s="227">
        <v>10</v>
      </c>
      <c r="V16" s="56"/>
      <c r="W16" s="110"/>
      <c r="X16" s="118"/>
      <c r="Y16" s="184">
        <f t="shared" si="9"/>
        <v>1.1606971686065828E-2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1.1606971686065828E-2</v>
      </c>
      <c r="AH16" s="123">
        <f t="shared" si="12"/>
        <v>1</v>
      </c>
      <c r="AI16" s="184">
        <f t="shared" si="13"/>
        <v>2.901742921516457E-3</v>
      </c>
      <c r="AJ16" s="120">
        <f t="shared" si="14"/>
        <v>0</v>
      </c>
      <c r="AK16" s="119">
        <f t="shared" si="15"/>
        <v>5.803485843032914E-3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8400</v>
      </c>
      <c r="S17" s="226">
        <f>IF($B$81=0,0,(SUMIF($N$6:$N$28,$U17,L$6:L$28)+SUMIF($N$91:$N$118,$U17,L$91:L$118))*$B$83*$H$84*Poor!$B$81/$B$81)</f>
        <v>8400</v>
      </c>
      <c r="T17" s="226">
        <f>IF($B$81=0,0,(SUMIF($N$6:$N$28,$U17,M$6:M$28)+SUMIF($N$91:$N$118,$U17,M$91:M$118))*$B$83*$H$84*Poor!$B$81/$B$81)</f>
        <v>8400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1.6195172977761648E-4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9">
        <f t="shared" ref="M18:M25" si="23">J18</f>
        <v>1.6195172977761648E-4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1513.7589186415094</v>
      </c>
      <c r="S18" s="226">
        <f>IF($B$81=0,0,(SUMIF($N$6:$N$28,$U18,L$6:L$28)+SUMIF($N$91:$N$118,$U18,L$91:L$118))*$B$83*$H$84*Poor!$B$81/$B$81)</f>
        <v>1513.7589186415094</v>
      </c>
      <c r="T18" s="226">
        <f>IF($B$81=0,0,(SUMIF($N$6:$N$28,$U18,M$6:M$28)+SUMIF($N$91:$N$118,$U18,M$91:M$118))*$B$83*$H$84*Poor!$B$81/$B$81)</f>
        <v>1513.7589186415094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4.0262875193249649E-2</v>
      </c>
      <c r="K19" s="22">
        <f t="shared" si="21"/>
        <v>4.0569738480697386E-2</v>
      </c>
      <c r="L19" s="22">
        <f t="shared" si="22"/>
        <v>4.0569738480697386E-2</v>
      </c>
      <c r="M19" s="229">
        <f t="shared" si="23"/>
        <v>4.0262875193249649E-2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9.7917297926832089E-4</v>
      </c>
      <c r="K20" s="22">
        <f t="shared" si="21"/>
        <v>1.0167198007471981E-3</v>
      </c>
      <c r="L20" s="22">
        <f t="shared" si="22"/>
        <v>1.0167198007471981E-3</v>
      </c>
      <c r="M20" s="229">
        <f t="shared" si="23"/>
        <v>9.7917297926832089E-4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1000</v>
      </c>
      <c r="S21" s="226">
        <f>IF($B$81=0,0,(SUMIF($N$6:$N$28,$U21,L$6:L$28)+SUMIF($N$91:$N$118,$U21,L$91:L$118))*$B$83*$H$84*Poor!$B$81/$B$81)</f>
        <v>1000</v>
      </c>
      <c r="T21" s="226">
        <f>IF($B$81=0,0,(SUMIF($N$6:$N$28,$U21,M$6:M$28)+SUMIF($N$91:$N$118,$U21,M$91:M$118))*$B$83*$H$84*Poor!$B$81/$B$81)</f>
        <v>1000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7.5706520547945202E-2</v>
      </c>
      <c r="C22" s="102">
        <f>IF([1]Summ!$I1060="",0,[1]Summ!$I1060)</f>
        <v>0</v>
      </c>
      <c r="D22" s="24">
        <f t="shared" si="18"/>
        <v>7.5706520547945202E-2</v>
      </c>
      <c r="E22" s="75">
        <f>Poor!E22</f>
        <v>1</v>
      </c>
      <c r="F22" s="22"/>
      <c r="H22" s="24">
        <f t="shared" si="19"/>
        <v>1</v>
      </c>
      <c r="I22" s="22">
        <f t="shared" si="20"/>
        <v>7.5706520547945202E-2</v>
      </c>
      <c r="J22" s="24">
        <f t="shared" si="17"/>
        <v>7.5706520547945202E-2</v>
      </c>
      <c r="K22" s="22">
        <f t="shared" si="21"/>
        <v>7.5706520547945202E-2</v>
      </c>
      <c r="L22" s="22">
        <f t="shared" si="22"/>
        <v>7.5706520547945202E-2</v>
      </c>
      <c r="M22" s="229">
        <f t="shared" si="23"/>
        <v>7.5706520547945202E-2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Harvesting</v>
      </c>
      <c r="B23" s="101">
        <f>IF([1]Summ!$H1061="",0,[1]Summ!$H1061)</f>
        <v>7.0974863013698625E-2</v>
      </c>
      <c r="C23" s="102">
        <f>IF([1]Summ!$I1061="",0,[1]Summ!$I1061)</f>
        <v>0</v>
      </c>
      <c r="D23" s="24">
        <f t="shared" si="18"/>
        <v>7.0974863013698625E-2</v>
      </c>
      <c r="E23" s="75">
        <f>Poor!E23</f>
        <v>1</v>
      </c>
      <c r="F23" s="22"/>
      <c r="H23" s="24">
        <f t="shared" si="19"/>
        <v>1</v>
      </c>
      <c r="I23" s="22">
        <f t="shared" si="20"/>
        <v>7.0974863013698625E-2</v>
      </c>
      <c r="J23" s="24">
        <f t="shared" si="17"/>
        <v>7.0974863013698625E-2</v>
      </c>
      <c r="K23" s="22">
        <f t="shared" si="21"/>
        <v>7.0974863013698625E-2</v>
      </c>
      <c r="L23" s="22">
        <f t="shared" si="22"/>
        <v>7.0974863013698625E-2</v>
      </c>
      <c r="M23" s="229">
        <f t="shared" si="23"/>
        <v>7.0974863013698625E-2</v>
      </c>
      <c r="N23" s="233">
        <v>7</v>
      </c>
      <c r="O23" s="2"/>
      <c r="P23" s="22"/>
      <c r="Q23" s="171" t="s">
        <v>100</v>
      </c>
      <c r="R23" s="179">
        <f>SUM(R7:R22)</f>
        <v>110669.91360791223</v>
      </c>
      <c r="S23" s="179">
        <f>SUM(S7:S22)</f>
        <v>110669.91360791223</v>
      </c>
      <c r="T23" s="179">
        <f>SUM(T7:T22)</f>
        <v>111118.56925759919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24646.213665102579</v>
      </c>
      <c r="S24" s="41">
        <f>IF($B$81=0,0,($B$124*$H$124)+1-($D$29*$H$29)-($D$28*$H$28))*$I$83*Poor!$B$81/$B$81</f>
        <v>24646.213665102579</v>
      </c>
      <c r="T24" s="41">
        <f>IF($B$81=0,0,($B$124*$H$124)+1-($D$29*$H$29)-($D$28*$H$28))*$I$83*Poor!$B$81/$B$81</f>
        <v>24646.213665102579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3.1644218153278045E-2</v>
      </c>
      <c r="K27" s="22">
        <f t="shared" si="4"/>
        <v>3.0517235865504359E-2</v>
      </c>
      <c r="L27" s="22">
        <f t="shared" si="5"/>
        <v>3.0517235865504359E-2</v>
      </c>
      <c r="M27" s="230">
        <f t="shared" si="6"/>
        <v>3.1644218153278045E-2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108799.54699843589</v>
      </c>
      <c r="S27" s="41">
        <f>IF($B$81=0,0,($B$124*$H$124)+($B$125*$H$125*$H$84)+($B$126*$H$126*$H$84)+($B$127*$H$127*$H$84)+1-($D$29*$H$29)-($D$28*$H$28))*$I$83*Poor!$B$81/$B$81</f>
        <v>108799.54699843589</v>
      </c>
      <c r="T27" s="41">
        <f>IF($B$81=0,0,($B$124*$H$124)+($B$125*$H$125*$H$84)+($B$126*$H$126*$H$84)+($B$127*$H$127*$H$84)+1-($D$29*$H$29)-($D$28*$H$28))*$I$83*Poor!$B$81/$B$81</f>
        <v>108799.54699843589</v>
      </c>
      <c r="U27" s="56"/>
      <c r="V27" s="56"/>
      <c r="W27" s="110"/>
      <c r="X27" s="118"/>
      <c r="Y27" s="184">
        <f t="shared" si="9"/>
        <v>0.12657687261311218</v>
      </c>
      <c r="Z27" s="156">
        <f>Poor!Z27</f>
        <v>0.25</v>
      </c>
      <c r="AA27" s="121">
        <f t="shared" si="16"/>
        <v>3.1644218153278045E-2</v>
      </c>
      <c r="AB27" s="156">
        <f>Poor!AB27</f>
        <v>0.25</v>
      </c>
      <c r="AC27" s="121">
        <f t="shared" si="7"/>
        <v>3.1644218153278045E-2</v>
      </c>
      <c r="AD27" s="156">
        <f>Poor!AD27</f>
        <v>0.25</v>
      </c>
      <c r="AE27" s="121">
        <f t="shared" si="8"/>
        <v>3.1644218153278045E-2</v>
      </c>
      <c r="AF27" s="122">
        <f t="shared" si="10"/>
        <v>0.25</v>
      </c>
      <c r="AG27" s="121">
        <f t="shared" si="11"/>
        <v>3.1644218153278045E-2</v>
      </c>
      <c r="AH27" s="123">
        <f t="shared" si="12"/>
        <v>1</v>
      </c>
      <c r="AI27" s="184">
        <f t="shared" si="13"/>
        <v>3.1644218153278045E-2</v>
      </c>
      <c r="AJ27" s="120">
        <f t="shared" si="14"/>
        <v>3.1644218153278045E-2</v>
      </c>
      <c r="AK27" s="119">
        <f t="shared" si="15"/>
        <v>3.1644218153278045E-2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5.4433613947696136E-2</v>
      </c>
      <c r="C28" s="102">
        <f>IF([1]Summ!$I1066="",0,[1]Summ!$I1066)</f>
        <v>-5.4433613947696136E-2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5.6443813005334485E-2</v>
      </c>
      <c r="K28" s="22">
        <f t="shared" si="4"/>
        <v>5.4433613947696136E-2</v>
      </c>
      <c r="L28" s="22">
        <f t="shared" si="5"/>
        <v>5.4433613947696136E-2</v>
      </c>
      <c r="M28" s="228">
        <f t="shared" si="6"/>
        <v>5.6443813005334485E-2</v>
      </c>
      <c r="N28" s="233"/>
      <c r="O28" s="2"/>
      <c r="P28" s="22"/>
      <c r="V28" s="56"/>
      <c r="W28" s="110"/>
      <c r="X28" s="118"/>
      <c r="Y28" s="184">
        <f t="shared" si="9"/>
        <v>0.22577525202133794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0.11288762601066897</v>
      </c>
      <c r="AF28" s="122">
        <f t="shared" si="10"/>
        <v>0.5</v>
      </c>
      <c r="AG28" s="121">
        <f t="shared" si="11"/>
        <v>0.11288762601066897</v>
      </c>
      <c r="AH28" s="123">
        <f t="shared" si="12"/>
        <v>1</v>
      </c>
      <c r="AI28" s="184">
        <f t="shared" si="13"/>
        <v>5.6443813005334485E-2</v>
      </c>
      <c r="AJ28" s="120">
        <f t="shared" si="14"/>
        <v>0</v>
      </c>
      <c r="AK28" s="119">
        <f t="shared" si="15"/>
        <v>0.11288762601066897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0.35452887354919044</v>
      </c>
      <c r="C29" s="102">
        <f>IF([1]Summ!$I1067="",0,[1]Summ!$I1067)</f>
        <v>0.10915790952088628</v>
      </c>
      <c r="D29" s="24">
        <f t="shared" si="0"/>
        <v>0.46368678307007671</v>
      </c>
      <c r="E29" s="75">
        <f>Poor!E29</f>
        <v>1</v>
      </c>
      <c r="F29" s="22"/>
      <c r="H29" s="24">
        <f t="shared" si="1"/>
        <v>1</v>
      </c>
      <c r="I29" s="22">
        <f t="shared" si="2"/>
        <v>0.46368678307007671</v>
      </c>
      <c r="J29" s="24">
        <f>IF(I$32&lt;=1+I131,I29,B29*H29+J$33*(I29-B29*H29))</f>
        <v>0.35049774074467921</v>
      </c>
      <c r="K29" s="22">
        <f t="shared" si="4"/>
        <v>0.35452887354919044</v>
      </c>
      <c r="L29" s="22">
        <f t="shared" si="5"/>
        <v>0.35452887354919044</v>
      </c>
      <c r="M29" s="228">
        <f t="shared" si="6"/>
        <v>0.35049774074467921</v>
      </c>
      <c r="N29" s="233"/>
      <c r="P29" s="22"/>
      <c r="V29" s="56"/>
      <c r="W29" s="110"/>
      <c r="X29" s="118"/>
      <c r="Y29" s="184">
        <f t="shared" si="9"/>
        <v>1.4019909629787168</v>
      </c>
      <c r="Z29" s="156">
        <f>Poor!Z29</f>
        <v>0.25</v>
      </c>
      <c r="AA29" s="121">
        <f t="shared" si="16"/>
        <v>0.35049774074467921</v>
      </c>
      <c r="AB29" s="156">
        <f>Poor!AB29</f>
        <v>0.25</v>
      </c>
      <c r="AC29" s="121">
        <f t="shared" si="7"/>
        <v>0.35049774074467921</v>
      </c>
      <c r="AD29" s="156">
        <f>Poor!AD29</f>
        <v>0.25</v>
      </c>
      <c r="AE29" s="121">
        <f t="shared" si="8"/>
        <v>0.35049774074467921</v>
      </c>
      <c r="AF29" s="122">
        <f t="shared" si="10"/>
        <v>0.25</v>
      </c>
      <c r="AG29" s="121">
        <f t="shared" si="11"/>
        <v>0.35049774074467921</v>
      </c>
      <c r="AH29" s="123">
        <f t="shared" si="12"/>
        <v>1</v>
      </c>
      <c r="AI29" s="184">
        <f t="shared" si="13"/>
        <v>0.35049774074467921</v>
      </c>
      <c r="AJ29" s="120">
        <f t="shared" si="14"/>
        <v>0.35049774074467921</v>
      </c>
      <c r="AK29" s="119">
        <f t="shared" si="15"/>
        <v>0.35049774074467921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0.48137772104607718</v>
      </c>
      <c r="C30" s="103"/>
      <c r="D30" s="24">
        <f>(D119-B124)</f>
        <v>5.7638225329404751</v>
      </c>
      <c r="E30" s="75">
        <f>Poor!E30</f>
        <v>1</v>
      </c>
      <c r="H30" s="96">
        <f>(E30*F$7/F$9)</f>
        <v>1</v>
      </c>
      <c r="I30" s="29">
        <f>IF(E30&gt;=1,I119-I124,MIN(I119-I124,B30*H30))</f>
        <v>5.7638225329404751</v>
      </c>
      <c r="J30" s="235">
        <f>IF(I$32&lt;=$B$32,I30,$B$32-SUM(J6:J29))</f>
        <v>0.48296573338231141</v>
      </c>
      <c r="K30" s="22">
        <f t="shared" si="4"/>
        <v>0.48137772104607718</v>
      </c>
      <c r="L30" s="22">
        <f>IF(L124=L119,0,IF(K30="",0,(L119-L124)/(B119-B124)*K30))</f>
        <v>0.48137772104607718</v>
      </c>
      <c r="M30" s="175">
        <f t="shared" si="6"/>
        <v>0.48296573338231141</v>
      </c>
      <c r="N30" s="166" t="s">
        <v>86</v>
      </c>
      <c r="O30" s="2"/>
      <c r="P30" s="22"/>
      <c r="V30" s="56"/>
      <c r="W30" s="110"/>
      <c r="X30" s="118"/>
      <c r="Y30" s="184">
        <f>M30*4</f>
        <v>1.9318629335292457</v>
      </c>
      <c r="Z30" s="122">
        <f>IF($Y30=0,0,AA30/($Y$30))</f>
        <v>2.5789813377403953E-5</v>
      </c>
      <c r="AA30" s="188">
        <f>IF(AA79*4/$I$84+SUM(AA6:AA29)&lt;1,AA79*4/$I$84,1-SUM(AA6:AA29))</f>
        <v>4.9822384526443386E-5</v>
      </c>
      <c r="AB30" s="122">
        <f>IF($Y30=0,0,AC30/($Y$30))</f>
        <v>0.19813635003656294</v>
      </c>
      <c r="AC30" s="188">
        <f>IF(AC79*4/$I$84+SUM(AC6:AC29)&lt;1,AC79*4/$I$84,1-SUM(AC6:AC29))</f>
        <v>0.38277227042041195</v>
      </c>
      <c r="AD30" s="122">
        <f>IF($Y30=0,0,AE30/($Y$30))</f>
        <v>0.14037893234491017</v>
      </c>
      <c r="AE30" s="188">
        <f>IF(AE79*4/$I$84+SUM(AE6:AE29)&lt;1,AE79*4/$I$84,1-SUM(AE6:AE29))</f>
        <v>0.27119285604554166</v>
      </c>
      <c r="AF30" s="122">
        <f>IF($Y30=0,0,AG30/($Y$30))</f>
        <v>4.8066638898270377E-2</v>
      </c>
      <c r="AG30" s="188">
        <f>IF(AG79*4/$I$84+SUM(AG6:AG29)&lt;1,AG79*4/$I$84,1-SUM(AG6:AG29))</f>
        <v>9.2858158026903559E-2</v>
      </c>
      <c r="AH30" s="123">
        <f t="shared" si="12"/>
        <v>0.38660771109312092</v>
      </c>
      <c r="AI30" s="184">
        <f t="shared" si="13"/>
        <v>0.1867182767193459</v>
      </c>
      <c r="AJ30" s="120">
        <f t="shared" si="14"/>
        <v>0.1914110464024692</v>
      </c>
      <c r="AK30" s="119">
        <f t="shared" si="15"/>
        <v>0.18202550703622261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-0.48433284012690492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1.4843328401269049</v>
      </c>
      <c r="C32" s="77">
        <f>SUM(C6:C31)</f>
        <v>4.3001338661608574E-2</v>
      </c>
      <c r="D32" s="24">
        <f>SUM(D6:D30)</f>
        <v>6.8097789906829114</v>
      </c>
      <c r="E32" s="2"/>
      <c r="F32" s="2"/>
      <c r="H32" s="17"/>
      <c r="I32" s="22">
        <f>SUM(I6:I30)</f>
        <v>6.8097789906829114</v>
      </c>
      <c r="J32" s="17"/>
      <c r="L32" s="22">
        <f>SUM(L6:L30)</f>
        <v>1.4843328401269049</v>
      </c>
      <c r="M32" s="23"/>
      <c r="N32" s="56"/>
      <c r="O32" s="2"/>
      <c r="P32" s="22"/>
      <c r="V32" s="56"/>
      <c r="W32" s="110"/>
      <c r="X32" s="118"/>
      <c r="Y32" s="115">
        <f>SUM(Y6:Y31)</f>
        <v>5.1849898266518615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-3.6929369774527557E-2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4">B37+C37</f>
        <v>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6000</v>
      </c>
      <c r="J37" s="38">
        <f>J91*I$83</f>
        <v>3926.1412604509451</v>
      </c>
      <c r="K37" s="40">
        <f>(B37/B$65)</f>
        <v>3.864547606395826E-2</v>
      </c>
      <c r="L37" s="22">
        <f t="shared" ref="L37" si="27">(K37*H37)</f>
        <v>3.864547606395826E-2</v>
      </c>
      <c r="M37" s="24">
        <f>J37/B$65</f>
        <v>3.793189952611898E-2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3926.1412604509451</v>
      </c>
      <c r="AH37" s="123">
        <f>SUM(Z37,AB37,AD37,AF37)</f>
        <v>1</v>
      </c>
      <c r="AI37" s="112">
        <f>SUM(AA37,AC37,AE37,AG37)</f>
        <v>3926.1412604509451</v>
      </c>
      <c r="AJ37" s="148">
        <f>(AA37+AC37)</f>
        <v>0</v>
      </c>
      <c r="AK37" s="147">
        <f>(AE37+AG37)</f>
        <v>3926.1412604509451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4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1500</v>
      </c>
      <c r="J38" s="38">
        <f t="shared" ref="J38:J64" si="31">J92*I$83</f>
        <v>1500</v>
      </c>
      <c r="K38" s="40">
        <f t="shared" ref="K38:K64" si="32">(B38/B$65)</f>
        <v>1.4492053523984348E-2</v>
      </c>
      <c r="L38" s="22">
        <f t="shared" ref="L38:L64" si="33">(K38*H38)</f>
        <v>1.4492053523984348E-2</v>
      </c>
      <c r="M38" s="24">
        <f t="shared" ref="M38:M64" si="34">J38/B$65</f>
        <v>1.4492053523984348E-2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1500</v>
      </c>
      <c r="AH38" s="123">
        <f t="shared" ref="AH38:AI58" si="36">SUM(Z38,AB38,AD38,AF38)</f>
        <v>1</v>
      </c>
      <c r="AI38" s="112">
        <f t="shared" si="36"/>
        <v>1500</v>
      </c>
      <c r="AJ38" s="148">
        <f t="shared" ref="AJ38:AJ64" si="37">(AA38+AC38)</f>
        <v>0</v>
      </c>
      <c r="AK38" s="147">
        <f t="shared" ref="AK38:AK64" si="38">(AE38+AG38)</f>
        <v>1500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4"/>
        <v>7000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7000</v>
      </c>
      <c r="J39" s="38">
        <f t="shared" si="31"/>
        <v>6999.9999999999991</v>
      </c>
      <c r="K39" s="40">
        <f t="shared" si="32"/>
        <v>6.7629583111926961E-2</v>
      </c>
      <c r="L39" s="22">
        <f t="shared" si="33"/>
        <v>6.7629583111926961E-2</v>
      </c>
      <c r="M39" s="24">
        <f t="shared" si="34"/>
        <v>6.7629583111926947E-2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0.91067116055376396</v>
      </c>
      <c r="AA39" s="147">
        <f t="shared" ref="AA39:AA64" si="39">$J39*Z39</f>
        <v>6374.6981238763465</v>
      </c>
      <c r="AB39" s="122">
        <f>AB8</f>
        <v>8.9328839446236E-2</v>
      </c>
      <c r="AC39" s="147">
        <f t="shared" ref="AC39:AC64" si="40">$J39*AB39</f>
        <v>625.30187612365194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6999.9999999999982</v>
      </c>
      <c r="AJ39" s="148">
        <f t="shared" si="37"/>
        <v>6999.9999999999982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4"/>
        <v>2240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2240</v>
      </c>
      <c r="J40" s="38">
        <f t="shared" si="31"/>
        <v>6885.4435765898834</v>
      </c>
      <c r="K40" s="40">
        <f t="shared" si="32"/>
        <v>6.4924399787449877E-2</v>
      </c>
      <c r="L40" s="22">
        <f t="shared" si="33"/>
        <v>6.4924399787449877E-2</v>
      </c>
      <c r="M40" s="24">
        <f t="shared" si="34"/>
        <v>6.6522811232209877E-2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0.91067116055376418</v>
      </c>
      <c r="AA40" s="147">
        <f t="shared" si="39"/>
        <v>6270.3748928205696</v>
      </c>
      <c r="AB40" s="122">
        <f>AB9</f>
        <v>8.9328839446235819E-2</v>
      </c>
      <c r="AC40" s="147">
        <f t="shared" si="40"/>
        <v>615.06868376931345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6885.4435765898834</v>
      </c>
      <c r="AJ40" s="148">
        <f t="shared" si="37"/>
        <v>6885.4435765898834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4"/>
        <v>600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600</v>
      </c>
      <c r="J41" s="38">
        <f t="shared" si="31"/>
        <v>600</v>
      </c>
      <c r="K41" s="40">
        <f t="shared" si="32"/>
        <v>5.7968214095937397E-3</v>
      </c>
      <c r="L41" s="22">
        <f t="shared" si="33"/>
        <v>5.7968214095937397E-3</v>
      </c>
      <c r="M41" s="24">
        <f t="shared" si="34"/>
        <v>5.7968214095937397E-3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39"/>
        <v>600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600</v>
      </c>
      <c r="AJ41" s="148">
        <f t="shared" si="37"/>
        <v>600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4"/>
        <v>420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420</v>
      </c>
      <c r="J42" s="38">
        <f t="shared" si="31"/>
        <v>420</v>
      </c>
      <c r="K42" s="40">
        <f t="shared" si="32"/>
        <v>4.0577749867156173E-3</v>
      </c>
      <c r="L42" s="22">
        <f t="shared" si="33"/>
        <v>4.0577749867156173E-3</v>
      </c>
      <c r="M42" s="24">
        <f t="shared" si="34"/>
        <v>4.0577749867156173E-3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105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210</v>
      </c>
      <c r="AF42" s="122">
        <f t="shared" si="28"/>
        <v>0.25</v>
      </c>
      <c r="AG42" s="147">
        <f t="shared" si="35"/>
        <v>105</v>
      </c>
      <c r="AH42" s="123">
        <f t="shared" si="36"/>
        <v>1</v>
      </c>
      <c r="AI42" s="112">
        <f t="shared" si="36"/>
        <v>420</v>
      </c>
      <c r="AJ42" s="148">
        <f t="shared" si="37"/>
        <v>105</v>
      </c>
      <c r="AK42" s="147">
        <f t="shared" si="38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7776.970273308958</v>
      </c>
      <c r="K43" s="40">
        <f t="shared" si="32"/>
        <v>7.2460267619921748E-2</v>
      </c>
      <c r="L43" s="22">
        <f t="shared" si="33"/>
        <v>7.2460267619921748E-2</v>
      </c>
      <c r="M43" s="24">
        <f t="shared" si="34"/>
        <v>7.5136179636819067E-2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1944.2425683272395</v>
      </c>
      <c r="AB43" s="156">
        <f>Poor!AB43</f>
        <v>0.25</v>
      </c>
      <c r="AC43" s="147">
        <f t="shared" si="40"/>
        <v>1944.2425683272395</v>
      </c>
      <c r="AD43" s="156">
        <f>Poor!AD43</f>
        <v>0.25</v>
      </c>
      <c r="AE43" s="147">
        <f t="shared" si="41"/>
        <v>1944.2425683272395</v>
      </c>
      <c r="AF43" s="122">
        <f t="shared" si="28"/>
        <v>0.25</v>
      </c>
      <c r="AG43" s="147">
        <f t="shared" si="35"/>
        <v>1944.2425683272395</v>
      </c>
      <c r="AH43" s="123">
        <f t="shared" si="36"/>
        <v>1</v>
      </c>
      <c r="AI43" s="112">
        <f t="shared" si="36"/>
        <v>7776.970273308958</v>
      </c>
      <c r="AJ43" s="148">
        <f t="shared" si="37"/>
        <v>3888.485136654479</v>
      </c>
      <c r="AK43" s="147">
        <f t="shared" si="38"/>
        <v>3888.485136654479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311.07881093235829</v>
      </c>
      <c r="K44" s="40">
        <f t="shared" si="32"/>
        <v>2.8984107047968699E-3</v>
      </c>
      <c r="L44" s="22">
        <f t="shared" si="33"/>
        <v>2.8984107047968699E-3</v>
      </c>
      <c r="M44" s="24">
        <f t="shared" si="34"/>
        <v>3.0054471854727626E-3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77.769702733089574</v>
      </c>
      <c r="AB44" s="156">
        <f>Poor!AB44</f>
        <v>0.25</v>
      </c>
      <c r="AC44" s="147">
        <f t="shared" si="40"/>
        <v>77.769702733089574</v>
      </c>
      <c r="AD44" s="156">
        <f>Poor!AD44</f>
        <v>0.25</v>
      </c>
      <c r="AE44" s="147">
        <f t="shared" si="41"/>
        <v>77.769702733089574</v>
      </c>
      <c r="AF44" s="122">
        <f t="shared" si="28"/>
        <v>0.25</v>
      </c>
      <c r="AG44" s="147">
        <f t="shared" si="35"/>
        <v>77.769702733089574</v>
      </c>
      <c r="AH44" s="123">
        <f t="shared" si="36"/>
        <v>1</v>
      </c>
      <c r="AI44" s="112">
        <f t="shared" si="36"/>
        <v>311.07881093235829</v>
      </c>
      <c r="AJ44" s="148">
        <f t="shared" si="37"/>
        <v>155.53940546617915</v>
      </c>
      <c r="AK44" s="147">
        <f t="shared" si="38"/>
        <v>155.53940546617915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4"/>
        <v>702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702</v>
      </c>
      <c r="J45" s="38">
        <f t="shared" si="31"/>
        <v>782.88049084241311</v>
      </c>
      <c r="K45" s="40">
        <f t="shared" si="32"/>
        <v>7.5358678324718613E-3</v>
      </c>
      <c r="L45" s="22">
        <f t="shared" si="33"/>
        <v>7.5358678324718613E-3</v>
      </c>
      <c r="M45" s="24">
        <f t="shared" si="34"/>
        <v>7.5636973174475928E-3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195.72012271060328</v>
      </c>
      <c r="AB45" s="156">
        <f>Poor!AB45</f>
        <v>0.25</v>
      </c>
      <c r="AC45" s="147">
        <f t="shared" si="40"/>
        <v>195.72012271060328</v>
      </c>
      <c r="AD45" s="156">
        <f>Poor!AD45</f>
        <v>0.25</v>
      </c>
      <c r="AE45" s="147">
        <f t="shared" si="41"/>
        <v>195.72012271060328</v>
      </c>
      <c r="AF45" s="122">
        <f t="shared" si="28"/>
        <v>0.25</v>
      </c>
      <c r="AG45" s="147">
        <f t="shared" si="35"/>
        <v>195.72012271060328</v>
      </c>
      <c r="AH45" s="123">
        <f t="shared" si="36"/>
        <v>1</v>
      </c>
      <c r="AI45" s="112">
        <f t="shared" si="36"/>
        <v>782.88049084241311</v>
      </c>
      <c r="AJ45" s="148">
        <f t="shared" si="37"/>
        <v>391.44024542120655</v>
      </c>
      <c r="AK45" s="147">
        <f t="shared" si="38"/>
        <v>391.44024542120655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4"/>
        <v>450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450</v>
      </c>
      <c r="J46" s="38">
        <f t="shared" si="31"/>
        <v>294.46059453382088</v>
      </c>
      <c r="K46" s="40">
        <f t="shared" si="32"/>
        <v>2.8984107047968699E-3</v>
      </c>
      <c r="L46" s="22">
        <f t="shared" si="33"/>
        <v>2.8984107047968699E-3</v>
      </c>
      <c r="M46" s="24">
        <f t="shared" si="34"/>
        <v>2.8448924644589235E-3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73.61514863345522</v>
      </c>
      <c r="AB46" s="156">
        <f>Poor!AB46</f>
        <v>0.25</v>
      </c>
      <c r="AC46" s="147">
        <f t="shared" si="40"/>
        <v>73.61514863345522</v>
      </c>
      <c r="AD46" s="156">
        <f>Poor!AD46</f>
        <v>0.25</v>
      </c>
      <c r="AE46" s="147">
        <f t="shared" si="41"/>
        <v>73.61514863345522</v>
      </c>
      <c r="AF46" s="122">
        <f t="shared" si="28"/>
        <v>0.25</v>
      </c>
      <c r="AG46" s="147">
        <f t="shared" si="35"/>
        <v>73.61514863345522</v>
      </c>
      <c r="AH46" s="123">
        <f t="shared" si="36"/>
        <v>1</v>
      </c>
      <c r="AI46" s="112">
        <f t="shared" si="36"/>
        <v>294.46059453382088</v>
      </c>
      <c r="AJ46" s="148">
        <f t="shared" si="37"/>
        <v>147.23029726691044</v>
      </c>
      <c r="AK46" s="147">
        <f t="shared" si="38"/>
        <v>147.23029726691044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4"/>
        <v>405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405</v>
      </c>
      <c r="J47" s="38">
        <f t="shared" si="31"/>
        <v>358.33817836014623</v>
      </c>
      <c r="K47" s="40">
        <f t="shared" si="32"/>
        <v>3.4780928457562436E-3</v>
      </c>
      <c r="L47" s="22">
        <f t="shared" si="33"/>
        <v>3.4780928457562436E-3</v>
      </c>
      <c r="M47" s="24">
        <f t="shared" si="34"/>
        <v>3.4620373736548595E-3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89.584544590036558</v>
      </c>
      <c r="AB47" s="156">
        <f>Poor!AB47</f>
        <v>0.25</v>
      </c>
      <c r="AC47" s="147">
        <f t="shared" si="40"/>
        <v>89.584544590036558</v>
      </c>
      <c r="AD47" s="156">
        <f>Poor!AD47</f>
        <v>0.25</v>
      </c>
      <c r="AE47" s="147">
        <f t="shared" si="41"/>
        <v>89.584544590036558</v>
      </c>
      <c r="AF47" s="122">
        <f t="shared" si="28"/>
        <v>0.25</v>
      </c>
      <c r="AG47" s="147">
        <f t="shared" si="35"/>
        <v>89.584544590036558</v>
      </c>
      <c r="AH47" s="123">
        <f t="shared" si="36"/>
        <v>1</v>
      </c>
      <c r="AI47" s="112">
        <f t="shared" si="36"/>
        <v>358.33817836014623</v>
      </c>
      <c r="AJ47" s="148">
        <f t="shared" si="37"/>
        <v>179.16908918007312</v>
      </c>
      <c r="AK47" s="147">
        <f t="shared" si="38"/>
        <v>179.16908918007312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46.661821639853734</v>
      </c>
      <c r="K49" s="40">
        <f t="shared" si="32"/>
        <v>4.3476160571953045E-4</v>
      </c>
      <c r="L49" s="22">
        <f t="shared" si="33"/>
        <v>4.3476160571953045E-4</v>
      </c>
      <c r="M49" s="24">
        <f t="shared" si="34"/>
        <v>4.5081707782091432E-4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11.665455409963434</v>
      </c>
      <c r="AB49" s="156">
        <f>Poor!AB49</f>
        <v>0.25</v>
      </c>
      <c r="AC49" s="147">
        <f t="shared" si="40"/>
        <v>11.665455409963434</v>
      </c>
      <c r="AD49" s="156">
        <f>Poor!AD49</f>
        <v>0.25</v>
      </c>
      <c r="AE49" s="147">
        <f t="shared" si="41"/>
        <v>11.665455409963434</v>
      </c>
      <c r="AF49" s="122">
        <f t="shared" si="28"/>
        <v>0.25</v>
      </c>
      <c r="AG49" s="147">
        <f t="shared" si="35"/>
        <v>11.665455409963434</v>
      </c>
      <c r="AH49" s="123">
        <f t="shared" si="36"/>
        <v>1</v>
      </c>
      <c r="AI49" s="112">
        <f t="shared" si="36"/>
        <v>46.661821639853734</v>
      </c>
      <c r="AJ49" s="148">
        <f t="shared" si="37"/>
        <v>23.330910819926867</v>
      </c>
      <c r="AK49" s="147">
        <f t="shared" si="38"/>
        <v>23.330910819926867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4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0</v>
      </c>
      <c r="J50" s="38">
        <f t="shared" si="31"/>
        <v>217.75516765265078</v>
      </c>
      <c r="K50" s="40">
        <f t="shared" si="32"/>
        <v>2.0288874933578087E-3</v>
      </c>
      <c r="L50" s="22">
        <f t="shared" si="33"/>
        <v>2.0288874933578087E-3</v>
      </c>
      <c r="M50" s="24">
        <f t="shared" si="34"/>
        <v>2.1038130298309337E-3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54.438791913162696</v>
      </c>
      <c r="AB50" s="156">
        <f>Poor!AB55</f>
        <v>0.25</v>
      </c>
      <c r="AC50" s="147">
        <f t="shared" si="40"/>
        <v>54.438791913162696</v>
      </c>
      <c r="AD50" s="156">
        <f>Poor!AD55</f>
        <v>0.25</v>
      </c>
      <c r="AE50" s="147">
        <f t="shared" si="41"/>
        <v>54.438791913162696</v>
      </c>
      <c r="AF50" s="122">
        <f t="shared" si="28"/>
        <v>0.25</v>
      </c>
      <c r="AG50" s="147">
        <f t="shared" si="35"/>
        <v>54.438791913162696</v>
      </c>
      <c r="AH50" s="123">
        <f t="shared" si="36"/>
        <v>1</v>
      </c>
      <c r="AI50" s="112">
        <f t="shared" si="36"/>
        <v>217.75516765265078</v>
      </c>
      <c r="AJ50" s="148">
        <f t="shared" si="37"/>
        <v>108.87758382632539</v>
      </c>
      <c r="AK50" s="147">
        <f t="shared" si="38"/>
        <v>108.87758382632539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171.09334601279704</v>
      </c>
      <c r="K52" s="40">
        <f t="shared" si="32"/>
        <v>1.5941258876382783E-3</v>
      </c>
      <c r="L52" s="22">
        <f t="shared" si="33"/>
        <v>1.5941258876382783E-3</v>
      </c>
      <c r="M52" s="24">
        <f t="shared" si="34"/>
        <v>1.6529959520100192E-3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42.773336503199261</v>
      </c>
      <c r="AB52" s="156">
        <f>Poor!AB57</f>
        <v>0.25</v>
      </c>
      <c r="AC52" s="147">
        <f t="shared" si="40"/>
        <v>42.773336503199261</v>
      </c>
      <c r="AD52" s="156">
        <f>Poor!AD57</f>
        <v>0.25</v>
      </c>
      <c r="AE52" s="147">
        <f t="shared" si="41"/>
        <v>42.773336503199261</v>
      </c>
      <c r="AF52" s="122">
        <f t="shared" si="28"/>
        <v>0.25</v>
      </c>
      <c r="AG52" s="147">
        <f t="shared" si="35"/>
        <v>42.773336503199261</v>
      </c>
      <c r="AH52" s="123">
        <f t="shared" si="36"/>
        <v>1</v>
      </c>
      <c r="AI52" s="112">
        <f t="shared" si="36"/>
        <v>171.09334601279704</v>
      </c>
      <c r="AJ52" s="148">
        <f t="shared" si="37"/>
        <v>85.546673006398521</v>
      </c>
      <c r="AK52" s="147">
        <f t="shared" si="38"/>
        <v>85.546673006398521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5729.0347680042651</v>
      </c>
      <c r="K53" s="40">
        <f t="shared" si="32"/>
        <v>5.3379063813342349E-2</v>
      </c>
      <c r="L53" s="22">
        <f t="shared" si="33"/>
        <v>5.3379063813342349E-2</v>
      </c>
      <c r="M53" s="24">
        <f t="shared" si="34"/>
        <v>5.5350318999123377E-2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373.29457311882987</v>
      </c>
      <c r="K54" s="40">
        <f t="shared" si="32"/>
        <v>3.4780928457562436E-3</v>
      </c>
      <c r="L54" s="22">
        <f t="shared" si="33"/>
        <v>3.4780928457562436E-3</v>
      </c>
      <c r="M54" s="24">
        <f t="shared" si="34"/>
        <v>3.6065366225673146E-3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WILD FOODS -- see worksheet Data 3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Agricultural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Construction cash income -- see Data2</v>
      </c>
      <c r="B57" s="104">
        <f>IF([1]Summ!$H1092="",0,[1]Summ!$H1092)</f>
        <v>2400</v>
      </c>
      <c r="C57" s="104">
        <f>IF([1]Summ!$I1092="",0,[1]Summ!$I1092)</f>
        <v>0</v>
      </c>
      <c r="D57" s="38">
        <f t="shared" si="24"/>
        <v>2400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2400</v>
      </c>
      <c r="J57" s="38">
        <f t="shared" si="31"/>
        <v>2400</v>
      </c>
      <c r="K57" s="40">
        <f t="shared" si="32"/>
        <v>2.3187285638374959E-2</v>
      </c>
      <c r="L57" s="22">
        <f t="shared" si="33"/>
        <v>2.3187285638374959E-2</v>
      </c>
      <c r="M57" s="24">
        <f t="shared" si="34"/>
        <v>2.3187285638374959E-2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Domestic work cash income -- see Data2</v>
      </c>
      <c r="B58" s="104">
        <f>IF([1]Summ!$H1093="",0,[1]Summ!$H1093)</f>
        <v>27000</v>
      </c>
      <c r="C58" s="104">
        <f>IF([1]Summ!$I1093="",0,[1]Summ!$I1093)</f>
        <v>0</v>
      </c>
      <c r="D58" s="38">
        <f t="shared" si="24"/>
        <v>27000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27000</v>
      </c>
      <c r="J58" s="38">
        <f t="shared" si="31"/>
        <v>27000</v>
      </c>
      <c r="K58" s="40">
        <f t="shared" si="32"/>
        <v>0.26085696343171827</v>
      </c>
      <c r="L58" s="22">
        <f t="shared" si="33"/>
        <v>0.26085696343171827</v>
      </c>
      <c r="M58" s="24">
        <f t="shared" si="34"/>
        <v>0.26085696343171827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6750</v>
      </c>
      <c r="AB58" s="156">
        <f>Poor!AB58</f>
        <v>0.25</v>
      </c>
      <c r="AC58" s="147">
        <f t="shared" si="40"/>
        <v>6750</v>
      </c>
      <c r="AD58" s="156">
        <f>Poor!AD58</f>
        <v>0.25</v>
      </c>
      <c r="AE58" s="147">
        <f t="shared" si="41"/>
        <v>6750</v>
      </c>
      <c r="AF58" s="122">
        <f t="shared" si="28"/>
        <v>0.25</v>
      </c>
      <c r="AG58" s="147">
        <f t="shared" si="35"/>
        <v>6750</v>
      </c>
      <c r="AH58" s="123">
        <f t="shared" si="36"/>
        <v>1</v>
      </c>
      <c r="AI58" s="112">
        <f t="shared" si="36"/>
        <v>27000</v>
      </c>
      <c r="AJ58" s="148">
        <f t="shared" si="37"/>
        <v>13500</v>
      </c>
      <c r="AK58" s="147">
        <f t="shared" si="38"/>
        <v>13500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Formal Employment (conservancies, etc.)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Self-employment -- see Data2</v>
      </c>
      <c r="B60" s="104">
        <f>IF([1]Summ!$H1095="",0,[1]Summ!$H1095)</f>
        <v>20400</v>
      </c>
      <c r="C60" s="104">
        <f>IF([1]Summ!$I1095="",0,[1]Summ!$I1095)</f>
        <v>4080</v>
      </c>
      <c r="D60" s="38">
        <f t="shared" si="24"/>
        <v>24480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24480</v>
      </c>
      <c r="J60" s="38">
        <f t="shared" si="31"/>
        <v>20249.328171319925</v>
      </c>
      <c r="K60" s="40">
        <f t="shared" si="32"/>
        <v>0.19709192792618713</v>
      </c>
      <c r="L60" s="22">
        <f t="shared" si="33"/>
        <v>0.19709192792618713</v>
      </c>
      <c r="M60" s="24">
        <f t="shared" si="34"/>
        <v>0.19563623178899497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5062.3320428299812</v>
      </c>
      <c r="AB60" s="156">
        <f>Poor!AB60</f>
        <v>0.25</v>
      </c>
      <c r="AC60" s="147">
        <f t="shared" si="40"/>
        <v>5062.3320428299812</v>
      </c>
      <c r="AD60" s="156">
        <f>Poor!AD60</f>
        <v>0.25</v>
      </c>
      <c r="AE60" s="147">
        <f t="shared" si="41"/>
        <v>5062.3320428299812</v>
      </c>
      <c r="AF60" s="122">
        <f t="shared" si="28"/>
        <v>0.25</v>
      </c>
      <c r="AG60" s="147">
        <f t="shared" si="35"/>
        <v>5062.3320428299812</v>
      </c>
      <c r="AH60" s="123">
        <f t="shared" si="42"/>
        <v>1</v>
      </c>
      <c r="AI60" s="112">
        <f t="shared" si="42"/>
        <v>20249.328171319925</v>
      </c>
      <c r="AJ60" s="148">
        <f t="shared" si="37"/>
        <v>10124.664085659962</v>
      </c>
      <c r="AK60" s="147">
        <f t="shared" si="38"/>
        <v>10124.664085659962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Small business -- see Data2</v>
      </c>
      <c r="B61" s="104">
        <f>IF([1]Summ!$H1096="",0,[1]Summ!$H1096)</f>
        <v>8400</v>
      </c>
      <c r="C61" s="104">
        <f>IF([1]Summ!$I1096="",0,[1]Summ!$I1096)</f>
        <v>0</v>
      </c>
      <c r="D61" s="38">
        <f t="shared" si="24"/>
        <v>8400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8400</v>
      </c>
      <c r="J61" s="38">
        <f t="shared" si="31"/>
        <v>8400</v>
      </c>
      <c r="K61" s="40">
        <f t="shared" si="32"/>
        <v>8.1155499734312353E-2</v>
      </c>
      <c r="L61" s="22">
        <f t="shared" si="33"/>
        <v>8.1155499734312353E-2</v>
      </c>
      <c r="M61" s="24">
        <f t="shared" si="34"/>
        <v>8.1155499734312353E-2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2100</v>
      </c>
      <c r="AB61" s="156">
        <f>Poor!AB61</f>
        <v>0.25</v>
      </c>
      <c r="AC61" s="147">
        <f t="shared" si="40"/>
        <v>2100</v>
      </c>
      <c r="AD61" s="156">
        <f>Poor!AD61</f>
        <v>0.25</v>
      </c>
      <c r="AE61" s="147">
        <f t="shared" si="41"/>
        <v>2100</v>
      </c>
      <c r="AF61" s="122">
        <f t="shared" si="28"/>
        <v>0.25</v>
      </c>
      <c r="AG61" s="147">
        <f t="shared" si="35"/>
        <v>2100</v>
      </c>
      <c r="AH61" s="123">
        <f t="shared" si="42"/>
        <v>1</v>
      </c>
      <c r="AI61" s="112">
        <f t="shared" si="42"/>
        <v>8400</v>
      </c>
      <c r="AJ61" s="148">
        <f t="shared" si="37"/>
        <v>4200</v>
      </c>
      <c r="AK61" s="147">
        <f t="shared" si="38"/>
        <v>4200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Social development -- see Data2</v>
      </c>
      <c r="B62" s="104">
        <f>IF([1]Summ!$H1097="",0,[1]Summ!$H1097)</f>
        <v>8520</v>
      </c>
      <c r="C62" s="104">
        <f>IF([1]Summ!$I1097="",0,[1]Summ!$I1097)</f>
        <v>0</v>
      </c>
      <c r="D62" s="38">
        <f t="shared" si="24"/>
        <v>8520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8520</v>
      </c>
      <c r="J62" s="38">
        <f t="shared" si="31"/>
        <v>8520</v>
      </c>
      <c r="K62" s="40">
        <f t="shared" si="32"/>
        <v>8.2314864016231101E-2</v>
      </c>
      <c r="L62" s="22">
        <f t="shared" si="33"/>
        <v>8.2314864016231101E-2</v>
      </c>
      <c r="M62" s="24">
        <f t="shared" si="34"/>
        <v>8.2314864016231101E-2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2130</v>
      </c>
      <c r="AB62" s="156">
        <f>Poor!AB62</f>
        <v>0.25</v>
      </c>
      <c r="AC62" s="147">
        <f t="shared" si="40"/>
        <v>2130</v>
      </c>
      <c r="AD62" s="156">
        <f>Poor!AD62</f>
        <v>0.25</v>
      </c>
      <c r="AE62" s="147">
        <f t="shared" si="41"/>
        <v>2130</v>
      </c>
      <c r="AF62" s="122">
        <f t="shared" si="28"/>
        <v>0.25</v>
      </c>
      <c r="AG62" s="147">
        <f t="shared" si="35"/>
        <v>2130</v>
      </c>
      <c r="AH62" s="123">
        <f t="shared" si="42"/>
        <v>1</v>
      </c>
      <c r="AI62" s="112">
        <f t="shared" si="42"/>
        <v>8520</v>
      </c>
      <c r="AJ62" s="148">
        <f t="shared" si="37"/>
        <v>4260</v>
      </c>
      <c r="AK62" s="147">
        <f t="shared" si="38"/>
        <v>4260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Public works -- see Data2</v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f>IF([1]Summ!$H1099="",0,[1]Summ!$H1099)</f>
        <v>1000</v>
      </c>
      <c r="C64" s="104">
        <f>IF([1]Summ!$I1099="",0,[1]Summ!$I1099)</f>
        <v>0</v>
      </c>
      <c r="D64" s="38">
        <f t="shared" si="24"/>
        <v>1000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1000</v>
      </c>
      <c r="J64" s="38">
        <f t="shared" si="31"/>
        <v>1000</v>
      </c>
      <c r="K64" s="40">
        <f t="shared" si="32"/>
        <v>9.6613690159895651E-3</v>
      </c>
      <c r="L64" s="22">
        <f t="shared" si="33"/>
        <v>9.6613690159895651E-3</v>
      </c>
      <c r="M64" s="24">
        <f t="shared" si="34"/>
        <v>9.6613690159895651E-3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250</v>
      </c>
      <c r="AB64" s="156">
        <f>Poor!AB64</f>
        <v>0.25</v>
      </c>
      <c r="AC64" s="149">
        <f t="shared" si="40"/>
        <v>250</v>
      </c>
      <c r="AD64" s="156">
        <f>Poor!AD64</f>
        <v>0.25</v>
      </c>
      <c r="AE64" s="149">
        <f t="shared" si="41"/>
        <v>250</v>
      </c>
      <c r="AF64" s="150">
        <f t="shared" si="28"/>
        <v>0.25</v>
      </c>
      <c r="AG64" s="149">
        <f t="shared" si="35"/>
        <v>250</v>
      </c>
      <c r="AH64" s="123">
        <f t="shared" si="42"/>
        <v>1</v>
      </c>
      <c r="AI64" s="112">
        <f t="shared" si="42"/>
        <v>1000</v>
      </c>
      <c r="AJ64" s="151">
        <f t="shared" si="37"/>
        <v>500</v>
      </c>
      <c r="AK64" s="149">
        <f t="shared" si="38"/>
        <v>500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91117</v>
      </c>
      <c r="J65" s="39">
        <f>SUM(J37:J64)</f>
        <v>103962.48103276685</v>
      </c>
      <c r="K65" s="40">
        <f>SUM(K37:K64)</f>
        <v>0.99999999999999989</v>
      </c>
      <c r="L65" s="22">
        <f>SUM(L37:L64)</f>
        <v>0.99999999999999989</v>
      </c>
      <c r="M65" s="24">
        <f>SUM(M37:M64)</f>
        <v>1.0044198930753763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32132.214730347645</v>
      </c>
      <c r="AB65" s="137"/>
      <c r="AC65" s="153">
        <f>SUM(AC37:AC64)</f>
        <v>20022.512273543696</v>
      </c>
      <c r="AD65" s="137"/>
      <c r="AE65" s="153">
        <f>SUM(AE37:AE64)</f>
        <v>18992.14171365073</v>
      </c>
      <c r="AF65" s="137"/>
      <c r="AG65" s="153">
        <f>SUM(AG37:AG64)</f>
        <v>24313.282974101676</v>
      </c>
      <c r="AH65" s="137"/>
      <c r="AI65" s="153">
        <f>SUM(AI37:AI64)</f>
        <v>95460.151691643754</v>
      </c>
      <c r="AJ65" s="153">
        <f>SUM(AJ37:AJ64)</f>
        <v>52154.727003891341</v>
      </c>
      <c r="AK65" s="153">
        <f>SUM(AK37:AK64)</f>
        <v>43305.424687752406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43">J124*I$83</f>
        <v>17826.682776473466</v>
      </c>
      <c r="K70" s="40">
        <f>B70/B$76</f>
        <v>0.17223016063449559</v>
      </c>
      <c r="L70" s="22">
        <f t="shared" ref="L70:L75" si="44">(L124*G$37*F$9/F$7)/B$130</f>
        <v>0.17223016063449556</v>
      </c>
      <c r="M70" s="24">
        <f>J70/B$76</f>
        <v>0.17223016063449559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4456.6706941183666</v>
      </c>
      <c r="AB70" s="156">
        <f>Poor!AB70</f>
        <v>0.25</v>
      </c>
      <c r="AC70" s="147">
        <f>$J70*AB70</f>
        <v>4456.6706941183666</v>
      </c>
      <c r="AD70" s="156">
        <f>Poor!AD70</f>
        <v>0.25</v>
      </c>
      <c r="AE70" s="147">
        <f>$J70*AD70</f>
        <v>4456.6706941183666</v>
      </c>
      <c r="AF70" s="156">
        <f>Poor!AF70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19473.333333333336</v>
      </c>
      <c r="J71" s="51">
        <f t="shared" si="43"/>
        <v>19473.333333333336</v>
      </c>
      <c r="K71" s="40">
        <f t="shared" ref="K71:K72" si="46">B71/B$76</f>
        <v>0.18813905930470351</v>
      </c>
      <c r="L71" s="22">
        <f t="shared" si="44"/>
        <v>0.18813905930470348</v>
      </c>
      <c r="M71" s="24">
        <f t="shared" ref="M71:M72" si="47">J71/B$76</f>
        <v>0.18813905930470351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34680</v>
      </c>
      <c r="K72" s="40">
        <f t="shared" si="46"/>
        <v>0.33505627747451816</v>
      </c>
      <c r="L72" s="22">
        <f t="shared" si="44"/>
        <v>0.3350562774745181</v>
      </c>
      <c r="M72" s="24">
        <f t="shared" si="47"/>
        <v>0.33505627747451816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25841.277957992072</v>
      </c>
      <c r="K73" s="40">
        <f>B73/B$76</f>
        <v>0.28984107047968699</v>
      </c>
      <c r="L73" s="22">
        <f t="shared" si="44"/>
        <v>0.24543731621714016</v>
      </c>
      <c r="M73" s="24">
        <f>J73/B$76</f>
        <v>0.24966212219691872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2700</v>
      </c>
      <c r="AB73" s="156">
        <f>Poor!AB73</f>
        <v>0.09</v>
      </c>
      <c r="AC73" s="147">
        <f>$H$73*$B$73*AB73</f>
        <v>2700</v>
      </c>
      <c r="AD73" s="156">
        <f>Poor!AD73</f>
        <v>0.23</v>
      </c>
      <c r="AE73" s="147">
        <f>$H$73*$B$73*AD73</f>
        <v>6900</v>
      </c>
      <c r="AF73" s="156">
        <f>Poor!AF73</f>
        <v>0.59</v>
      </c>
      <c r="AG73" s="147">
        <f>$H$73*$B$73*AF73</f>
        <v>17700</v>
      </c>
      <c r="AH73" s="155">
        <f>SUM(Z73,AB73,AD73,AF73)</f>
        <v>1</v>
      </c>
      <c r="AI73" s="147">
        <f>SUM(AA73,AC73,AE73,AG73)</f>
        <v>30000</v>
      </c>
      <c r="AJ73" s="148">
        <f>(AA73+AC73)</f>
        <v>5400</v>
      </c>
      <c r="AK73" s="147">
        <f>(AE73+AG73)</f>
        <v>24600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6120.9944751381208</v>
      </c>
      <c r="C74" s="39"/>
      <c r="D74" s="38"/>
      <c r="E74" s="32"/>
      <c r="F74" s="32"/>
      <c r="G74" s="32"/>
      <c r="H74" s="31"/>
      <c r="I74" s="39">
        <f>I128*I$83</f>
        <v>73290.317223526537</v>
      </c>
      <c r="J74" s="51">
        <f t="shared" si="43"/>
        <v>6141.1869649679747</v>
      </c>
      <c r="K74" s="40">
        <f>B74/B$76</f>
        <v>5.9137186369142752E-2</v>
      </c>
      <c r="L74" s="22">
        <f t="shared" si="44"/>
        <v>5.9137186369142745E-2</v>
      </c>
      <c r="M74" s="24">
        <f>J74/B$76</f>
        <v>5.9332273464740591E-2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0.3069832835859061</v>
      </c>
      <c r="AB74" s="156"/>
      <c r="AC74" s="147">
        <f>AC30*$I$84/4</f>
        <v>2358.4717904644745</v>
      </c>
      <c r="AD74" s="156"/>
      <c r="AE74" s="147">
        <f>AE30*$I$84/4</f>
        <v>1670.9692686369567</v>
      </c>
      <c r="AF74" s="156"/>
      <c r="AG74" s="147">
        <f>AG30*$I$84/4</f>
        <v>572.15050081973141</v>
      </c>
      <c r="AH74" s="155"/>
      <c r="AI74" s="147">
        <f>SUM(AA74,AC74,AE74,AG74)</f>
        <v>4601.8985432047484</v>
      </c>
      <c r="AJ74" s="148">
        <f>(AA74+AC74)</f>
        <v>2358.7787737480603</v>
      </c>
      <c r="AK74" s="147">
        <f>(AE74+AG74)</f>
        <v>2243.1197694566881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3"/>
        <v>0</v>
      </c>
      <c r="K75" s="40">
        <f>B75/B$76</f>
        <v>0</v>
      </c>
      <c r="L75" s="22">
        <f t="shared" si="44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47236.663116677126</v>
      </c>
      <c r="AB75" s="158"/>
      <c r="AC75" s="149">
        <f>AA75+AC65-SUM(AC70,AC74)</f>
        <v>60444.032905637985</v>
      </c>
      <c r="AD75" s="158"/>
      <c r="AE75" s="149">
        <f>AC75+AE65-SUM(AE70,AE74)</f>
        <v>73308.534656533389</v>
      </c>
      <c r="AF75" s="158"/>
      <c r="AG75" s="149">
        <f>IF(SUM(AG6:AG29)+((AG65-AG70-$J$75)*4/I$83)&lt;1,0,AG65-AG70-$J$75-(1-SUM(AG6:AG29))*I$83/4)</f>
        <v>19561.426063731429</v>
      </c>
      <c r="AH75" s="134"/>
      <c r="AI75" s="149">
        <f>AI76-SUM(AI70,AI74)</f>
        <v>73031.570371965528</v>
      </c>
      <c r="AJ75" s="151">
        <f>AJ76-SUM(AJ70,AJ74)</f>
        <v>40882.606841906549</v>
      </c>
      <c r="AK75" s="149">
        <f>AJ75+AK76-SUM(AK70,AK74)</f>
        <v>73031.570371965528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91117</v>
      </c>
      <c r="J76" s="51">
        <f t="shared" si="43"/>
        <v>103962.48103276684</v>
      </c>
      <c r="K76" s="40">
        <f>SUM(K70:K75)</f>
        <v>1.0444037542625471</v>
      </c>
      <c r="L76" s="22">
        <f>SUM(L70:L75)</f>
        <v>1</v>
      </c>
      <c r="M76" s="24">
        <f>SUM(M70:M75)</f>
        <v>1.0044198930753767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32132.214730347645</v>
      </c>
      <c r="AB76" s="137"/>
      <c r="AC76" s="153">
        <f>AC65</f>
        <v>20022.512273543696</v>
      </c>
      <c r="AD76" s="137"/>
      <c r="AE76" s="153">
        <f>AE65</f>
        <v>18992.14171365073</v>
      </c>
      <c r="AF76" s="137"/>
      <c r="AG76" s="153">
        <f>AG65</f>
        <v>24313.282974101676</v>
      </c>
      <c r="AH76" s="137"/>
      <c r="AI76" s="153">
        <f>SUM(AA76,AC76,AE76,AG76)</f>
        <v>95460.151691643739</v>
      </c>
      <c r="AJ76" s="154">
        <f>SUM(AA76,AC76)</f>
        <v>52154.727003891341</v>
      </c>
      <c r="AK76" s="154">
        <f>SUM(AE76,AG76)</f>
        <v>43305.424687752406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19473.333333333336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19561.426063731429</v>
      </c>
      <c r="AB78" s="112"/>
      <c r="AC78" s="112">
        <f>IF(AA75&lt;0,0,AA75)</f>
        <v>47236.663116677126</v>
      </c>
      <c r="AD78" s="112"/>
      <c r="AE78" s="112">
        <f>AC75</f>
        <v>60444.032905637985</v>
      </c>
      <c r="AF78" s="112"/>
      <c r="AG78" s="112">
        <f>AE75</f>
        <v>73308.534656533389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47236.970099960708</v>
      </c>
      <c r="AB79" s="112"/>
      <c r="AC79" s="112">
        <f>AA79-AA74+AC65-AC70</f>
        <v>62802.504696102464</v>
      </c>
      <c r="AD79" s="112"/>
      <c r="AE79" s="112">
        <f>AC79-AC74+AE65-AE70</f>
        <v>74979.503925170357</v>
      </c>
      <c r="AF79" s="112"/>
      <c r="AG79" s="112">
        <f>AE79-AE74+AG65-AG70</f>
        <v>93165.146936516714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12715.574916588679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12715.574916588679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6161.5534162756458</v>
      </c>
      <c r="AB83" s="112"/>
      <c r="AC83" s="165">
        <f>$I$84*AB82/4</f>
        <v>6161.5534162756458</v>
      </c>
      <c r="AD83" s="112"/>
      <c r="AE83" s="165">
        <f>$I$84*AD82/4</f>
        <v>6161.5534162756458</v>
      </c>
      <c r="AF83" s="112"/>
      <c r="AG83" s="165">
        <f>$I$84*AF82/4</f>
        <v>6161.5534162756458</v>
      </c>
      <c r="AH83" s="165">
        <f>SUM(AA83,AC83,AE83,AG83)</f>
        <v>24646.213665102583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24646.213665102583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24646.213665102583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49">(B37/$B$83)</f>
        <v>0.31457484433374844</v>
      </c>
      <c r="C91" s="75">
        <f t="shared" si="49"/>
        <v>0.15728742216687422</v>
      </c>
      <c r="D91" s="24">
        <f t="shared" ref="D91" si="50">(B91+C91)</f>
        <v>0.47186226650062268</v>
      </c>
      <c r="H91" s="24">
        <f>(E37*F37/G37*F$7/F$9)</f>
        <v>1</v>
      </c>
      <c r="I91" s="22">
        <f t="shared" ref="I91" si="51">(D91*H91)</f>
        <v>0.47186226650062268</v>
      </c>
      <c r="J91" s="24">
        <f>IF(I$32&lt;=1+I$131,I91,L91+J$33*(I91-L91))</f>
        <v>0.30876631895966572</v>
      </c>
      <c r="K91" s="22">
        <f t="shared" ref="K91" si="52">(B91)</f>
        <v>0.31457484433374844</v>
      </c>
      <c r="L91" s="22">
        <f t="shared" ref="L91" si="53">(K91*H91)</f>
        <v>0.31457484433374844</v>
      </c>
      <c r="M91" s="231">
        <f t="shared" si="48"/>
        <v>0.30876631895966572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Other (hides): quantity</v>
      </c>
      <c r="B92" s="75">
        <f t="shared" si="49"/>
        <v>0.11796556662515566</v>
      </c>
      <c r="C92" s="75">
        <f t="shared" si="49"/>
        <v>0</v>
      </c>
      <c r="D92" s="24">
        <f t="shared" ref="D92:D118" si="55">(B92+C92)</f>
        <v>0.11796556662515566</v>
      </c>
      <c r="H92" s="24">
        <f t="shared" ref="H92:H118" si="56">(E38*F38/G38*F$7/F$9)</f>
        <v>1</v>
      </c>
      <c r="I92" s="22">
        <f t="shared" ref="I92:I118" si="57">(D92*H92)</f>
        <v>0.11796556662515566</v>
      </c>
      <c r="J92" s="24">
        <f t="shared" ref="J92:J118" si="58">IF(I$32&lt;=1+I$131,I92,L92+J$33*(I92-L92))</f>
        <v>0.11796556662515566</v>
      </c>
      <c r="K92" s="22">
        <f t="shared" ref="K92:K118" si="59">(B92)</f>
        <v>0.11796556662515566</v>
      </c>
      <c r="L92" s="22">
        <f t="shared" ref="L92:L118" si="60">(K92*H92)</f>
        <v>0.11796556662515566</v>
      </c>
      <c r="M92" s="231">
        <f t="shared" ref="M92:M118" si="61">(J92)</f>
        <v>0.11796556662515566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Cattle sales - local: no. sold</v>
      </c>
      <c r="B93" s="75">
        <f t="shared" si="49"/>
        <v>0.55050597758405972</v>
      </c>
      <c r="C93" s="75">
        <f t="shared" si="49"/>
        <v>0</v>
      </c>
      <c r="D93" s="24">
        <f t="shared" si="55"/>
        <v>0.55050597758405972</v>
      </c>
      <c r="H93" s="24">
        <f t="shared" si="56"/>
        <v>1</v>
      </c>
      <c r="I93" s="22">
        <f t="shared" si="57"/>
        <v>0.55050597758405972</v>
      </c>
      <c r="J93" s="24">
        <f t="shared" si="58"/>
        <v>0.55050597758405972</v>
      </c>
      <c r="K93" s="22">
        <f t="shared" si="59"/>
        <v>0.55050597758405972</v>
      </c>
      <c r="L93" s="22">
        <f t="shared" si="60"/>
        <v>0.55050597758405972</v>
      </c>
      <c r="M93" s="231">
        <f t="shared" si="61"/>
        <v>0.55050597758405972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Goat sales - local: no. sold</v>
      </c>
      <c r="B94" s="75">
        <f t="shared" si="49"/>
        <v>0.52848573848069735</v>
      </c>
      <c r="C94" s="75">
        <f t="shared" si="49"/>
        <v>-0.35232382565379827</v>
      </c>
      <c r="D94" s="24">
        <f t="shared" si="55"/>
        <v>0.17616191282689908</v>
      </c>
      <c r="H94" s="24">
        <f t="shared" si="56"/>
        <v>1</v>
      </c>
      <c r="I94" s="22">
        <f t="shared" si="57"/>
        <v>0.17616191282689908</v>
      </c>
      <c r="J94" s="24">
        <f t="shared" si="58"/>
        <v>0.54149683531864268</v>
      </c>
      <c r="K94" s="22">
        <f t="shared" si="59"/>
        <v>0.52848573848069735</v>
      </c>
      <c r="L94" s="22">
        <f t="shared" si="60"/>
        <v>0.52848573848069735</v>
      </c>
      <c r="M94" s="231">
        <f t="shared" si="61"/>
        <v>0.54149683531864268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Sheep sales - local: no. sold</v>
      </c>
      <c r="B95" s="75">
        <f t="shared" si="49"/>
        <v>4.7186226650062266E-2</v>
      </c>
      <c r="C95" s="75">
        <f t="shared" si="49"/>
        <v>0</v>
      </c>
      <c r="D95" s="24">
        <f t="shared" si="55"/>
        <v>4.7186226650062266E-2</v>
      </c>
      <c r="H95" s="24">
        <f t="shared" si="56"/>
        <v>1</v>
      </c>
      <c r="I95" s="22">
        <f t="shared" si="57"/>
        <v>4.7186226650062266E-2</v>
      </c>
      <c r="J95" s="24">
        <f t="shared" si="58"/>
        <v>4.7186226650062266E-2</v>
      </c>
      <c r="K95" s="22">
        <f t="shared" si="59"/>
        <v>4.7186226650062266E-2</v>
      </c>
      <c r="L95" s="22">
        <f t="shared" si="60"/>
        <v>4.7186226650062266E-2</v>
      </c>
      <c r="M95" s="231">
        <f t="shared" si="61"/>
        <v>4.7186226650062266E-2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Chicken sales: no. sold</v>
      </c>
      <c r="B96" s="75">
        <f t="shared" si="49"/>
        <v>3.3030358655043585E-2</v>
      </c>
      <c r="C96" s="75">
        <f t="shared" si="49"/>
        <v>0</v>
      </c>
      <c r="D96" s="24">
        <f t="shared" si="55"/>
        <v>3.3030358655043585E-2</v>
      </c>
      <c r="H96" s="24">
        <f t="shared" si="56"/>
        <v>1</v>
      </c>
      <c r="I96" s="22">
        <f t="shared" si="57"/>
        <v>3.3030358655043585E-2</v>
      </c>
      <c r="J96" s="24">
        <f t="shared" si="58"/>
        <v>3.3030358655043585E-2</v>
      </c>
      <c r="K96" s="22">
        <f t="shared" si="59"/>
        <v>3.3030358655043585E-2</v>
      </c>
      <c r="L96" s="22">
        <f t="shared" si="60"/>
        <v>3.3030358655043585E-2</v>
      </c>
      <c r="M96" s="231">
        <f t="shared" si="61"/>
        <v>3.3030358655043585E-2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Maize: kg produced</v>
      </c>
      <c r="B97" s="75">
        <f t="shared" si="49"/>
        <v>0.58982783312577836</v>
      </c>
      <c r="C97" s="75">
        <f t="shared" si="49"/>
        <v>-0.58982783312577836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0.6116098032785886</v>
      </c>
      <c r="K97" s="22">
        <f t="shared" si="59"/>
        <v>0.58982783312577836</v>
      </c>
      <c r="L97" s="22">
        <f t="shared" si="60"/>
        <v>0.58982783312577836</v>
      </c>
      <c r="M97" s="231">
        <f t="shared" si="61"/>
        <v>0.6116098032785886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Tomato</v>
      </c>
      <c r="B98" s="75">
        <f t="shared" si="49"/>
        <v>2.3593113325031133E-2</v>
      </c>
      <c r="C98" s="75">
        <f t="shared" si="49"/>
        <v>-2.3593113325031133E-2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2.4464392131143542E-2</v>
      </c>
      <c r="K98" s="22">
        <f t="shared" si="59"/>
        <v>2.3593113325031133E-2</v>
      </c>
      <c r="L98" s="22">
        <f t="shared" si="60"/>
        <v>2.3593113325031133E-2</v>
      </c>
      <c r="M98" s="231">
        <f t="shared" si="61"/>
        <v>2.4464392131143542E-2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Onions</v>
      </c>
      <c r="B99" s="75">
        <f t="shared" si="49"/>
        <v>6.1342094645080947E-2</v>
      </c>
      <c r="C99" s="75">
        <f t="shared" si="49"/>
        <v>-6.1342094645080942E-3</v>
      </c>
      <c r="D99" s="24">
        <f t="shared" si="55"/>
        <v>5.5207885180572853E-2</v>
      </c>
      <c r="H99" s="24">
        <f t="shared" si="56"/>
        <v>1</v>
      </c>
      <c r="I99" s="22">
        <f t="shared" si="57"/>
        <v>5.5207885180572853E-2</v>
      </c>
      <c r="J99" s="24">
        <f t="shared" si="58"/>
        <v>6.1568627134670172E-2</v>
      </c>
      <c r="K99" s="22">
        <f t="shared" si="59"/>
        <v>6.1342094645080947E-2</v>
      </c>
      <c r="L99" s="22">
        <f t="shared" si="60"/>
        <v>6.1342094645080947E-2</v>
      </c>
      <c r="M99" s="231">
        <f t="shared" si="61"/>
        <v>6.1568627134670172E-2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Beetroot</v>
      </c>
      <c r="B100" s="75">
        <f t="shared" si="49"/>
        <v>2.3593113325031133E-2</v>
      </c>
      <c r="C100" s="75">
        <f t="shared" si="49"/>
        <v>1.1796556662515566E-2</v>
      </c>
      <c r="D100" s="24">
        <f t="shared" si="55"/>
        <v>3.5389669987546696E-2</v>
      </c>
      <c r="H100" s="24">
        <f t="shared" si="56"/>
        <v>1</v>
      </c>
      <c r="I100" s="22">
        <f t="shared" si="57"/>
        <v>3.5389669987546696E-2</v>
      </c>
      <c r="J100" s="24">
        <f t="shared" si="58"/>
        <v>2.3157473921974928E-2</v>
      </c>
      <c r="K100" s="22">
        <f t="shared" si="59"/>
        <v>2.3593113325031133E-2</v>
      </c>
      <c r="L100" s="22">
        <f t="shared" si="60"/>
        <v>2.3593113325031133E-2</v>
      </c>
      <c r="M100" s="231">
        <f t="shared" si="61"/>
        <v>2.3157473921974928E-2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Beans: kg produced</v>
      </c>
      <c r="B101" s="75">
        <f t="shared" si="49"/>
        <v>2.8311735990037359E-2</v>
      </c>
      <c r="C101" s="75">
        <f t="shared" si="49"/>
        <v>3.5389669987546698E-3</v>
      </c>
      <c r="D101" s="24">
        <f t="shared" si="55"/>
        <v>3.1850702988792029E-2</v>
      </c>
      <c r="H101" s="24">
        <f t="shared" si="56"/>
        <v>1</v>
      </c>
      <c r="I101" s="22">
        <f t="shared" si="57"/>
        <v>3.1850702988792029E-2</v>
      </c>
      <c r="J101" s="24">
        <f t="shared" si="58"/>
        <v>2.8181044169120498E-2</v>
      </c>
      <c r="K101" s="22">
        <f t="shared" si="59"/>
        <v>2.8311735990037359E-2</v>
      </c>
      <c r="L101" s="22">
        <f t="shared" si="60"/>
        <v>2.8311735990037359E-2</v>
      </c>
      <c r="M101" s="231">
        <f t="shared" si="61"/>
        <v>2.8181044169120498E-2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Chillies: kg produced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1">
        <f t="shared" si="61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Sweet potatoes</v>
      </c>
      <c r="B103" s="75">
        <f t="shared" si="49"/>
        <v>3.5389669987546698E-3</v>
      </c>
      <c r="C103" s="75">
        <f t="shared" si="49"/>
        <v>-3.5389669987546698E-3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3.6696588196715309E-3</v>
      </c>
      <c r="K103" s="22">
        <f t="shared" si="59"/>
        <v>3.5389669987546698E-3</v>
      </c>
      <c r="L103" s="22">
        <f t="shared" si="60"/>
        <v>3.5389669987546698E-3</v>
      </c>
      <c r="M103" s="231">
        <f t="shared" si="61"/>
        <v>3.6696588196715309E-3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Cabbage</v>
      </c>
      <c r="B104" s="75">
        <f t="shared" si="49"/>
        <v>1.6515179327521792E-2</v>
      </c>
      <c r="C104" s="75">
        <f t="shared" si="49"/>
        <v>-1.6515179327521792E-2</v>
      </c>
      <c r="D104" s="24">
        <f t="shared" si="55"/>
        <v>0</v>
      </c>
      <c r="H104" s="24">
        <f t="shared" si="56"/>
        <v>1</v>
      </c>
      <c r="I104" s="22">
        <f t="shared" si="57"/>
        <v>0</v>
      </c>
      <c r="J104" s="24">
        <f t="shared" si="58"/>
        <v>1.7125074491800479E-2</v>
      </c>
      <c r="K104" s="22">
        <f t="shared" si="59"/>
        <v>1.6515179327521792E-2</v>
      </c>
      <c r="L104" s="22">
        <f t="shared" si="60"/>
        <v>1.6515179327521792E-2</v>
      </c>
      <c r="M104" s="231">
        <f t="shared" si="61"/>
        <v>1.7125074491800479E-2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Groundnuts (dry): no. local meas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Spinach</v>
      </c>
      <c r="B106" s="75">
        <f t="shared" si="49"/>
        <v>1.2976212328767124E-2</v>
      </c>
      <c r="C106" s="75">
        <f t="shared" si="49"/>
        <v>-1.2976212328767124E-2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1.3455415672128948E-2</v>
      </c>
      <c r="K106" s="22">
        <f t="shared" si="59"/>
        <v>1.2976212328767124E-2</v>
      </c>
      <c r="L106" s="22">
        <f t="shared" si="60"/>
        <v>1.2976212328767124E-2</v>
      </c>
      <c r="M106" s="231">
        <f t="shared" si="61"/>
        <v>1.3455415672128948E-2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Other crop: Potatoes</v>
      </c>
      <c r="B107" s="75">
        <f t="shared" si="49"/>
        <v>0.43450650373599004</v>
      </c>
      <c r="C107" s="75">
        <f t="shared" si="49"/>
        <v>-0.43450650373599004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0.45055255508189357</v>
      </c>
      <c r="K107" s="22">
        <f t="shared" si="59"/>
        <v>0.43450650373599004</v>
      </c>
      <c r="L107" s="22">
        <f t="shared" si="60"/>
        <v>0.43450650373599004</v>
      </c>
      <c r="M107" s="231">
        <f t="shared" si="61"/>
        <v>0.45055255508189357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Other crop: pumpkin / butternut</v>
      </c>
      <c r="B108" s="75">
        <f t="shared" si="49"/>
        <v>2.8311735990037359E-2</v>
      </c>
      <c r="C108" s="75">
        <f t="shared" si="49"/>
        <v>-2.8311735990037359E-2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2.9357270557372247E-2</v>
      </c>
      <c r="K108" s="22">
        <f t="shared" si="59"/>
        <v>2.8311735990037359E-2</v>
      </c>
      <c r="L108" s="22">
        <f t="shared" si="60"/>
        <v>2.8311735990037359E-2</v>
      </c>
      <c r="M108" s="231">
        <f t="shared" si="61"/>
        <v>2.9357270557372247E-2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WILD FOODS -- see worksheet Data 3</v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Agricultural cash income -- see Data2</v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Construction cash income -- see Data2</v>
      </c>
      <c r="B111" s="75">
        <f t="shared" si="49"/>
        <v>0.18874490660024906</v>
      </c>
      <c r="C111" s="75">
        <f t="shared" si="49"/>
        <v>0</v>
      </c>
      <c r="D111" s="24">
        <f t="shared" si="55"/>
        <v>0.18874490660024906</v>
      </c>
      <c r="H111" s="24">
        <f t="shared" si="56"/>
        <v>1</v>
      </c>
      <c r="I111" s="22">
        <f t="shared" si="57"/>
        <v>0.18874490660024906</v>
      </c>
      <c r="J111" s="24">
        <f t="shared" si="58"/>
        <v>0.18874490660024906</v>
      </c>
      <c r="K111" s="22">
        <f t="shared" si="59"/>
        <v>0.18874490660024906</v>
      </c>
      <c r="L111" s="22">
        <f t="shared" si="60"/>
        <v>0.18874490660024906</v>
      </c>
      <c r="M111" s="231">
        <f t="shared" si="61"/>
        <v>0.18874490660024906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>Domestic work cash income -- see Data2</v>
      </c>
      <c r="B112" s="75">
        <f t="shared" si="49"/>
        <v>2.1233801992528019</v>
      </c>
      <c r="C112" s="75">
        <f t="shared" si="49"/>
        <v>0</v>
      </c>
      <c r="D112" s="24">
        <f t="shared" si="55"/>
        <v>2.1233801992528019</v>
      </c>
      <c r="H112" s="24">
        <f t="shared" si="56"/>
        <v>1</v>
      </c>
      <c r="I112" s="22">
        <f t="shared" si="57"/>
        <v>2.1233801992528019</v>
      </c>
      <c r="J112" s="24">
        <f t="shared" si="58"/>
        <v>2.1233801992528019</v>
      </c>
      <c r="K112" s="22">
        <f t="shared" si="59"/>
        <v>2.1233801992528019</v>
      </c>
      <c r="L112" s="22">
        <f t="shared" si="60"/>
        <v>2.1233801992528019</v>
      </c>
      <c r="M112" s="231">
        <f t="shared" si="61"/>
        <v>2.1233801992528019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>Formal Employment (conservancies, etc.)</v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>Self-employment -- see Data2</v>
      </c>
      <c r="B114" s="75">
        <f t="shared" si="49"/>
        <v>1.604331706102117</v>
      </c>
      <c r="C114" s="75">
        <f t="shared" si="49"/>
        <v>0.3208663412204234</v>
      </c>
      <c r="D114" s="24">
        <f t="shared" si="55"/>
        <v>1.9251980473225403</v>
      </c>
      <c r="H114" s="24">
        <f t="shared" si="56"/>
        <v>1</v>
      </c>
      <c r="I114" s="22">
        <f t="shared" si="57"/>
        <v>1.9251980473225403</v>
      </c>
      <c r="J114" s="24">
        <f t="shared" si="58"/>
        <v>1.5924823143389881</v>
      </c>
      <c r="K114" s="22">
        <f t="shared" si="59"/>
        <v>1.604331706102117</v>
      </c>
      <c r="L114" s="22">
        <f t="shared" si="60"/>
        <v>1.604331706102117</v>
      </c>
      <c r="M114" s="231">
        <f t="shared" si="61"/>
        <v>1.5924823143389881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>Small business -- see Data2</v>
      </c>
      <c r="B115" s="75">
        <f t="shared" si="49"/>
        <v>0.66060717310087169</v>
      </c>
      <c r="C115" s="75">
        <f t="shared" si="49"/>
        <v>0</v>
      </c>
      <c r="D115" s="24">
        <f t="shared" si="55"/>
        <v>0.66060717310087169</v>
      </c>
      <c r="H115" s="24">
        <f t="shared" si="56"/>
        <v>1</v>
      </c>
      <c r="I115" s="22">
        <f t="shared" si="57"/>
        <v>0.66060717310087169</v>
      </c>
      <c r="J115" s="24">
        <f t="shared" si="58"/>
        <v>0.66060717310087169</v>
      </c>
      <c r="K115" s="22">
        <f t="shared" si="59"/>
        <v>0.66060717310087169</v>
      </c>
      <c r="L115" s="22">
        <f t="shared" si="60"/>
        <v>0.66060717310087169</v>
      </c>
      <c r="M115" s="231">
        <f t="shared" si="61"/>
        <v>0.66060717310087169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>Social development -- see Data2</v>
      </c>
      <c r="B116" s="75">
        <f t="shared" si="49"/>
        <v>0.67004441843088414</v>
      </c>
      <c r="C116" s="75">
        <f t="shared" si="49"/>
        <v>0</v>
      </c>
      <c r="D116" s="24">
        <f t="shared" si="55"/>
        <v>0.67004441843088414</v>
      </c>
      <c r="H116" s="24">
        <f t="shared" si="56"/>
        <v>1</v>
      </c>
      <c r="I116" s="22">
        <f t="shared" si="57"/>
        <v>0.67004441843088414</v>
      </c>
      <c r="J116" s="24">
        <f t="shared" si="58"/>
        <v>0.67004441843088414</v>
      </c>
      <c r="K116" s="22">
        <f t="shared" si="59"/>
        <v>0.67004441843088414</v>
      </c>
      <c r="L116" s="22">
        <f t="shared" si="60"/>
        <v>0.67004441843088414</v>
      </c>
      <c r="M116" s="231">
        <f t="shared" si="61"/>
        <v>0.67004441843088414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>Public works -- see Data2</v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>Remittances: no. times per year</v>
      </c>
      <c r="B118" s="75">
        <f t="shared" si="49"/>
        <v>7.8643711083437109E-2</v>
      </c>
      <c r="C118" s="75">
        <f t="shared" si="49"/>
        <v>0</v>
      </c>
      <c r="D118" s="24">
        <f t="shared" si="55"/>
        <v>7.8643711083437109E-2</v>
      </c>
      <c r="H118" s="24">
        <f t="shared" si="56"/>
        <v>1</v>
      </c>
      <c r="I118" s="22">
        <f t="shared" si="57"/>
        <v>7.8643711083437109E-2</v>
      </c>
      <c r="J118" s="24">
        <f t="shared" si="58"/>
        <v>7.8643711083437109E-2</v>
      </c>
      <c r="K118" s="22">
        <f t="shared" si="59"/>
        <v>7.8643711083437109E-2</v>
      </c>
      <c r="L118" s="22">
        <f t="shared" si="60"/>
        <v>7.8643711083437109E-2</v>
      </c>
      <c r="M118" s="231">
        <f t="shared" si="61"/>
        <v>7.8643711083437109E-2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8.1400173156911588</v>
      </c>
      <c r="C119" s="22">
        <f>SUM(C91:C118)</f>
        <v>-0.9742382929016189</v>
      </c>
      <c r="D119" s="24">
        <f>SUM(D91:D118)</f>
        <v>7.1657790227895388</v>
      </c>
      <c r="E119" s="22"/>
      <c r="F119" s="2"/>
      <c r="G119" s="2"/>
      <c r="H119" s="31"/>
      <c r="I119" s="22">
        <f>SUM(I91:I118)</f>
        <v>7.1657790227895388</v>
      </c>
      <c r="J119" s="24">
        <f>SUM(J91:J118)</f>
        <v>8.1759953218582258</v>
      </c>
      <c r="K119" s="22">
        <f>SUM(K91:K118)</f>
        <v>8.1400173156911588</v>
      </c>
      <c r="L119" s="22">
        <f>SUM(L91:L118)</f>
        <v>8.1400173156911588</v>
      </c>
      <c r="M119" s="57">
        <f t="shared" si="48"/>
        <v>8.1759953218582258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1.4019564898490637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1.4019564898490637</v>
      </c>
      <c r="J124" s="241">
        <f>IF(SUMPRODUCT($B$124:$B124,$H$124:$H124)&lt;J$119,($B124*$H124),J$119)</f>
        <v>1.4019564898490637</v>
      </c>
      <c r="K124" s="22">
        <f>(B124)</f>
        <v>1.4019564898490637</v>
      </c>
      <c r="L124" s="29">
        <f>IF(SUMPRODUCT($B$124:$B124,$H$124:$H124)&lt;L$119,($B124*$H124),L$119)</f>
        <v>1.4019564898490637</v>
      </c>
      <c r="M124" s="57">
        <f t="shared" si="62"/>
        <v>1.4019564898490637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1.5314552004981321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1.5314552004981321</v>
      </c>
      <c r="J125" s="241">
        <f>IF(SUMPRODUCT($B$124:$B125,$H$124:$H125)&lt;J$119,($B125*$H125),IF(SUMPRODUCT($B$124:$B124,$H$124:$H124)&lt;J$119,J$119-SUMPRODUCT($B$124:$B124,$H$124:$H124),0))</f>
        <v>1.5314552004981321</v>
      </c>
      <c r="K125" s="22">
        <f t="shared" ref="K125:K126" si="63">(B125)</f>
        <v>1.5314552004981321</v>
      </c>
      <c r="L125" s="29">
        <f>IF(SUMPRODUCT($B$124:$B125,$H$124:$H125)&lt;L$119,($B125*$H125),IF(SUMPRODUCT($B$124:$B124,$H$124:$H124)&lt;L$119,L$119-SUMPRODUCT($B$124:$B124,$H$124:$H124),0))</f>
        <v>1.5314552004981321</v>
      </c>
      <c r="M125" s="57">
        <f t="shared" ref="M125:M126" si="64">(J125)</f>
        <v>1.5314552004981321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2.7273639003735988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2.7273639003735988</v>
      </c>
      <c r="K126" s="22">
        <f t="shared" si="63"/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2.7273639003735988</v>
      </c>
      <c r="M126" s="57">
        <f t="shared" si="64"/>
        <v>2.7273639003735988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2.3593113325031134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2.0322539977551202</v>
      </c>
      <c r="K127" s="22">
        <f>(B127)</f>
        <v>2.3593113325031134</v>
      </c>
      <c r="L127" s="29">
        <f>IF(SUMPRODUCT($B$124:$B127,$H$124:$H127)&lt;(L$119-L$128),($B127*$H127),IF(SUMPRODUCT($B$124:$B126,$H$124:$H126)&lt;(L$119-L128),L$119-L$128-SUMPRODUCT($B$124:$B126,$H$124:$H126),0))</f>
        <v>1.9978640039242874</v>
      </c>
      <c r="M127" s="57">
        <f t="shared" si="62"/>
        <v>2.0322539977551202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0.48137772104607718</v>
      </c>
      <c r="C128" s="2"/>
      <c r="D128" s="31"/>
      <c r="E128" s="2"/>
      <c r="F128" s="2"/>
      <c r="G128" s="2"/>
      <c r="H128" s="24"/>
      <c r="I128" s="29">
        <f>(I30)</f>
        <v>5.7638225329404751</v>
      </c>
      <c r="J128" s="232">
        <f>(J30)</f>
        <v>0.48296573338231141</v>
      </c>
      <c r="K128" s="22">
        <f>(B128)</f>
        <v>0.48137772104607718</v>
      </c>
      <c r="L128" s="22">
        <f>IF(L124=L119,0,(L119-L124)/(B119-B124)*K128)</f>
        <v>0.48137772104607718</v>
      </c>
      <c r="M128" s="57">
        <f t="shared" si="62"/>
        <v>0.48296573338231141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8.1400173156911588</v>
      </c>
      <c r="C130" s="2"/>
      <c r="D130" s="31"/>
      <c r="E130" s="2"/>
      <c r="F130" s="2"/>
      <c r="G130" s="2"/>
      <c r="H130" s="24"/>
      <c r="I130" s="29">
        <f>(I119)</f>
        <v>7.1657790227895388</v>
      </c>
      <c r="J130" s="232">
        <f>(J119)</f>
        <v>8.1759953218582258</v>
      </c>
      <c r="K130" s="22">
        <f>(B130)</f>
        <v>8.1400173156911588</v>
      </c>
      <c r="L130" s="22">
        <f>(L119)</f>
        <v>8.1400173156911588</v>
      </c>
      <c r="M130" s="57">
        <f t="shared" si="62"/>
        <v>8.1759953218582258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75" priority="321" operator="equal">
      <formula>16</formula>
    </cfRule>
    <cfRule type="cellIs" dxfId="974" priority="322" operator="equal">
      <formula>15</formula>
    </cfRule>
    <cfRule type="cellIs" dxfId="973" priority="323" operator="equal">
      <formula>14</formula>
    </cfRule>
    <cfRule type="cellIs" dxfId="972" priority="324" operator="equal">
      <formula>13</formula>
    </cfRule>
    <cfRule type="cellIs" dxfId="971" priority="325" operator="equal">
      <formula>12</formula>
    </cfRule>
    <cfRule type="cellIs" dxfId="970" priority="326" operator="equal">
      <formula>11</formula>
    </cfRule>
    <cfRule type="cellIs" dxfId="969" priority="327" operator="equal">
      <formula>10</formula>
    </cfRule>
    <cfRule type="cellIs" dxfId="968" priority="328" operator="equal">
      <formula>9</formula>
    </cfRule>
    <cfRule type="cellIs" dxfId="967" priority="329" operator="equal">
      <formula>8</formula>
    </cfRule>
    <cfRule type="cellIs" dxfId="966" priority="330" operator="equal">
      <formula>7</formula>
    </cfRule>
    <cfRule type="cellIs" dxfId="965" priority="331" operator="equal">
      <formula>6</formula>
    </cfRule>
    <cfRule type="cellIs" dxfId="964" priority="332" operator="equal">
      <formula>5</formula>
    </cfRule>
    <cfRule type="cellIs" dxfId="963" priority="333" operator="equal">
      <formula>4</formula>
    </cfRule>
    <cfRule type="cellIs" dxfId="962" priority="334" operator="equal">
      <formula>3</formula>
    </cfRule>
    <cfRule type="cellIs" dxfId="961" priority="335" operator="equal">
      <formula>2</formula>
    </cfRule>
    <cfRule type="cellIs" dxfId="960" priority="336" operator="equal">
      <formula>1</formula>
    </cfRule>
  </conditionalFormatting>
  <conditionalFormatting sqref="N29">
    <cfRule type="cellIs" dxfId="959" priority="305" operator="equal">
      <formula>16</formula>
    </cfRule>
    <cfRule type="cellIs" dxfId="958" priority="306" operator="equal">
      <formula>15</formula>
    </cfRule>
    <cfRule type="cellIs" dxfId="957" priority="307" operator="equal">
      <formula>14</formula>
    </cfRule>
    <cfRule type="cellIs" dxfId="956" priority="308" operator="equal">
      <formula>13</formula>
    </cfRule>
    <cfRule type="cellIs" dxfId="955" priority="309" operator="equal">
      <formula>12</formula>
    </cfRule>
    <cfRule type="cellIs" dxfId="954" priority="310" operator="equal">
      <formula>11</formula>
    </cfRule>
    <cfRule type="cellIs" dxfId="953" priority="311" operator="equal">
      <formula>10</formula>
    </cfRule>
    <cfRule type="cellIs" dxfId="952" priority="312" operator="equal">
      <formula>9</formula>
    </cfRule>
    <cfRule type="cellIs" dxfId="951" priority="313" operator="equal">
      <formula>8</formula>
    </cfRule>
    <cfRule type="cellIs" dxfId="950" priority="314" operator="equal">
      <formula>7</formula>
    </cfRule>
    <cfRule type="cellIs" dxfId="949" priority="315" operator="equal">
      <formula>6</formula>
    </cfRule>
    <cfRule type="cellIs" dxfId="948" priority="316" operator="equal">
      <formula>5</formula>
    </cfRule>
    <cfRule type="cellIs" dxfId="947" priority="317" operator="equal">
      <formula>4</formula>
    </cfRule>
    <cfRule type="cellIs" dxfId="946" priority="318" operator="equal">
      <formula>3</formula>
    </cfRule>
    <cfRule type="cellIs" dxfId="945" priority="319" operator="equal">
      <formula>2</formula>
    </cfRule>
    <cfRule type="cellIs" dxfId="944" priority="320" operator="equal">
      <formula>1</formula>
    </cfRule>
  </conditionalFormatting>
  <conditionalFormatting sqref="N27:N28">
    <cfRule type="cellIs" dxfId="639" priority="113" operator="equal">
      <formula>16</formula>
    </cfRule>
    <cfRule type="cellIs" dxfId="638" priority="114" operator="equal">
      <formula>15</formula>
    </cfRule>
    <cfRule type="cellIs" dxfId="637" priority="115" operator="equal">
      <formula>14</formula>
    </cfRule>
    <cfRule type="cellIs" dxfId="636" priority="116" operator="equal">
      <formula>13</formula>
    </cfRule>
    <cfRule type="cellIs" dxfId="635" priority="117" operator="equal">
      <formula>12</formula>
    </cfRule>
    <cfRule type="cellIs" dxfId="634" priority="118" operator="equal">
      <formula>11</formula>
    </cfRule>
    <cfRule type="cellIs" dxfId="633" priority="119" operator="equal">
      <formula>10</formula>
    </cfRule>
    <cfRule type="cellIs" dxfId="632" priority="120" operator="equal">
      <formula>9</formula>
    </cfRule>
    <cfRule type="cellIs" dxfId="631" priority="121" operator="equal">
      <formula>8</formula>
    </cfRule>
    <cfRule type="cellIs" dxfId="630" priority="122" operator="equal">
      <formula>7</formula>
    </cfRule>
    <cfRule type="cellIs" dxfId="629" priority="123" operator="equal">
      <formula>6</formula>
    </cfRule>
    <cfRule type="cellIs" dxfId="628" priority="124" operator="equal">
      <formula>5</formula>
    </cfRule>
    <cfRule type="cellIs" dxfId="627" priority="125" operator="equal">
      <formula>4</formula>
    </cfRule>
    <cfRule type="cellIs" dxfId="626" priority="126" operator="equal">
      <formula>3</formula>
    </cfRule>
    <cfRule type="cellIs" dxfId="625" priority="127" operator="equal">
      <formula>2</formula>
    </cfRule>
    <cfRule type="cellIs" dxfId="624" priority="128" operator="equal">
      <formula>1</formula>
    </cfRule>
  </conditionalFormatting>
  <conditionalFormatting sqref="N113:N118">
    <cfRule type="cellIs" dxfId="575" priority="81" operator="equal">
      <formula>16</formula>
    </cfRule>
    <cfRule type="cellIs" dxfId="574" priority="82" operator="equal">
      <formula>15</formula>
    </cfRule>
    <cfRule type="cellIs" dxfId="573" priority="83" operator="equal">
      <formula>14</formula>
    </cfRule>
    <cfRule type="cellIs" dxfId="572" priority="84" operator="equal">
      <formula>13</formula>
    </cfRule>
    <cfRule type="cellIs" dxfId="571" priority="85" operator="equal">
      <formula>12</formula>
    </cfRule>
    <cfRule type="cellIs" dxfId="570" priority="86" operator="equal">
      <formula>11</formula>
    </cfRule>
    <cfRule type="cellIs" dxfId="569" priority="87" operator="equal">
      <formula>10</formula>
    </cfRule>
    <cfRule type="cellIs" dxfId="568" priority="88" operator="equal">
      <formula>9</formula>
    </cfRule>
    <cfRule type="cellIs" dxfId="567" priority="89" operator="equal">
      <formula>8</formula>
    </cfRule>
    <cfRule type="cellIs" dxfId="566" priority="90" operator="equal">
      <formula>7</formula>
    </cfRule>
    <cfRule type="cellIs" dxfId="565" priority="91" operator="equal">
      <formula>6</formula>
    </cfRule>
    <cfRule type="cellIs" dxfId="564" priority="92" operator="equal">
      <formula>5</formula>
    </cfRule>
    <cfRule type="cellIs" dxfId="563" priority="93" operator="equal">
      <formula>4</formula>
    </cfRule>
    <cfRule type="cellIs" dxfId="562" priority="94" operator="equal">
      <formula>3</formula>
    </cfRule>
    <cfRule type="cellIs" dxfId="561" priority="95" operator="equal">
      <formula>2</formula>
    </cfRule>
    <cfRule type="cellIs" dxfId="560" priority="96" operator="equal">
      <formula>1</formula>
    </cfRule>
  </conditionalFormatting>
  <conditionalFormatting sqref="N112">
    <cfRule type="cellIs" dxfId="543" priority="65" operator="equal">
      <formula>16</formula>
    </cfRule>
    <cfRule type="cellIs" dxfId="542" priority="66" operator="equal">
      <formula>15</formula>
    </cfRule>
    <cfRule type="cellIs" dxfId="541" priority="67" operator="equal">
      <formula>14</formula>
    </cfRule>
    <cfRule type="cellIs" dxfId="540" priority="68" operator="equal">
      <formula>13</formula>
    </cfRule>
    <cfRule type="cellIs" dxfId="539" priority="69" operator="equal">
      <formula>12</formula>
    </cfRule>
    <cfRule type="cellIs" dxfId="538" priority="70" operator="equal">
      <formula>11</formula>
    </cfRule>
    <cfRule type="cellIs" dxfId="537" priority="71" operator="equal">
      <formula>10</formula>
    </cfRule>
    <cfRule type="cellIs" dxfId="536" priority="72" operator="equal">
      <formula>9</formula>
    </cfRule>
    <cfRule type="cellIs" dxfId="535" priority="73" operator="equal">
      <formula>8</formula>
    </cfRule>
    <cfRule type="cellIs" dxfId="534" priority="74" operator="equal">
      <formula>7</formula>
    </cfRule>
    <cfRule type="cellIs" dxfId="533" priority="75" operator="equal">
      <formula>6</formula>
    </cfRule>
    <cfRule type="cellIs" dxfId="532" priority="76" operator="equal">
      <formula>5</formula>
    </cfRule>
    <cfRule type="cellIs" dxfId="531" priority="77" operator="equal">
      <formula>4</formula>
    </cfRule>
    <cfRule type="cellIs" dxfId="530" priority="78" operator="equal">
      <formula>3</formula>
    </cfRule>
    <cfRule type="cellIs" dxfId="529" priority="79" operator="equal">
      <formula>2</formula>
    </cfRule>
    <cfRule type="cellIs" dxfId="528" priority="80" operator="equal">
      <formula>1</formula>
    </cfRule>
  </conditionalFormatting>
  <conditionalFormatting sqref="N111">
    <cfRule type="cellIs" dxfId="511" priority="49" operator="equal">
      <formula>16</formula>
    </cfRule>
    <cfRule type="cellIs" dxfId="510" priority="50" operator="equal">
      <formula>15</formula>
    </cfRule>
    <cfRule type="cellIs" dxfId="509" priority="51" operator="equal">
      <formula>14</formula>
    </cfRule>
    <cfRule type="cellIs" dxfId="508" priority="52" operator="equal">
      <formula>13</formula>
    </cfRule>
    <cfRule type="cellIs" dxfId="507" priority="53" operator="equal">
      <formula>12</formula>
    </cfRule>
    <cfRule type="cellIs" dxfId="506" priority="54" operator="equal">
      <formula>11</formula>
    </cfRule>
    <cfRule type="cellIs" dxfId="505" priority="55" operator="equal">
      <formula>10</formula>
    </cfRule>
    <cfRule type="cellIs" dxfId="504" priority="56" operator="equal">
      <formula>9</formula>
    </cfRule>
    <cfRule type="cellIs" dxfId="503" priority="57" operator="equal">
      <formula>8</formula>
    </cfRule>
    <cfRule type="cellIs" dxfId="502" priority="58" operator="equal">
      <formula>7</formula>
    </cfRule>
    <cfRule type="cellIs" dxfId="501" priority="59" operator="equal">
      <formula>6</formula>
    </cfRule>
    <cfRule type="cellIs" dxfId="500" priority="60" operator="equal">
      <formula>5</formula>
    </cfRule>
    <cfRule type="cellIs" dxfId="499" priority="61" operator="equal">
      <formula>4</formula>
    </cfRule>
    <cfRule type="cellIs" dxfId="498" priority="62" operator="equal">
      <formula>3</formula>
    </cfRule>
    <cfRule type="cellIs" dxfId="497" priority="63" operator="equal">
      <formula>2</formula>
    </cfRule>
    <cfRule type="cellIs" dxfId="496" priority="64" operator="equal">
      <formula>1</formula>
    </cfRule>
  </conditionalFormatting>
  <conditionalFormatting sqref="N91:N104">
    <cfRule type="cellIs" dxfId="479" priority="33" operator="equal">
      <formula>16</formula>
    </cfRule>
    <cfRule type="cellIs" dxfId="478" priority="34" operator="equal">
      <formula>15</formula>
    </cfRule>
    <cfRule type="cellIs" dxfId="477" priority="35" operator="equal">
      <formula>14</formula>
    </cfRule>
    <cfRule type="cellIs" dxfId="476" priority="36" operator="equal">
      <formula>13</formula>
    </cfRule>
    <cfRule type="cellIs" dxfId="475" priority="37" operator="equal">
      <formula>12</formula>
    </cfRule>
    <cfRule type="cellIs" dxfId="474" priority="38" operator="equal">
      <formula>11</formula>
    </cfRule>
    <cfRule type="cellIs" dxfId="473" priority="39" operator="equal">
      <formula>10</formula>
    </cfRule>
    <cfRule type="cellIs" dxfId="472" priority="40" operator="equal">
      <formula>9</formula>
    </cfRule>
    <cfRule type="cellIs" dxfId="471" priority="41" operator="equal">
      <formula>8</formula>
    </cfRule>
    <cfRule type="cellIs" dxfId="470" priority="42" operator="equal">
      <formula>7</formula>
    </cfRule>
    <cfRule type="cellIs" dxfId="469" priority="43" operator="equal">
      <formula>6</formula>
    </cfRule>
    <cfRule type="cellIs" dxfId="468" priority="44" operator="equal">
      <formula>5</formula>
    </cfRule>
    <cfRule type="cellIs" dxfId="467" priority="45" operator="equal">
      <formula>4</formula>
    </cfRule>
    <cfRule type="cellIs" dxfId="466" priority="46" operator="equal">
      <formula>3</formula>
    </cfRule>
    <cfRule type="cellIs" dxfId="465" priority="47" operator="equal">
      <formula>2</formula>
    </cfRule>
    <cfRule type="cellIs" dxfId="464" priority="48" operator="equal">
      <formula>1</formula>
    </cfRule>
  </conditionalFormatting>
  <conditionalFormatting sqref="N105:N110">
    <cfRule type="cellIs" dxfId="447" priority="17" operator="equal">
      <formula>16</formula>
    </cfRule>
    <cfRule type="cellIs" dxfId="446" priority="18" operator="equal">
      <formula>15</formula>
    </cfRule>
    <cfRule type="cellIs" dxfId="445" priority="19" operator="equal">
      <formula>14</formula>
    </cfRule>
    <cfRule type="cellIs" dxfId="444" priority="20" operator="equal">
      <formula>13</formula>
    </cfRule>
    <cfRule type="cellIs" dxfId="443" priority="21" operator="equal">
      <formula>12</formula>
    </cfRule>
    <cfRule type="cellIs" dxfId="442" priority="22" operator="equal">
      <formula>11</formula>
    </cfRule>
    <cfRule type="cellIs" dxfId="441" priority="23" operator="equal">
      <formula>10</formula>
    </cfRule>
    <cfRule type="cellIs" dxfId="440" priority="24" operator="equal">
      <formula>9</formula>
    </cfRule>
    <cfRule type="cellIs" dxfId="439" priority="25" operator="equal">
      <formula>8</formula>
    </cfRule>
    <cfRule type="cellIs" dxfId="438" priority="26" operator="equal">
      <formula>7</formula>
    </cfRule>
    <cfRule type="cellIs" dxfId="437" priority="27" operator="equal">
      <formula>6</formula>
    </cfRule>
    <cfRule type="cellIs" dxfId="436" priority="28" operator="equal">
      <formula>5</formula>
    </cfRule>
    <cfRule type="cellIs" dxfId="435" priority="29" operator="equal">
      <formula>4</formula>
    </cfRule>
    <cfRule type="cellIs" dxfId="434" priority="30" operator="equal">
      <formula>3</formula>
    </cfRule>
    <cfRule type="cellIs" dxfId="433" priority="31" operator="equal">
      <formula>2</formula>
    </cfRule>
    <cfRule type="cellIs" dxfId="432" priority="32" operator="equal">
      <formula>1</formula>
    </cfRule>
  </conditionalFormatting>
  <conditionalFormatting sqref="N6:N26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3.1288916562889166E-2</v>
      </c>
      <c r="C6" s="102">
        <f>IF([1]Summ!$K1044="",0,[1]Summ!$K1044)</f>
        <v>-3.1288916562889166E-2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3.2114386996664523E-2</v>
      </c>
      <c r="K6" s="22">
        <f t="shared" ref="K6:K31" si="4">B6</f>
        <v>3.1288916562889166E-2</v>
      </c>
      <c r="L6" s="22">
        <f t="shared" ref="L6:L29" si="5">IF(K6="","",K6*H6)</f>
        <v>3.1288916562889166E-2</v>
      </c>
      <c r="M6" s="177">
        <f t="shared" ref="M6:M31" si="6">J6</f>
        <v>3.2114386996664523E-2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0.12845754798665809</v>
      </c>
      <c r="Z6" s="156">
        <f>Poor!Z6</f>
        <v>0.17</v>
      </c>
      <c r="AA6" s="121">
        <f>$M6*Z6*4</f>
        <v>2.1837783157731879E-2</v>
      </c>
      <c r="AB6" s="156">
        <f>Poor!AB6</f>
        <v>0.17</v>
      </c>
      <c r="AC6" s="121">
        <f t="shared" ref="AC6:AC29" si="7">$M6*AB6*4</f>
        <v>2.1837783157731879E-2</v>
      </c>
      <c r="AD6" s="156">
        <f>Poor!AD6</f>
        <v>0.33</v>
      </c>
      <c r="AE6" s="121">
        <f t="shared" ref="AE6:AE29" si="8">$M6*AD6*4</f>
        <v>4.2390990835597171E-2</v>
      </c>
      <c r="AF6" s="122">
        <f>1-SUM(Z6,AB6,AD6)</f>
        <v>0.32999999999999996</v>
      </c>
      <c r="AG6" s="121">
        <f>$M6*AF6*4</f>
        <v>4.2390990835597164E-2</v>
      </c>
      <c r="AH6" s="123">
        <f>SUM(Z6,AB6,AD6,AF6)</f>
        <v>1</v>
      </c>
      <c r="AI6" s="184">
        <f>SUM(AA6,AC6,AE6,AG6)/4</f>
        <v>3.2114386996664523E-2</v>
      </c>
      <c r="AJ6" s="120">
        <f>(AA6+AC6)/2</f>
        <v>2.1837783157731879E-2</v>
      </c>
      <c r="AK6" s="119">
        <f>(AE6+AG6)/2</f>
        <v>4.2390990835597164E-2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8.6967134962640108E-2</v>
      </c>
      <c r="J7" s="24">
        <f t="shared" si="3"/>
        <v>8.6967134962640108E-2</v>
      </c>
      <c r="K7" s="22">
        <f t="shared" si="4"/>
        <v>8.6967134962640108E-2</v>
      </c>
      <c r="L7" s="22">
        <f t="shared" si="5"/>
        <v>8.6967134962640108E-2</v>
      </c>
      <c r="M7" s="177">
        <f t="shared" si="6"/>
        <v>8.6967134962640108E-2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7303.0977059181523</v>
      </c>
      <c r="S7" s="226">
        <f>IF($B$81=0,0,(SUMIF($N$6:$N$28,$U7,L$6:L$28)+SUMIF($N$91:$N$118,$U7,L$91:L$118))*$B$83*$H$84*Poor!$B$81/$B$81)</f>
        <v>7303.0977059181523</v>
      </c>
      <c r="T7" s="226">
        <f>IF($B$81=0,0,(SUMIF($N$6:$N$28,$U7,M$6:M$28)+SUMIF($N$91:$N$118,$U7,M$91:M$118))*$B$83*$H$84*Poor!$B$81/$B$81)</f>
        <v>7259.4776822154799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0.34786853985056043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0.34786853985056043</v>
      </c>
      <c r="AH7" s="123">
        <f t="shared" ref="AH7:AH30" si="12">SUM(Z7,AB7,AD7,AF7)</f>
        <v>1</v>
      </c>
      <c r="AI7" s="184">
        <f t="shared" ref="AI7:AI30" si="13">SUM(AA7,AC7,AE7,AG7)/4</f>
        <v>8.6967134962640108E-2</v>
      </c>
      <c r="AJ7" s="120">
        <f t="shared" ref="AJ7:AJ31" si="14">(AA7+AC7)/2</f>
        <v>0</v>
      </c>
      <c r="AK7" s="119">
        <f t="shared" ref="AK7:AK31" si="15">(AE7+AG7)/2</f>
        <v>0.17393426992528022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33858.749999999993</v>
      </c>
      <c r="S8" s="226">
        <f>IF($B$81=0,0,(SUMIF($N$6:$N$28,$U8,L$6:L$28)+SUMIF($N$91:$N$118,$U8,L$91:L$118))*$B$83*$H$84*Poor!$B$81/$B$81)</f>
        <v>33858.749999999993</v>
      </c>
      <c r="T8" s="226">
        <f>IF($B$81=0,0,(SUMIF($N$6:$N$28,$U8,M$6:M$28)+SUMIF($N$91:$N$118,$U8,M$91:M$118))*$B$83*$H$84*Poor!$B$81/$B$81)</f>
        <v>34645.500161954173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0.13898868451424437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1.5752050911614364E-2</v>
      </c>
      <c r="AB8" s="125">
        <f>IF($Y8=0,0,AC8/$Y8)</f>
        <v>0.3815866771848761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4.3246490080952625E-2</v>
      </c>
      <c r="AD8" s="125">
        <f>IF($Y8=0,0,AE8/$Y8)</f>
        <v>0.15943027862088885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1.8068764910367404E-2</v>
      </c>
      <c r="AF8" s="122">
        <f t="shared" si="10"/>
        <v>0.31999435967999068</v>
      </c>
      <c r="AG8" s="121">
        <f t="shared" si="11"/>
        <v>3.6266027430398945E-2</v>
      </c>
      <c r="AH8" s="123">
        <f t="shared" si="12"/>
        <v>1</v>
      </c>
      <c r="AI8" s="184">
        <f t="shared" si="13"/>
        <v>2.8333333333333335E-2</v>
      </c>
      <c r="AJ8" s="120">
        <f t="shared" si="14"/>
        <v>2.9499270496283495E-2</v>
      </c>
      <c r="AK8" s="119">
        <f t="shared" si="15"/>
        <v>2.7167396170383176E-2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0.26615573630136985</v>
      </c>
      <c r="J9" s="24">
        <f t="shared" si="3"/>
        <v>0.20544962297004954</v>
      </c>
      <c r="K9" s="22">
        <f t="shared" si="4"/>
        <v>0.20701001712328765</v>
      </c>
      <c r="L9" s="22">
        <f t="shared" si="5"/>
        <v>0.20701001712328765</v>
      </c>
      <c r="M9" s="228">
        <f t="shared" si="6"/>
        <v>0.20544962297004954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1503.6936825128384</v>
      </c>
      <c r="S9" s="226">
        <f>IF($B$81=0,0,(SUMIF($N$6:$N$28,$U9,L$6:L$28)+SUMIF($N$91:$N$118,$U9,L$91:L$118))*$B$83*$H$84*Poor!$B$81/$B$81)</f>
        <v>1503.6936825128384</v>
      </c>
      <c r="T9" s="226">
        <f>IF($B$81=0,0,(SUMIF($N$6:$N$28,$U9,M$6:M$28)+SUMIF($N$91:$N$118,$U9,M$91:M$118))*$B$83*$H$84*Poor!$B$81/$B$81)</f>
        <v>1514.1900136549382</v>
      </c>
      <c r="U9" s="227">
        <v>3</v>
      </c>
      <c r="V9" s="56"/>
      <c r="W9" s="115"/>
      <c r="X9" s="118">
        <f>Poor!X9</f>
        <v>1</v>
      </c>
      <c r="Y9" s="184">
        <f t="shared" si="9"/>
        <v>0.82179849188019816</v>
      </c>
      <c r="Z9" s="125">
        <f>IF($Y9=0,0,AA9/$Y9)</f>
        <v>0.13898868451424437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0.11422069132221868</v>
      </c>
      <c r="AB9" s="125">
        <f>IF($Y9=0,0,AC9/$Y9)</f>
        <v>0.38158667718487604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0.31358735583210717</v>
      </c>
      <c r="AD9" s="125">
        <f>IF($Y9=0,0,AE9/$Y9)</f>
        <v>0.15943027862088885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0.13101956253068625</v>
      </c>
      <c r="AF9" s="122">
        <f t="shared" si="10"/>
        <v>0.31999435967999068</v>
      </c>
      <c r="AG9" s="121">
        <f t="shared" si="11"/>
        <v>0.26297088219518605</v>
      </c>
      <c r="AH9" s="123">
        <f t="shared" si="12"/>
        <v>1</v>
      </c>
      <c r="AI9" s="184">
        <f t="shared" si="13"/>
        <v>0.20544962297004954</v>
      </c>
      <c r="AJ9" s="120">
        <f t="shared" si="14"/>
        <v>0.21390402357716293</v>
      </c>
      <c r="AK9" s="119">
        <f t="shared" si="15"/>
        <v>0.19699522236293615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-2.1338811289102916E-4</v>
      </c>
      <c r="K10" s="22">
        <f t="shared" si="4"/>
        <v>-1.9613947696139476E-4</v>
      </c>
      <c r="L10" s="22">
        <f t="shared" si="5"/>
        <v>-1.9613947696139476E-4</v>
      </c>
      <c r="M10" s="228">
        <f t="shared" si="6"/>
        <v>-2.1338811289102916E-4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12500</v>
      </c>
      <c r="S10" s="226">
        <f>IF($B$81=0,0,(SUMIF($N$6:$N$28,$U10,L$6:L$28)+SUMIF($N$91:$N$118,$U10,L$91:L$118))*$B$83*$H$84*Poor!$B$81/$B$81)</f>
        <v>12500</v>
      </c>
      <c r="T10" s="226">
        <f>IF($B$81=0,0,(SUMIF($N$6:$N$28,$U10,M$6:M$28)+SUMIF($N$91:$N$118,$U10,M$91:M$118))*$B$83*$H$84*Poor!$B$81/$B$81)</f>
        <v>12401.066752489312</v>
      </c>
      <c r="U10" s="227">
        <v>4</v>
      </c>
      <c r="V10" s="56"/>
      <c r="W10" s="115"/>
      <c r="X10" s="118">
        <f>Poor!X10</f>
        <v>1</v>
      </c>
      <c r="Y10" s="184">
        <f t="shared" si="9"/>
        <v>-8.5355245156411665E-4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-8.5355245156411665E-4</v>
      </c>
      <c r="AB10" s="125">
        <f>IF($Y10=0,0,AC10/$Y10)</f>
        <v>0.38158667718487599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-3.2570424379535609E-4</v>
      </c>
      <c r="AD10" s="125">
        <f>IF($Y10=0,0,AE10/$Y10)</f>
        <v>0.15943027862088885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-1.3608210517040986E-4</v>
      </c>
      <c r="AF10" s="122">
        <f t="shared" si="10"/>
        <v>-0.5410169558057647</v>
      </c>
      <c r="AG10" s="121">
        <f t="shared" si="11"/>
        <v>4.6178634896576579E-4</v>
      </c>
      <c r="AH10" s="123">
        <f t="shared" si="12"/>
        <v>1</v>
      </c>
      <c r="AI10" s="184">
        <f t="shared" si="13"/>
        <v>-2.1338811289102916E-4</v>
      </c>
      <c r="AJ10" s="120">
        <f t="shared" si="14"/>
        <v>-5.8962834767973637E-4</v>
      </c>
      <c r="AK10" s="119">
        <f t="shared" si="15"/>
        <v>1.6285212189767797E-4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2.0071491872915327E-3</v>
      </c>
      <c r="K11" s="22">
        <f t="shared" si="4"/>
        <v>1.9555572851805729E-3</v>
      </c>
      <c r="L11" s="22">
        <f t="shared" si="5"/>
        <v>1.9555572851805729E-3</v>
      </c>
      <c r="M11" s="228">
        <f t="shared" si="6"/>
        <v>2.0071491872915327E-3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23306.25</v>
      </c>
      <c r="S11" s="226">
        <f>IF($B$81=0,0,(SUMIF($N$6:$N$28,$U11,L$6:L$28)+SUMIF($N$91:$N$118,$U11,L$91:L$118))*$B$83*$H$84*Poor!$B$81/$B$81)</f>
        <v>23306.25</v>
      </c>
      <c r="T11" s="226">
        <f>IF($B$81=0,0,(SUMIF($N$6:$N$28,$U11,M$6:M$28)+SUMIF($N$91:$N$118,$U11,M$91:M$118))*$B$83*$H$84*Poor!$B$81/$B$81)</f>
        <v>23151.980089381665</v>
      </c>
      <c r="U11" s="227">
        <v>5</v>
      </c>
      <c r="V11" s="56"/>
      <c r="W11" s="115"/>
      <c r="X11" s="118">
        <f>Poor!X11</f>
        <v>1</v>
      </c>
      <c r="Y11" s="184">
        <f t="shared" si="9"/>
        <v>8.0285967491661309E-3</v>
      </c>
      <c r="Z11" s="125">
        <f>IF($Y11=0,0,AA11/$Y11)</f>
        <v>0.1389886845142444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1.1158841006619394E-3</v>
      </c>
      <c r="AB11" s="125">
        <f>IF($Y11=0,0,AC11/$Y11)</f>
        <v>0.38158667718487604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3.0636055559716017E-3</v>
      </c>
      <c r="AD11" s="125">
        <f>IF($Y11=0,0,AE11/$Y11)</f>
        <v>0.15943027862088882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1.2800014166543185E-3</v>
      </c>
      <c r="AF11" s="122">
        <f t="shared" si="10"/>
        <v>0.31999435967999079</v>
      </c>
      <c r="AG11" s="121">
        <f t="shared" si="11"/>
        <v>2.5691056758782717E-3</v>
      </c>
      <c r="AH11" s="123">
        <f t="shared" si="12"/>
        <v>1</v>
      </c>
      <c r="AI11" s="184">
        <f t="shared" si="13"/>
        <v>2.0071491872915327E-3</v>
      </c>
      <c r="AJ11" s="120">
        <f t="shared" si="14"/>
        <v>2.0897448283167704E-3</v>
      </c>
      <c r="AK11" s="119">
        <f t="shared" si="15"/>
        <v>1.9245535462662951E-3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9.3467245736560925E-4</v>
      </c>
      <c r="K12" s="22">
        <f t="shared" si="4"/>
        <v>9.1064757160647569E-4</v>
      </c>
      <c r="L12" s="22">
        <f t="shared" si="5"/>
        <v>9.1064757160647569E-4</v>
      </c>
      <c r="M12" s="228">
        <f t="shared" si="6"/>
        <v>9.3467245736560925E-4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3.738689829462437E-3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2.5049221857398329E-3</v>
      </c>
      <c r="AF12" s="122">
        <f>1-SUM(Z12,AB12,AD12)</f>
        <v>0.32999999999999996</v>
      </c>
      <c r="AG12" s="121">
        <f>$M12*AF12*4</f>
        <v>1.2337676437226041E-3</v>
      </c>
      <c r="AH12" s="123">
        <f t="shared" si="12"/>
        <v>1</v>
      </c>
      <c r="AI12" s="184">
        <f t="shared" si="13"/>
        <v>9.3467245736560925E-4</v>
      </c>
      <c r="AJ12" s="120">
        <f t="shared" si="14"/>
        <v>0</v>
      </c>
      <c r="AK12" s="119">
        <f t="shared" si="15"/>
        <v>1.8693449147312185E-3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4.1599063768962316E-2</v>
      </c>
      <c r="K13" s="22">
        <f t="shared" si="4"/>
        <v>4.1416952054794523E-2</v>
      </c>
      <c r="L13" s="22">
        <f t="shared" si="5"/>
        <v>4.1416952054794523E-2</v>
      </c>
      <c r="M13" s="229">
        <f t="shared" si="6"/>
        <v>4.1599063768962316E-2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0.16639625507584926</v>
      </c>
      <c r="Z13" s="156">
        <f>Poor!Z13</f>
        <v>1</v>
      </c>
      <c r="AA13" s="121">
        <f>$M13*Z13*4</f>
        <v>0.16639625507584926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4.1599063768962316E-2</v>
      </c>
      <c r="AJ13" s="120">
        <f t="shared" si="14"/>
        <v>8.3198127537924632E-2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-1.3633696161266388E-4</v>
      </c>
      <c r="K14" s="22">
        <f t="shared" si="4"/>
        <v>-1.0787671232876713E-4</v>
      </c>
      <c r="L14" s="22">
        <f t="shared" si="5"/>
        <v>-1.0787671232876713E-4</v>
      </c>
      <c r="M14" s="229">
        <f t="shared" si="6"/>
        <v>-1.3633696161266388E-4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115500</v>
      </c>
      <c r="S14" s="226">
        <f>IF($B$81=0,0,(SUMIF($N$6:$N$28,$U14,L$6:L$28)+SUMIF($N$91:$N$118,$U14,L$91:L$118))*$B$83*$H$84*Poor!$B$81/$B$81)</f>
        <v>115500</v>
      </c>
      <c r="T14" s="226">
        <f>IF($B$81=0,0,(SUMIF($N$6:$N$28,$U14,M$6:M$28)+SUMIF($N$91:$N$118,$U14,M$91:M$118))*$B$83*$H$84*Poor!$B$81/$B$81)</f>
        <v>115500</v>
      </c>
      <c r="U14" s="227">
        <v>8</v>
      </c>
      <c r="V14" s="56"/>
      <c r="W14" s="110"/>
      <c r="X14" s="118"/>
      <c r="Y14" s="184">
        <f>M14*4</f>
        <v>-5.4534784645065551E-4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-5.4534784645065551E-4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-1.3633696161266388E-4</v>
      </c>
      <c r="AJ14" s="120">
        <f t="shared" si="14"/>
        <v>-2.7267392322532775E-4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0.10805601105262704</v>
      </c>
      <c r="K15" s="22">
        <f t="shared" si="4"/>
        <v>0.10859472291407223</v>
      </c>
      <c r="L15" s="22">
        <f t="shared" si="5"/>
        <v>0.10859472291407223</v>
      </c>
      <c r="M15" s="230">
        <f t="shared" si="6"/>
        <v>0.10805601105262704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0.43222404421050814</v>
      </c>
      <c r="Z15" s="156">
        <f>Poor!Z15</f>
        <v>0.25</v>
      </c>
      <c r="AA15" s="121">
        <f t="shared" si="16"/>
        <v>0.10805601105262704</v>
      </c>
      <c r="AB15" s="156">
        <f>Poor!AB15</f>
        <v>0.25</v>
      </c>
      <c r="AC15" s="121">
        <f t="shared" si="7"/>
        <v>0.10805601105262704</v>
      </c>
      <c r="AD15" s="156">
        <f>Poor!AD15</f>
        <v>0.25</v>
      </c>
      <c r="AE15" s="121">
        <f t="shared" si="8"/>
        <v>0.10805601105262704</v>
      </c>
      <c r="AF15" s="122">
        <f t="shared" si="10"/>
        <v>0.25</v>
      </c>
      <c r="AG15" s="121">
        <f t="shared" si="11"/>
        <v>0.10805601105262704</v>
      </c>
      <c r="AH15" s="123">
        <f t="shared" si="12"/>
        <v>1</v>
      </c>
      <c r="AI15" s="184">
        <f t="shared" si="13"/>
        <v>0.10805601105262704</v>
      </c>
      <c r="AJ15" s="120">
        <f t="shared" si="14"/>
        <v>0.10805601105262704</v>
      </c>
      <c r="AK15" s="119">
        <f t="shared" si="15"/>
        <v>0.10805601105262704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6.4302633371608664E-3</v>
      </c>
      <c r="K16" s="22">
        <f t="shared" si="4"/>
        <v>6.4873132004981317E-3</v>
      </c>
      <c r="L16" s="22">
        <f t="shared" si="5"/>
        <v>6.4873132004981317E-3</v>
      </c>
      <c r="M16" s="228">
        <f t="shared" si="6"/>
        <v>6.4302633371608664E-3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2.5721053348643465E-2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2.5721053348643465E-2</v>
      </c>
      <c r="AH16" s="123">
        <f t="shared" si="12"/>
        <v>1</v>
      </c>
      <c r="AI16" s="184">
        <f t="shared" si="13"/>
        <v>6.4302633371608664E-3</v>
      </c>
      <c r="AJ16" s="120">
        <f t="shared" si="14"/>
        <v>0</v>
      </c>
      <c r="AK16" s="119">
        <f t="shared" si="15"/>
        <v>1.2860526674321733E-2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0.13108025531642833</v>
      </c>
      <c r="K17" s="22">
        <f t="shared" si="4"/>
        <v>0.13207581257783313</v>
      </c>
      <c r="L17" s="22">
        <f t="shared" si="5"/>
        <v>0.13207581257783313</v>
      </c>
      <c r="M17" s="229">
        <f t="shared" si="6"/>
        <v>0.13108025531642833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177000</v>
      </c>
      <c r="S17" s="226">
        <f>IF($B$81=0,0,(SUMIF($N$6:$N$28,$U17,L$6:L$28)+SUMIF($N$91:$N$118,$U17,L$91:L$118))*$B$83*$H$84*Poor!$B$81/$B$81)</f>
        <v>177000</v>
      </c>
      <c r="T17" s="226">
        <f>IF($B$81=0,0,(SUMIF($N$6:$N$28,$U17,M$6:M$28)+SUMIF($N$91:$N$118,$U17,M$91:M$118))*$B$83*$H$84*Poor!$B$81/$B$81)</f>
        <v>177000</v>
      </c>
      <c r="U17" s="227">
        <v>11</v>
      </c>
      <c r="V17" s="56"/>
      <c r="W17" s="110"/>
      <c r="X17" s="118"/>
      <c r="Y17" s="184">
        <f t="shared" si="9"/>
        <v>0.52432102126571334</v>
      </c>
      <c r="Z17" s="156">
        <f>Poor!Z17</f>
        <v>0.29409999999999997</v>
      </c>
      <c r="AA17" s="121">
        <f t="shared" si="16"/>
        <v>0.15420281235424627</v>
      </c>
      <c r="AB17" s="156">
        <f>Poor!AB17</f>
        <v>0.17649999999999999</v>
      </c>
      <c r="AC17" s="121">
        <f t="shared" si="7"/>
        <v>9.2542660253398398E-2</v>
      </c>
      <c r="AD17" s="156">
        <f>Poor!AD17</f>
        <v>0.23530000000000001</v>
      </c>
      <c r="AE17" s="121">
        <f t="shared" si="8"/>
        <v>0.12337273630382235</v>
      </c>
      <c r="AF17" s="122">
        <f t="shared" si="10"/>
        <v>0.29410000000000003</v>
      </c>
      <c r="AG17" s="121">
        <f t="shared" si="11"/>
        <v>0.15420281235424632</v>
      </c>
      <c r="AH17" s="123">
        <f t="shared" si="12"/>
        <v>1</v>
      </c>
      <c r="AI17" s="184">
        <f t="shared" si="13"/>
        <v>0.13108025531642833</v>
      </c>
      <c r="AJ17" s="120">
        <f t="shared" si="14"/>
        <v>0.12337273630382234</v>
      </c>
      <c r="AK17" s="119">
        <f t="shared" si="15"/>
        <v>0.13878777432903433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1.8990099883246713E-5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9">
        <f t="shared" ref="M18:M25" si="23">J18</f>
        <v>1.8990099883246713E-5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0</v>
      </c>
      <c r="S18" s="226">
        <f>IF($B$81=0,0,(SUMIF($N$6:$N$28,$U18,L$6:L$28)+SUMIF($N$91:$N$118,$U18,L$91:L$118))*$B$83*$H$84*Poor!$B$81/$B$81)</f>
        <v>0</v>
      </c>
      <c r="T18" s="226">
        <f>IF($B$81=0,0,(SUMIF($N$6:$N$28,$U18,M$6:M$28)+SUMIF($N$91:$N$118,$U18,M$91:M$118))*$B$83*$H$84*Poor!$B$81/$B$81)</f>
        <v>0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4.6550068015013553E-2</v>
      </c>
      <c r="K19" s="22">
        <f t="shared" si="21"/>
        <v>4.6924034869240343E-2</v>
      </c>
      <c r="L19" s="22">
        <f t="shared" si="22"/>
        <v>4.6924034869240343E-2</v>
      </c>
      <c r="M19" s="229">
        <f t="shared" si="23"/>
        <v>4.6550068015013553E-2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8.0256099320206921E-4</v>
      </c>
      <c r="K20" s="22">
        <f t="shared" si="21"/>
        <v>8.4726650062266502E-4</v>
      </c>
      <c r="L20" s="22">
        <f t="shared" si="22"/>
        <v>8.4726650062266502E-4</v>
      </c>
      <c r="M20" s="229">
        <f t="shared" si="23"/>
        <v>8.0256099320206921E-4</v>
      </c>
      <c r="N20" s="233">
        <v>1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10650</v>
      </c>
      <c r="S20" s="226">
        <f>IF($B$81=0,0,(SUMIF($N$6:$N$28,$U20,L$6:L$28)+SUMIF($N$91:$N$118,$U20,L$91:L$118))*$B$83*$H$84*Poor!$B$81/$B$81)</f>
        <v>10650</v>
      </c>
      <c r="T20" s="226">
        <f>IF($B$81=0,0,(SUMIF($N$6:$N$28,$U20,M$6:M$28)+SUMIF($N$91:$N$118,$U20,M$91:M$118))*$B$83*$H$84*Poor!$B$81/$B$81)</f>
        <v>10650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1875</v>
      </c>
      <c r="S21" s="226">
        <f>IF($B$81=0,0,(SUMIF($N$6:$N$28,$U21,L$6:L$28)+SUMIF($N$91:$N$118,$U21,L$91:L$118))*$B$83*$H$84*Poor!$B$81/$B$81)</f>
        <v>1875</v>
      </c>
      <c r="T21" s="226">
        <f>IF($B$81=0,0,(SUMIF($N$6:$N$28,$U21,M$6:M$28)+SUMIF($N$91:$N$118,$U21,M$91:M$118))*$B$83*$H$84*Poor!$B$81/$B$81)</f>
        <v>1875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Harvesting</v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>
        <v>7</v>
      </c>
      <c r="O23" s="2"/>
      <c r="P23" s="22"/>
      <c r="Q23" s="171" t="s">
        <v>100</v>
      </c>
      <c r="R23" s="179">
        <f>SUM(R7:R22)</f>
        <v>383496.79138843098</v>
      </c>
      <c r="S23" s="179">
        <f>SUM(S7:S22)</f>
        <v>383496.79138843098</v>
      </c>
      <c r="T23" s="179">
        <f>SUM(T7:T22)</f>
        <v>383997.21469969559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24646.213665102583</v>
      </c>
      <c r="S24" s="41">
        <f>IF($B$81=0,0,($B$124*($H$124)+1-($D$29*$H$29)-($D$28*$H$28))*$I$83*Poor!$B$81/$B$81)</f>
        <v>24646.213665102583</v>
      </c>
      <c r="T24" s="41">
        <f>IF($B$81=0,0,($B$124*($H$124)+1-($D$29*$H$29)-($D$28*$H$28))*$I$83*Poor!$B$81/$B$81)</f>
        <v>24646.213665102583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44119.546998435915</v>
      </c>
      <c r="S25" s="41">
        <f>IF($B$81=0,0,($B$124*$H$124)+($B$125*$H$125*$H$84)+1-($D$29*$H$29)-($D$28*$H$28))*$I$83*Poor!$B$81/$B$81</f>
        <v>44119.546998435915</v>
      </c>
      <c r="T25" s="41">
        <f>IF($B$81=0,0,($B$124*$H$124)+($B$125*$H$125*$H$84)+1-($D$29*$H$29)-($D$28*$H$28))*$I$83*Poor!$B$81/$B$81</f>
        <v>44119.546998435915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8">
        <f t="shared" si="6"/>
        <v>0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78799.546998435908</v>
      </c>
      <c r="S26" s="41">
        <f>IF($B$81=0,0,($B$124*$H$124)+($B$125*$H$125*$H$84)+($B$126*$H$126*$H$84)+1-($D$29*$H$29)-($D$28*$H$28))*$I$83*Poor!$B$81/$B$81</f>
        <v>78799.546998435908</v>
      </c>
      <c r="T26" s="41">
        <f>IF($B$81=0,0,($B$124*$H$124)+($B$125*$H$125*$H$84)+($B$126*$H$126*$H$84)+1-($D$29*$H$29)-($D$28*$H$28))*$I$83*Poor!$B$81/$B$81</f>
        <v>78799.546998435908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3.4015491602177816E-2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3.4015491602177816E-2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133174.54699843589</v>
      </c>
      <c r="S27" s="41">
        <f>IF($B$81=0,0,($B$124*$H$124)+($B$125*$H$125*$H$84)+($B$126*$H$126*$H$84)+($B$127*$H$127*$H$84)+1-($D$29*$H$29)-($D$28*$H$28))*$I$83*Poor!$B$81/$B$81</f>
        <v>133174.54699843589</v>
      </c>
      <c r="T27" s="41">
        <f>IF($B$81=0,0,($B$124*$H$124)+($B$125*$H$125*$H$84)+($B$126*$H$126*$H$84)+($B$127*$H$127*$H$84)+1-($D$29*$H$29)-($D$28*$H$28))*$I$83*Poor!$B$81/$B$81</f>
        <v>133174.54699843589</v>
      </c>
      <c r="U27" s="56"/>
      <c r="V27" s="56"/>
      <c r="W27" s="110"/>
      <c r="X27" s="118"/>
      <c r="Y27" s="184">
        <f t="shared" si="9"/>
        <v>0.13606196640871127</v>
      </c>
      <c r="Z27" s="156">
        <f>Poor!Z27</f>
        <v>0.25</v>
      </c>
      <c r="AA27" s="121">
        <f t="shared" si="16"/>
        <v>3.4015491602177816E-2</v>
      </c>
      <c r="AB27" s="156">
        <f>Poor!AB27</f>
        <v>0.25</v>
      </c>
      <c r="AC27" s="121">
        <f t="shared" si="7"/>
        <v>3.4015491602177816E-2</v>
      </c>
      <c r="AD27" s="156">
        <f>Poor!AD27</f>
        <v>0.25</v>
      </c>
      <c r="AE27" s="121">
        <f t="shared" si="8"/>
        <v>3.4015491602177816E-2</v>
      </c>
      <c r="AF27" s="122">
        <f t="shared" si="10"/>
        <v>0.25</v>
      </c>
      <c r="AG27" s="121">
        <f t="shared" si="11"/>
        <v>3.4015491602177816E-2</v>
      </c>
      <c r="AH27" s="123">
        <f t="shared" si="12"/>
        <v>1</v>
      </c>
      <c r="AI27" s="184">
        <f t="shared" si="13"/>
        <v>3.4015491602177816E-2</v>
      </c>
      <c r="AJ27" s="120">
        <f t="shared" si="14"/>
        <v>3.4015491602177816E-2</v>
      </c>
      <c r="AK27" s="119">
        <f t="shared" si="15"/>
        <v>3.4015491602177816E-2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7.5462116749688668E-2</v>
      </c>
      <c r="C28" s="102">
        <f>IF([1]Summ!$K1066="",0,[1]Summ!$K1066)</f>
        <v>-7.5462116749688668E-2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7.7452973356109317E-2</v>
      </c>
      <c r="K28" s="22">
        <f t="shared" si="4"/>
        <v>7.5462116749688668E-2</v>
      </c>
      <c r="L28" s="22">
        <f t="shared" si="5"/>
        <v>7.5462116749688668E-2</v>
      </c>
      <c r="M28" s="228">
        <f t="shared" si="6"/>
        <v>7.7452973356109317E-2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0.30981189342443727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0.15490594671221863</v>
      </c>
      <c r="AF28" s="122">
        <f t="shared" si="10"/>
        <v>0.5</v>
      </c>
      <c r="AG28" s="121">
        <f t="shared" si="11"/>
        <v>0.15490594671221863</v>
      </c>
      <c r="AH28" s="123">
        <f t="shared" si="12"/>
        <v>1</v>
      </c>
      <c r="AI28" s="184">
        <f t="shared" si="13"/>
        <v>7.7452973356109317E-2</v>
      </c>
      <c r="AJ28" s="120">
        <f t="shared" si="14"/>
        <v>0</v>
      </c>
      <c r="AK28" s="119">
        <f t="shared" si="15"/>
        <v>0.15490594671221863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0.386556520516812</v>
      </c>
      <c r="C29" s="102">
        <f>IF([1]Summ!$K1067="",0,[1]Summ!$K1067)</f>
        <v>7.7130262553264842E-2</v>
      </c>
      <c r="D29" s="24">
        <f t="shared" si="0"/>
        <v>0.46368678307007682</v>
      </c>
      <c r="E29" s="75">
        <f>Middle!E29</f>
        <v>1</v>
      </c>
      <c r="F29" s="22"/>
      <c r="H29" s="24">
        <f t="shared" si="1"/>
        <v>1</v>
      </c>
      <c r="I29" s="22">
        <f t="shared" si="2"/>
        <v>0.46368678307007682</v>
      </c>
      <c r="J29" s="24">
        <f>IF(I$32&lt;=1+I131,I29,B29*H29+J$33*(I29-B29*H29))</f>
        <v>0.38452165455527959</v>
      </c>
      <c r="K29" s="22">
        <f t="shared" si="4"/>
        <v>0.386556520516812</v>
      </c>
      <c r="L29" s="22">
        <f t="shared" si="5"/>
        <v>0.386556520516812</v>
      </c>
      <c r="M29" s="175">
        <f t="shared" si="6"/>
        <v>0.38452165455527959</v>
      </c>
      <c r="N29" s="233"/>
      <c r="P29" s="22"/>
      <c r="V29" s="56"/>
      <c r="W29" s="110"/>
      <c r="X29" s="118"/>
      <c r="Y29" s="184">
        <f t="shared" si="9"/>
        <v>1.5380866182211184</v>
      </c>
      <c r="Z29" s="156">
        <f>Poor!Z29</f>
        <v>0.25</v>
      </c>
      <c r="AA29" s="121">
        <f t="shared" si="16"/>
        <v>0.38452165455527959</v>
      </c>
      <c r="AB29" s="156">
        <f>Poor!AB29</f>
        <v>0.25</v>
      </c>
      <c r="AC29" s="121">
        <f t="shared" si="7"/>
        <v>0.38452165455527959</v>
      </c>
      <c r="AD29" s="156">
        <f>Poor!AD29</f>
        <v>0.25</v>
      </c>
      <c r="AE29" s="121">
        <f t="shared" si="8"/>
        <v>0.38452165455527959</v>
      </c>
      <c r="AF29" s="122">
        <f t="shared" si="10"/>
        <v>0.25</v>
      </c>
      <c r="AG29" s="121">
        <f t="shared" si="11"/>
        <v>0.38452165455527959</v>
      </c>
      <c r="AH29" s="123">
        <f t="shared" si="12"/>
        <v>1</v>
      </c>
      <c r="AI29" s="184">
        <f t="shared" si="13"/>
        <v>0.38452165455527959</v>
      </c>
      <c r="AJ29" s="120">
        <f t="shared" si="14"/>
        <v>0.38452165455527959</v>
      </c>
      <c r="AK29" s="119">
        <f t="shared" si="15"/>
        <v>0.38452165455527959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0.38938413138231631</v>
      </c>
      <c r="C30" s="65"/>
      <c r="D30" s="24">
        <f>(D119-B124)</f>
        <v>26.474584863980326</v>
      </c>
      <c r="E30" s="75">
        <f>Middle!E30</f>
        <v>1</v>
      </c>
      <c r="H30" s="96">
        <f>(E30*F$7/F$9)</f>
        <v>1</v>
      </c>
      <c r="I30" s="29">
        <f>IF(E30&gt;=1,I119-I124,MIN(I119-I124,B30*H30))</f>
        <v>26.474584863980326</v>
      </c>
      <c r="J30" s="235">
        <f>IF(I$32&lt;=$B$32,I30,$B$32-SUM(J6:J29))</f>
        <v>0.39115877428658696</v>
      </c>
      <c r="K30" s="22">
        <f t="shared" si="4"/>
        <v>0.38938413138231631</v>
      </c>
      <c r="L30" s="22">
        <f>IF(L124=L119,0,IF(K30="",0,(L119-L124)/(B119-B124)*K30))</f>
        <v>0.38938413138231631</v>
      </c>
      <c r="M30" s="175">
        <f t="shared" si="6"/>
        <v>0.39115877428658696</v>
      </c>
      <c r="N30" s="166" t="s">
        <v>86</v>
      </c>
      <c r="O30" s="2"/>
      <c r="P30" s="22"/>
      <c r="V30" s="56"/>
      <c r="W30" s="110"/>
      <c r="X30" s="118"/>
      <c r="Y30" s="184">
        <f>M30*4</f>
        <v>1.5646350971463479</v>
      </c>
      <c r="Z30" s="122">
        <f>IF($Y30=0,0,AA30/($Y$30))</f>
        <v>4.6970588893076299E-4</v>
      </c>
      <c r="AA30" s="188">
        <f>IF(AA79*4/$I$83+SUM(AA6:AA29)&lt;1,AA79*4/$I$83,1-SUM(AA6:AA29))</f>
        <v>7.3491831915739603E-4</v>
      </c>
      <c r="AB30" s="122">
        <f>IF($Y30=0,0,AC30/($Y$30))</f>
        <v>-1.4191462618345088E-16</v>
      </c>
      <c r="AC30" s="188">
        <f>IF(AC79*4/$I$83+SUM(AC6:AC29)&lt;1,AC79*4/$I$83,1-SUM(AC6:AC29))</f>
        <v>-2.2204460492503131E-16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-0.35483293875873817</v>
      </c>
      <c r="AG30" s="188">
        <f>IF(AG79*4/$I$83+SUM(AG6:AG29)&lt;1,AG79*4/$I$83,1-SUM(AG6:AG29))</f>
        <v>-0.55518406960550237</v>
      </c>
      <c r="AH30" s="123">
        <f t="shared" si="12"/>
        <v>-0.35436323286980753</v>
      </c>
      <c r="AI30" s="184">
        <f t="shared" si="13"/>
        <v>-0.1386122878215863</v>
      </c>
      <c r="AJ30" s="120">
        <f t="shared" si="14"/>
        <v>3.6745915957858699E-4</v>
      </c>
      <c r="AK30" s="119">
        <f t="shared" si="15"/>
        <v>-0.27759203480275119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-0.57714268121627232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1.5771426812162723</v>
      </c>
      <c r="C32" s="29">
        <f>SUM(C6:C31)</f>
        <v>6.7266677870824007E-2</v>
      </c>
      <c r="D32" s="24">
        <f>SUM(D6:D30)</f>
        <v>27.729610091685107</v>
      </c>
      <c r="E32" s="2"/>
      <c r="F32" s="2"/>
      <c r="H32" s="17"/>
      <c r="I32" s="22">
        <f>SUM(I6:I30)</f>
        <v>27.729610091685107</v>
      </c>
      <c r="J32" s="17"/>
      <c r="L32" s="22">
        <f>SUM(L6:L30)</f>
        <v>1.5771426812162723</v>
      </c>
      <c r="M32" s="23"/>
      <c r="N32" s="56"/>
      <c r="O32" s="2"/>
      <c r="P32" s="22"/>
      <c r="V32" s="56"/>
      <c r="W32" s="110"/>
      <c r="X32" s="118"/>
      <c r="Y32" s="115">
        <f>SUM(Y6:Y31)</f>
        <v>6.1190842484326939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-2.6382199336183649E-2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13000</v>
      </c>
      <c r="J37" s="38">
        <f>J91*I$83</f>
        <v>9920.8534019914496</v>
      </c>
      <c r="K37" s="40">
        <f t="shared" ref="K37:K52" si="28">(B37/B$65)</f>
        <v>3.3360911686994579E-2</v>
      </c>
      <c r="L37" s="22">
        <f t="shared" ref="L37:L52" si="29">(K37*H37)</f>
        <v>3.3360911686994579E-2</v>
      </c>
      <c r="M37" s="24">
        <f t="shared" ref="M37:M52" si="30">J37/B$65</f>
        <v>3.3096871420345654E-2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9920.8534019914496</v>
      </c>
      <c r="AH37" s="123">
        <f>SUM(Z37,AB37,AD37,AF37)</f>
        <v>1</v>
      </c>
      <c r="AI37" s="112">
        <f>SUM(AA37,AC37,AE37,AG37)</f>
        <v>9920.8534019914496</v>
      </c>
      <c r="AJ37" s="148">
        <f>(AA37+AC37)</f>
        <v>0</v>
      </c>
      <c r="AK37" s="147">
        <f>(AE37+AG37)</f>
        <v>9920.8534019914496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17500</v>
      </c>
      <c r="J39" s="38">
        <f t="shared" si="33"/>
        <v>13907.662302323359</v>
      </c>
      <c r="K39" s="40">
        <f t="shared" si="28"/>
        <v>4.6705276361792412E-2</v>
      </c>
      <c r="L39" s="22">
        <f t="shared" si="29"/>
        <v>4.6705276361792412E-2</v>
      </c>
      <c r="M39" s="24">
        <f t="shared" si="30"/>
        <v>4.6397229384035329E-2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0.13898868451424437</v>
      </c>
      <c r="AA39" s="147">
        <f>$J39*Z39</f>
        <v>1933.0076880682709</v>
      </c>
      <c r="AB39" s="122">
        <f>AB8</f>
        <v>0.3815866771848761</v>
      </c>
      <c r="AC39" s="147">
        <f>$J39*AB39</f>
        <v>5306.9786453529341</v>
      </c>
      <c r="AD39" s="122">
        <f>AD8</f>
        <v>0.15943027862088885</v>
      </c>
      <c r="AE39" s="147">
        <f>$J39*AD39</f>
        <v>2217.3024758246456</v>
      </c>
      <c r="AF39" s="122">
        <f t="shared" si="31"/>
        <v>0.31999435967999068</v>
      </c>
      <c r="AG39" s="147">
        <f t="shared" si="34"/>
        <v>4450.3734930775081</v>
      </c>
      <c r="AH39" s="123">
        <f t="shared" si="35"/>
        <v>1</v>
      </c>
      <c r="AI39" s="112">
        <f t="shared" si="35"/>
        <v>13907.662302323359</v>
      </c>
      <c r="AJ39" s="148">
        <f t="shared" si="36"/>
        <v>7239.986333421205</v>
      </c>
      <c r="AK39" s="147">
        <f t="shared" si="37"/>
        <v>6667.6759689021537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4123</v>
      </c>
      <c r="J40" s="38">
        <f t="shared" si="33"/>
        <v>2913.9217691819758</v>
      </c>
      <c r="K40" s="40">
        <f t="shared" si="28"/>
        <v>9.8247884918199052E-3</v>
      </c>
      <c r="L40" s="22">
        <f t="shared" si="29"/>
        <v>9.8247884918199052E-3</v>
      </c>
      <c r="M40" s="24">
        <f t="shared" si="30"/>
        <v>9.7211086804490903E-3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0.13898868451424437</v>
      </c>
      <c r="AA40" s="147">
        <f>$J40*Z40</f>
        <v>405.00215347602244</v>
      </c>
      <c r="AB40" s="122">
        <f>AB9</f>
        <v>0.38158667718487604</v>
      </c>
      <c r="AC40" s="147">
        <f>$J40*AB40</f>
        <v>1111.9137254788254</v>
      </c>
      <c r="AD40" s="122">
        <f>AD9</f>
        <v>0.15943027862088885</v>
      </c>
      <c r="AE40" s="147">
        <f>$J40*AD40</f>
        <v>464.56735954015579</v>
      </c>
      <c r="AF40" s="122">
        <f t="shared" si="31"/>
        <v>0.31999435967999068</v>
      </c>
      <c r="AG40" s="147">
        <f t="shared" si="34"/>
        <v>932.43853068697194</v>
      </c>
      <c r="AH40" s="123">
        <f t="shared" si="35"/>
        <v>1</v>
      </c>
      <c r="AI40" s="112">
        <f t="shared" si="35"/>
        <v>2913.9217691819758</v>
      </c>
      <c r="AJ40" s="148">
        <f t="shared" si="36"/>
        <v>1516.9158789548478</v>
      </c>
      <c r="AK40" s="147">
        <f t="shared" si="37"/>
        <v>1397.0058902271278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650</v>
      </c>
      <c r="J41" s="38">
        <f t="shared" si="33"/>
        <v>650</v>
      </c>
      <c r="K41" s="40">
        <f t="shared" si="28"/>
        <v>2.1684592596546478E-3</v>
      </c>
      <c r="L41" s="22">
        <f t="shared" si="29"/>
        <v>2.1684592596546478E-3</v>
      </c>
      <c r="M41" s="24">
        <f t="shared" si="30"/>
        <v>2.1684592596546478E-3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0.1389886845142444</v>
      </c>
      <c r="AA41" s="147">
        <f>$J41*Z41</f>
        <v>90.342644934258857</v>
      </c>
      <c r="AB41" s="122">
        <f>AB11</f>
        <v>0.38158667718487604</v>
      </c>
      <c r="AC41" s="147">
        <f>$J41*AB41</f>
        <v>248.03134017016941</v>
      </c>
      <c r="AD41" s="122">
        <f>AD11</f>
        <v>0.15943027862088882</v>
      </c>
      <c r="AE41" s="147">
        <f>$J41*AD41</f>
        <v>103.62968110357774</v>
      </c>
      <c r="AF41" s="122">
        <f t="shared" si="31"/>
        <v>0.31999435967999079</v>
      </c>
      <c r="AG41" s="147">
        <f t="shared" si="34"/>
        <v>207.996333791994</v>
      </c>
      <c r="AH41" s="123">
        <f t="shared" si="35"/>
        <v>1</v>
      </c>
      <c r="AI41" s="112">
        <f t="shared" si="35"/>
        <v>650</v>
      </c>
      <c r="AJ41" s="148">
        <f t="shared" si="36"/>
        <v>338.37398510442824</v>
      </c>
      <c r="AK41" s="147">
        <f t="shared" si="37"/>
        <v>311.62601489557176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1050</v>
      </c>
      <c r="J42" s="38">
        <f t="shared" si="33"/>
        <v>1050</v>
      </c>
      <c r="K42" s="40">
        <f t="shared" si="28"/>
        <v>3.502895727134431E-3</v>
      </c>
      <c r="L42" s="22">
        <f t="shared" si="29"/>
        <v>3.502895727134431E-3</v>
      </c>
      <c r="M42" s="24">
        <f t="shared" si="30"/>
        <v>3.502895727134431E-3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262.5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525</v>
      </c>
      <c r="AF42" s="122">
        <f t="shared" si="31"/>
        <v>0.25</v>
      </c>
      <c r="AG42" s="147">
        <f t="shared" si="34"/>
        <v>262.5</v>
      </c>
      <c r="AH42" s="123">
        <f t="shared" si="35"/>
        <v>1</v>
      </c>
      <c r="AI42" s="112">
        <f t="shared" si="35"/>
        <v>1050</v>
      </c>
      <c r="AJ42" s="148">
        <f t="shared" si="36"/>
        <v>262.5</v>
      </c>
      <c r="AK42" s="147">
        <f t="shared" si="37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15395.732990042754</v>
      </c>
      <c r="K43" s="40">
        <f t="shared" si="28"/>
        <v>5.0041367530491876E-2</v>
      </c>
      <c r="L43" s="22">
        <f t="shared" si="29"/>
        <v>5.0041367530491876E-2</v>
      </c>
      <c r="M43" s="24">
        <f t="shared" si="30"/>
        <v>5.1361568863736537E-2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3848.9332475106885</v>
      </c>
      <c r="AB43" s="156">
        <f>Poor!AB43</f>
        <v>0.25</v>
      </c>
      <c r="AC43" s="147">
        <f t="shared" si="39"/>
        <v>3848.9332475106885</v>
      </c>
      <c r="AD43" s="156">
        <f>Poor!AD43</f>
        <v>0.25</v>
      </c>
      <c r="AE43" s="147">
        <f t="shared" si="40"/>
        <v>3848.9332475106885</v>
      </c>
      <c r="AF43" s="122">
        <f t="shared" si="31"/>
        <v>0.25</v>
      </c>
      <c r="AG43" s="147">
        <f t="shared" si="34"/>
        <v>3848.9332475106885</v>
      </c>
      <c r="AH43" s="123">
        <f t="shared" si="35"/>
        <v>1</v>
      </c>
      <c r="AI43" s="112">
        <f t="shared" si="35"/>
        <v>15395.732990042754</v>
      </c>
      <c r="AJ43" s="148">
        <f t="shared" si="36"/>
        <v>7697.866495021377</v>
      </c>
      <c r="AK43" s="147">
        <f t="shared" si="37"/>
        <v>7697.866495021377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615.82931960171027</v>
      </c>
      <c r="K44" s="40">
        <f t="shared" si="28"/>
        <v>2.0016547012196751E-3</v>
      </c>
      <c r="L44" s="22">
        <f t="shared" si="29"/>
        <v>2.0016547012196751E-3</v>
      </c>
      <c r="M44" s="24">
        <f t="shared" si="30"/>
        <v>2.0544627545494619E-3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153.95732990042757</v>
      </c>
      <c r="AB44" s="156">
        <f>Poor!AB44</f>
        <v>0.25</v>
      </c>
      <c r="AC44" s="147">
        <f t="shared" si="39"/>
        <v>153.95732990042757</v>
      </c>
      <c r="AD44" s="156">
        <f>Poor!AD44</f>
        <v>0.25</v>
      </c>
      <c r="AE44" s="147">
        <f t="shared" si="40"/>
        <v>153.95732990042757</v>
      </c>
      <c r="AF44" s="122">
        <f t="shared" si="31"/>
        <v>0.25</v>
      </c>
      <c r="AG44" s="147">
        <f t="shared" si="34"/>
        <v>153.95732990042757</v>
      </c>
      <c r="AH44" s="123">
        <f t="shared" si="35"/>
        <v>1</v>
      </c>
      <c r="AI44" s="112">
        <f t="shared" si="35"/>
        <v>615.82931960171027</v>
      </c>
      <c r="AJ44" s="148">
        <f t="shared" si="36"/>
        <v>307.91465980085513</v>
      </c>
      <c r="AK44" s="147">
        <f t="shared" si="37"/>
        <v>307.91465980085513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1305</v>
      </c>
      <c r="J45" s="38">
        <f t="shared" si="33"/>
        <v>560.87290548126691</v>
      </c>
      <c r="K45" s="40">
        <f t="shared" si="28"/>
        <v>1.9349328778456858E-3</v>
      </c>
      <c r="L45" s="22">
        <f t="shared" si="29"/>
        <v>1.9349328778456858E-3</v>
      </c>
      <c r="M45" s="24">
        <f t="shared" si="30"/>
        <v>1.8711231467388606E-3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140.21822637031673</v>
      </c>
      <c r="AB45" s="156">
        <f>Poor!AB45</f>
        <v>0.25</v>
      </c>
      <c r="AC45" s="147">
        <f t="shared" si="39"/>
        <v>140.21822637031673</v>
      </c>
      <c r="AD45" s="156">
        <f>Poor!AD45</f>
        <v>0.25</v>
      </c>
      <c r="AE45" s="147">
        <f t="shared" si="40"/>
        <v>140.21822637031673</v>
      </c>
      <c r="AF45" s="122">
        <f t="shared" si="31"/>
        <v>0.25</v>
      </c>
      <c r="AG45" s="147">
        <f t="shared" si="34"/>
        <v>140.21822637031673</v>
      </c>
      <c r="AH45" s="123">
        <f t="shared" si="35"/>
        <v>1</v>
      </c>
      <c r="AI45" s="112">
        <f t="shared" si="35"/>
        <v>560.87290548126691</v>
      </c>
      <c r="AJ45" s="148">
        <f t="shared" si="36"/>
        <v>280.43645274063346</v>
      </c>
      <c r="AK45" s="147">
        <f t="shared" si="37"/>
        <v>280.43645274063346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594.72356013276328</v>
      </c>
      <c r="K46" s="40">
        <f t="shared" si="28"/>
        <v>2.0016547012196751E-3</v>
      </c>
      <c r="L46" s="22">
        <f t="shared" si="29"/>
        <v>2.0016547012196751E-3</v>
      </c>
      <c r="M46" s="24">
        <f t="shared" si="30"/>
        <v>1.9840520167764128E-3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148.68089003319082</v>
      </c>
      <c r="AB46" s="156">
        <f>Poor!AB46</f>
        <v>0.25</v>
      </c>
      <c r="AC46" s="147">
        <f t="shared" si="39"/>
        <v>148.68089003319082</v>
      </c>
      <c r="AD46" s="156">
        <f>Poor!AD46</f>
        <v>0.25</v>
      </c>
      <c r="AE46" s="147">
        <f t="shared" si="40"/>
        <v>148.68089003319082</v>
      </c>
      <c r="AF46" s="122">
        <f t="shared" si="31"/>
        <v>0.25</v>
      </c>
      <c r="AG46" s="147">
        <f t="shared" si="34"/>
        <v>148.68089003319082</v>
      </c>
      <c r="AH46" s="123">
        <f t="shared" si="35"/>
        <v>1</v>
      </c>
      <c r="AI46" s="112">
        <f t="shared" si="35"/>
        <v>594.72356013276328</v>
      </c>
      <c r="AJ46" s="148">
        <f t="shared" si="36"/>
        <v>297.36178006638164</v>
      </c>
      <c r="AK46" s="147">
        <f t="shared" si="37"/>
        <v>297.36178006638164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1125</v>
      </c>
      <c r="J47" s="38">
        <f t="shared" si="33"/>
        <v>894.06400514935865</v>
      </c>
      <c r="K47" s="40">
        <f t="shared" si="28"/>
        <v>3.0024820518295124E-3</v>
      </c>
      <c r="L47" s="22">
        <f t="shared" si="29"/>
        <v>3.0024820518295124E-3</v>
      </c>
      <c r="M47" s="24">
        <f t="shared" si="30"/>
        <v>2.9826790318308424E-3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223.51600128733966</v>
      </c>
      <c r="AB47" s="156">
        <f>Poor!AB47</f>
        <v>0.25</v>
      </c>
      <c r="AC47" s="147">
        <f t="shared" si="39"/>
        <v>223.51600128733966</v>
      </c>
      <c r="AD47" s="156">
        <f>Poor!AD47</f>
        <v>0.25</v>
      </c>
      <c r="AE47" s="147">
        <f t="shared" si="40"/>
        <v>223.51600128733966</v>
      </c>
      <c r="AF47" s="122">
        <f t="shared" si="31"/>
        <v>0.25</v>
      </c>
      <c r="AG47" s="147">
        <f t="shared" si="34"/>
        <v>223.51600128733966</v>
      </c>
      <c r="AH47" s="123">
        <f t="shared" si="35"/>
        <v>1</v>
      </c>
      <c r="AI47" s="112">
        <f t="shared" si="35"/>
        <v>894.06400514935865</v>
      </c>
      <c r="AJ47" s="148">
        <f t="shared" si="36"/>
        <v>447.03200257467932</v>
      </c>
      <c r="AK47" s="147">
        <f t="shared" si="37"/>
        <v>447.03200257467932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205.27643986723675</v>
      </c>
      <c r="K48" s="40">
        <f t="shared" si="28"/>
        <v>6.6721823373989161E-4</v>
      </c>
      <c r="L48" s="22">
        <f t="shared" si="29"/>
        <v>6.6721823373989161E-4</v>
      </c>
      <c r="M48" s="24">
        <f t="shared" si="30"/>
        <v>6.848209181831539E-4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51.319109966809187</v>
      </c>
      <c r="AB48" s="156">
        <f>Poor!AB48</f>
        <v>0.25</v>
      </c>
      <c r="AC48" s="147">
        <f t="shared" si="39"/>
        <v>51.319109966809187</v>
      </c>
      <c r="AD48" s="156">
        <f>Poor!AD48</f>
        <v>0.25</v>
      </c>
      <c r="AE48" s="147">
        <f t="shared" si="40"/>
        <v>51.319109966809187</v>
      </c>
      <c r="AF48" s="122">
        <f t="shared" si="31"/>
        <v>0.25</v>
      </c>
      <c r="AG48" s="147">
        <f t="shared" si="34"/>
        <v>51.319109966809187</v>
      </c>
      <c r="AH48" s="123">
        <f t="shared" si="35"/>
        <v>1</v>
      </c>
      <c r="AI48" s="112">
        <f t="shared" si="35"/>
        <v>205.27643986723675</v>
      </c>
      <c r="AJ48" s="148">
        <f t="shared" si="36"/>
        <v>102.63821993361837</v>
      </c>
      <c r="AK48" s="147">
        <f t="shared" si="37"/>
        <v>102.63821993361837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508.05918867141094</v>
      </c>
      <c r="K49" s="40">
        <f t="shared" si="28"/>
        <v>1.6513651285062318E-3</v>
      </c>
      <c r="L49" s="22">
        <f t="shared" si="29"/>
        <v>1.6513651285062318E-3</v>
      </c>
      <c r="M49" s="24">
        <f t="shared" si="30"/>
        <v>1.6949317725033059E-3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127.01479716785273</v>
      </c>
      <c r="AB49" s="156">
        <f>Poor!AB49</f>
        <v>0.25</v>
      </c>
      <c r="AC49" s="147">
        <f t="shared" si="39"/>
        <v>127.01479716785273</v>
      </c>
      <c r="AD49" s="156">
        <f>Poor!AD49</f>
        <v>0.25</v>
      </c>
      <c r="AE49" s="147">
        <f t="shared" si="40"/>
        <v>127.01479716785273</v>
      </c>
      <c r="AF49" s="122">
        <f t="shared" si="31"/>
        <v>0.25</v>
      </c>
      <c r="AG49" s="147">
        <f t="shared" si="34"/>
        <v>127.01479716785273</v>
      </c>
      <c r="AH49" s="123">
        <f t="shared" si="35"/>
        <v>1</v>
      </c>
      <c r="AI49" s="112">
        <f t="shared" si="35"/>
        <v>508.05918867141094</v>
      </c>
      <c r="AJ49" s="148">
        <f t="shared" si="36"/>
        <v>254.02959433570547</v>
      </c>
      <c r="AK49" s="147">
        <f t="shared" si="37"/>
        <v>254.02959433570547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258.64831423271829</v>
      </c>
      <c r="K50" s="40">
        <f t="shared" si="28"/>
        <v>8.4069497451226343E-4</v>
      </c>
      <c r="L50" s="22">
        <f t="shared" si="29"/>
        <v>8.4069497451226343E-4</v>
      </c>
      <c r="M50" s="24">
        <f t="shared" si="30"/>
        <v>8.6287435691077385E-4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64.662078558179573</v>
      </c>
      <c r="AB50" s="156">
        <f>Poor!AB55</f>
        <v>0.25</v>
      </c>
      <c r="AC50" s="147">
        <f t="shared" si="39"/>
        <v>64.662078558179573</v>
      </c>
      <c r="AD50" s="156">
        <f>Poor!AD55</f>
        <v>0.25</v>
      </c>
      <c r="AE50" s="147">
        <f t="shared" si="40"/>
        <v>64.662078558179573</v>
      </c>
      <c r="AF50" s="122">
        <f t="shared" si="31"/>
        <v>0.25</v>
      </c>
      <c r="AG50" s="147">
        <f t="shared" si="34"/>
        <v>64.662078558179573</v>
      </c>
      <c r="AH50" s="123">
        <f t="shared" si="35"/>
        <v>1</v>
      </c>
      <c r="AI50" s="112">
        <f t="shared" si="35"/>
        <v>258.64831423271829</v>
      </c>
      <c r="AJ50" s="148">
        <f t="shared" si="36"/>
        <v>129.32415711635915</v>
      </c>
      <c r="AK50" s="147">
        <f t="shared" si="37"/>
        <v>129.32415711635915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307.91465980085513</v>
      </c>
      <c r="K51" s="40">
        <f t="shared" si="28"/>
        <v>1.0008273506098375E-3</v>
      </c>
      <c r="L51" s="22">
        <f t="shared" si="29"/>
        <v>1.0008273506098375E-3</v>
      </c>
      <c r="M51" s="24">
        <f t="shared" si="30"/>
        <v>1.027231377274731E-3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76.978664950213783</v>
      </c>
      <c r="AB51" s="156">
        <f>Poor!AB56</f>
        <v>0.25</v>
      </c>
      <c r="AC51" s="147">
        <f t="shared" si="39"/>
        <v>76.978664950213783</v>
      </c>
      <c r="AD51" s="156">
        <f>Poor!AD56</f>
        <v>0.25</v>
      </c>
      <c r="AE51" s="147">
        <f t="shared" si="40"/>
        <v>76.978664950213783</v>
      </c>
      <c r="AF51" s="122">
        <f t="shared" si="31"/>
        <v>0.25</v>
      </c>
      <c r="AG51" s="147">
        <f t="shared" si="34"/>
        <v>76.978664950213783</v>
      </c>
      <c r="AH51" s="123">
        <f t="shared" si="35"/>
        <v>1</v>
      </c>
      <c r="AI51" s="112">
        <f t="shared" si="35"/>
        <v>307.91465980085513</v>
      </c>
      <c r="AJ51" s="148">
        <f t="shared" si="36"/>
        <v>153.95732990042757</v>
      </c>
      <c r="AK51" s="147">
        <f t="shared" si="37"/>
        <v>153.95732990042757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615.82931960171027</v>
      </c>
      <c r="K52" s="40">
        <f t="shared" si="28"/>
        <v>2.0016547012196751E-3</v>
      </c>
      <c r="L52" s="22">
        <f t="shared" si="29"/>
        <v>2.0016547012196751E-3</v>
      </c>
      <c r="M52" s="24">
        <f t="shared" si="30"/>
        <v>2.0544627545494619E-3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153.95732990042757</v>
      </c>
      <c r="AB52" s="156">
        <f>Poor!AB57</f>
        <v>0.25</v>
      </c>
      <c r="AC52" s="147">
        <f t="shared" si="39"/>
        <v>153.95732990042757</v>
      </c>
      <c r="AD52" s="156">
        <f>Poor!AD57</f>
        <v>0.25</v>
      </c>
      <c r="AE52" s="147">
        <f t="shared" si="40"/>
        <v>153.95732990042757</v>
      </c>
      <c r="AF52" s="122">
        <f t="shared" si="31"/>
        <v>0.25</v>
      </c>
      <c r="AG52" s="147">
        <f t="shared" si="34"/>
        <v>153.95732990042757</v>
      </c>
      <c r="AH52" s="123">
        <f t="shared" si="35"/>
        <v>1</v>
      </c>
      <c r="AI52" s="112">
        <f t="shared" si="35"/>
        <v>615.82931960171027</v>
      </c>
      <c r="AJ52" s="148">
        <f t="shared" si="36"/>
        <v>307.91465980085513</v>
      </c>
      <c r="AK52" s="147">
        <f t="shared" si="37"/>
        <v>307.91465980085513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7143.6201073798384</v>
      </c>
      <c r="K53" s="40">
        <f t="shared" ref="K53:K64" si="43">(B53/B$65)</f>
        <v>2.3219194534148228E-2</v>
      </c>
      <c r="L53" s="22">
        <f t="shared" ref="L53:L64" si="44">(K53*H53)</f>
        <v>2.3219194534148228E-2</v>
      </c>
      <c r="M53" s="24">
        <f t="shared" ref="M53:M64" si="45">J53/B$65</f>
        <v>2.3831767952773752E-2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615.82931960171027</v>
      </c>
      <c r="K54" s="40">
        <f t="shared" si="43"/>
        <v>2.0016547012196751E-3</v>
      </c>
      <c r="L54" s="22">
        <f t="shared" si="44"/>
        <v>2.0016547012196751E-3</v>
      </c>
      <c r="M54" s="24">
        <f t="shared" si="45"/>
        <v>2.0544627545494619E-3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WILD FOODS -- see worksheet Data 3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Agricultural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Construction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Domestic work cash income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Formal Employment (conservancies, etc.)</v>
      </c>
      <c r="B59" s="104">
        <f>IF([1]Summ!$J1094="",0,[1]Summ!$J1094)</f>
        <v>92400</v>
      </c>
      <c r="C59" s="104">
        <f>IF([1]Summ!$K1094="",0,[1]Summ!$K1094)</f>
        <v>0</v>
      </c>
      <c r="D59" s="38">
        <f t="shared" si="25"/>
        <v>92400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92400</v>
      </c>
      <c r="J59" s="38">
        <f t="shared" si="33"/>
        <v>92400</v>
      </c>
      <c r="K59" s="40">
        <f t="shared" si="43"/>
        <v>0.30825482398782994</v>
      </c>
      <c r="L59" s="22">
        <f t="shared" si="44"/>
        <v>0.30825482398782994</v>
      </c>
      <c r="M59" s="24">
        <f t="shared" si="45"/>
        <v>0.30825482398782994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23100</v>
      </c>
      <c r="AB59" s="156">
        <f>Poor!AB59</f>
        <v>0.25</v>
      </c>
      <c r="AC59" s="147">
        <f t="shared" si="39"/>
        <v>23100</v>
      </c>
      <c r="AD59" s="156">
        <f>Poor!AD59</f>
        <v>0.25</v>
      </c>
      <c r="AE59" s="147">
        <f t="shared" si="40"/>
        <v>23100</v>
      </c>
      <c r="AF59" s="122">
        <f t="shared" si="31"/>
        <v>0.25</v>
      </c>
      <c r="AG59" s="147">
        <f t="shared" si="34"/>
        <v>23100</v>
      </c>
      <c r="AH59" s="123">
        <f t="shared" ref="AH59:AI64" si="46">SUM(Z59,AB59,AD59,AF59)</f>
        <v>1</v>
      </c>
      <c r="AI59" s="112">
        <f t="shared" si="46"/>
        <v>92400</v>
      </c>
      <c r="AJ59" s="148">
        <f t="shared" si="36"/>
        <v>46200</v>
      </c>
      <c r="AK59" s="147">
        <f t="shared" si="37"/>
        <v>46200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Self-employment -- see Data2</v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Small business -- see Data2</v>
      </c>
      <c r="B61" s="104">
        <f>IF([1]Summ!$J1096="",0,[1]Summ!$J1096)</f>
        <v>141600</v>
      </c>
      <c r="C61" s="104">
        <f>IF([1]Summ!$K1096="",0,[1]Summ!$K1096)</f>
        <v>0</v>
      </c>
      <c r="D61" s="38">
        <f t="shared" si="25"/>
        <v>141600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141600</v>
      </c>
      <c r="J61" s="38">
        <f t="shared" si="33"/>
        <v>141600</v>
      </c>
      <c r="K61" s="40">
        <f t="shared" si="43"/>
        <v>0.47239050948784328</v>
      </c>
      <c r="L61" s="22">
        <f t="shared" si="44"/>
        <v>0.47239050948784328</v>
      </c>
      <c r="M61" s="24">
        <f t="shared" si="45"/>
        <v>0.47239050948784328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35400</v>
      </c>
      <c r="AB61" s="156">
        <f>Poor!AB61</f>
        <v>0.25</v>
      </c>
      <c r="AC61" s="147">
        <f t="shared" si="39"/>
        <v>35400</v>
      </c>
      <c r="AD61" s="156">
        <f>Poor!AD61</f>
        <v>0.25</v>
      </c>
      <c r="AE61" s="147">
        <f t="shared" si="40"/>
        <v>35400</v>
      </c>
      <c r="AF61" s="122">
        <f t="shared" si="31"/>
        <v>0.25</v>
      </c>
      <c r="AG61" s="147">
        <f t="shared" si="34"/>
        <v>35400</v>
      </c>
      <c r="AH61" s="123">
        <f t="shared" si="46"/>
        <v>1</v>
      </c>
      <c r="AI61" s="112">
        <f t="shared" si="46"/>
        <v>141600</v>
      </c>
      <c r="AJ61" s="148">
        <f t="shared" si="36"/>
        <v>70800</v>
      </c>
      <c r="AK61" s="147">
        <f t="shared" si="37"/>
        <v>70800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Social development -- see Data2</v>
      </c>
      <c r="B62" s="104">
        <f>IF([1]Summ!$J1097="",0,[1]Summ!$J1097)</f>
        <v>8520</v>
      </c>
      <c r="C62" s="104">
        <f>IF([1]Summ!$K1097="",0,[1]Summ!$K1097)</f>
        <v>0</v>
      </c>
      <c r="D62" s="38">
        <f t="shared" si="25"/>
        <v>8520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8520</v>
      </c>
      <c r="J62" s="38">
        <f t="shared" si="33"/>
        <v>8520</v>
      </c>
      <c r="K62" s="40">
        <f t="shared" si="43"/>
        <v>2.8423496757319384E-2</v>
      </c>
      <c r="L62" s="22">
        <f t="shared" si="44"/>
        <v>2.8423496757319384E-2</v>
      </c>
      <c r="M62" s="24">
        <f t="shared" si="45"/>
        <v>2.8423496757319384E-2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2130</v>
      </c>
      <c r="AB62" s="156">
        <f>Poor!AB62</f>
        <v>0.25</v>
      </c>
      <c r="AC62" s="147">
        <f t="shared" si="39"/>
        <v>2130</v>
      </c>
      <c r="AD62" s="156">
        <f>Poor!AD62</f>
        <v>0.25</v>
      </c>
      <c r="AE62" s="147">
        <f t="shared" si="40"/>
        <v>2130</v>
      </c>
      <c r="AF62" s="122">
        <f t="shared" si="31"/>
        <v>0.25</v>
      </c>
      <c r="AG62" s="147">
        <f t="shared" si="34"/>
        <v>2130</v>
      </c>
      <c r="AH62" s="123">
        <f t="shared" si="46"/>
        <v>1</v>
      </c>
      <c r="AI62" s="112">
        <f t="shared" si="46"/>
        <v>8520</v>
      </c>
      <c r="AJ62" s="148">
        <f t="shared" si="36"/>
        <v>4260</v>
      </c>
      <c r="AK62" s="147">
        <f t="shared" si="37"/>
        <v>4260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Public works -- see Data2</v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f>IF([1]Summ!$J1099="",0,[1]Summ!$J1099)</f>
        <v>1500</v>
      </c>
      <c r="C64" s="104">
        <f>IF([1]Summ!$K1099="",0,[1]Summ!$K1099)</f>
        <v>0</v>
      </c>
      <c r="D64" s="38">
        <f t="shared" si="25"/>
        <v>1500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1500</v>
      </c>
      <c r="J64" s="38">
        <f t="shared" si="33"/>
        <v>1500</v>
      </c>
      <c r="K64" s="40">
        <f t="shared" si="43"/>
        <v>5.0041367530491874E-3</v>
      </c>
      <c r="L64" s="22">
        <f t="shared" si="44"/>
        <v>5.0041367530491874E-3</v>
      </c>
      <c r="M64" s="24">
        <f t="shared" si="45"/>
        <v>5.0041367530491874E-3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375</v>
      </c>
      <c r="AB64" s="156">
        <f>Poor!AB64</f>
        <v>0.25</v>
      </c>
      <c r="AC64" s="149">
        <f t="shared" si="39"/>
        <v>375</v>
      </c>
      <c r="AD64" s="156">
        <f>Poor!AD64</f>
        <v>0.25</v>
      </c>
      <c r="AE64" s="149">
        <f t="shared" si="40"/>
        <v>375</v>
      </c>
      <c r="AF64" s="150">
        <f t="shared" si="31"/>
        <v>0.25</v>
      </c>
      <c r="AG64" s="149">
        <f t="shared" si="34"/>
        <v>375</v>
      </c>
      <c r="AH64" s="123">
        <f t="shared" si="46"/>
        <v>1</v>
      </c>
      <c r="AI64" s="112">
        <f t="shared" si="46"/>
        <v>1500</v>
      </c>
      <c r="AJ64" s="151">
        <f t="shared" si="36"/>
        <v>750</v>
      </c>
      <c r="AK64" s="149">
        <f t="shared" si="37"/>
        <v>750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283573</v>
      </c>
      <c r="J65" s="39">
        <f>SUM(J37:J64)</f>
        <v>300178.83760306012</v>
      </c>
      <c r="K65" s="40">
        <f>SUM(K37:K64)</f>
        <v>1</v>
      </c>
      <c r="L65" s="22">
        <f>SUM(L37:L64)</f>
        <v>1</v>
      </c>
      <c r="M65" s="24">
        <f>SUM(M37:M64)</f>
        <v>1.0014239691580376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68685.09016212399</v>
      </c>
      <c r="AB65" s="137"/>
      <c r="AC65" s="153">
        <f>SUM(AC37:AC64)</f>
        <v>72661.161386647378</v>
      </c>
      <c r="AD65" s="137"/>
      <c r="AE65" s="153">
        <f>SUM(AE37:AE64)</f>
        <v>69304.737192113826</v>
      </c>
      <c r="AF65" s="137"/>
      <c r="AG65" s="153">
        <f>SUM(AG37:AG64)</f>
        <v>81768.399435193365</v>
      </c>
      <c r="AH65" s="137"/>
      <c r="AI65" s="153">
        <f>SUM(AI37:AI64)</f>
        <v>292419.38817607856</v>
      </c>
      <c r="AJ65" s="153">
        <f>SUM(AJ37:AJ64)</f>
        <v>141346.25154877137</v>
      </c>
      <c r="AK65" s="153">
        <f>SUM(AK37:AK64)</f>
        <v>151073.13662730719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14261.346221178774</v>
      </c>
      <c r="J70" s="51">
        <f>J124*I$83</f>
        <v>14261.346221178774</v>
      </c>
      <c r="K70" s="40">
        <f>B70/B$76</f>
        <v>4.7577151182239895E-2</v>
      </c>
      <c r="L70" s="22">
        <f>(L124*G$37*F$9/F$7)/B$130</f>
        <v>4.7577151182239902E-2</v>
      </c>
      <c r="M70" s="24">
        <f>J70/B$76</f>
        <v>4.7577151182239895E-2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3565.3365552946934</v>
      </c>
      <c r="AB70" s="156">
        <f>Poor!AB70</f>
        <v>0.25</v>
      </c>
      <c r="AC70" s="147">
        <f>$J70*AB70</f>
        <v>3565.3365552946934</v>
      </c>
      <c r="AD70" s="156">
        <f>Poor!AD70</f>
        <v>0.25</v>
      </c>
      <c r="AE70" s="147">
        <f>$J70*AD70</f>
        <v>3565.3365552946934</v>
      </c>
      <c r="AF70" s="156">
        <f>Poor!AF70</f>
        <v>0.25</v>
      </c>
      <c r="AG70" s="147">
        <f>$J70*AF70</f>
        <v>3565.3365552946934</v>
      </c>
      <c r="AH70" s="155">
        <f>SUM(Z70,AB70,AD70,AF70)</f>
        <v>1</v>
      </c>
      <c r="AI70" s="147">
        <f>SUM(AA70,AC70,AE70,AG70)</f>
        <v>14261.346221178774</v>
      </c>
      <c r="AJ70" s="148">
        <f>(AA70+AC70)</f>
        <v>7130.6731105893869</v>
      </c>
      <c r="AK70" s="147">
        <f>(AE70+AG70)</f>
        <v>7130.6731105893869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15578.666666666666</v>
      </c>
      <c r="J71" s="51">
        <f t="shared" ref="J71:J72" si="49">J125*I$83</f>
        <v>15578.666666666666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43500</v>
      </c>
      <c r="K73" s="40">
        <f>B73/B$76</f>
        <v>0.14511996583842643</v>
      </c>
      <c r="L73" s="22">
        <f>(L127*G$37*F$9/F$7)/B$130</f>
        <v>0.14511996583842643</v>
      </c>
      <c r="M73" s="24">
        <f>J73/B$76</f>
        <v>0.14511996583842643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3915</v>
      </c>
      <c r="AB73" s="156">
        <f>Poor!AB73</f>
        <v>0.09</v>
      </c>
      <c r="AC73" s="147">
        <f>$H$73*$B$73*AB73</f>
        <v>3915</v>
      </c>
      <c r="AD73" s="156">
        <f>Poor!AD73</f>
        <v>0.23</v>
      </c>
      <c r="AE73" s="147">
        <f>$H$73*$B$73*AD73</f>
        <v>10005</v>
      </c>
      <c r="AF73" s="156">
        <f>Poor!AF73</f>
        <v>0.59</v>
      </c>
      <c r="AG73" s="147">
        <f>$H$73*$B$73*AF73</f>
        <v>25665</v>
      </c>
      <c r="AH73" s="155">
        <f>SUM(Z73,AB73,AD73,AF73)</f>
        <v>1</v>
      </c>
      <c r="AI73" s="147">
        <f>SUM(AA73,AC73,AE73,AG73)</f>
        <v>43500</v>
      </c>
      <c r="AJ73" s="148">
        <f>(AA73+AC73)</f>
        <v>7830</v>
      </c>
      <c r="AK73" s="147">
        <f>(AE73+AG73)</f>
        <v>35670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3960.9944751381217</v>
      </c>
      <c r="C74" s="39"/>
      <c r="D74" s="38"/>
      <c r="E74" s="32"/>
      <c r="F74" s="32"/>
      <c r="G74" s="32"/>
      <c r="H74" s="31"/>
      <c r="I74" s="39">
        <f>I128*I$83</f>
        <v>269311.65377882123</v>
      </c>
      <c r="J74" s="51">
        <f>J128*I$83</f>
        <v>3979.0469589776785</v>
      </c>
      <c r="K74" s="40">
        <f>B74/B$76</f>
        <v>1.3214238687775633E-2</v>
      </c>
      <c r="L74" s="22">
        <f>(L128*G$37*F$9/F$7)/B$130</f>
        <v>1.3214238687775635E-2</v>
      </c>
      <c r="M74" s="24">
        <f>J74/B$76</f>
        <v>1.3274463419685868E-2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1.8689817889638598</v>
      </c>
      <c r="AB74" s="156"/>
      <c r="AC74" s="147">
        <f>AC30*$I$83/4</f>
        <v>-5.6468496174971428E-13</v>
      </c>
      <c r="AD74" s="156"/>
      <c r="AE74" s="147">
        <f>AE30*$I$83/4</f>
        <v>0</v>
      </c>
      <c r="AF74" s="156"/>
      <c r="AG74" s="147">
        <f>AG30*$I$83/4</f>
        <v>-1411.8969259130699</v>
      </c>
      <c r="AH74" s="155"/>
      <c r="AI74" s="147">
        <f>SUM(AA74,AC74,AE74,AG74)</f>
        <v>-1410.0279441241066</v>
      </c>
      <c r="AJ74" s="148">
        <f>(AA74+AC74)</f>
        <v>1.8689817889632951</v>
      </c>
      <c r="AK74" s="147">
        <f>(AE74+AG74)</f>
        <v>-1411.8969259130699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194706.99263701637</v>
      </c>
      <c r="C75" s="39"/>
      <c r="D75" s="38"/>
      <c r="E75" s="32"/>
      <c r="F75" s="32"/>
      <c r="G75" s="32"/>
      <c r="H75" s="31"/>
      <c r="I75" s="47"/>
      <c r="J75" s="51">
        <f>J129*I$83</f>
        <v>195115.77775623702</v>
      </c>
      <c r="K75" s="40">
        <f>B75/B$76</f>
        <v>0.64956027862038079</v>
      </c>
      <c r="L75" s="22">
        <f>(L129*G$37*F$9/F$7)/B$130</f>
        <v>0.64956027862038102</v>
      </c>
      <c r="M75" s="24">
        <f>J75/B$76</f>
        <v>0.65092402304650854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65117.884625040337</v>
      </c>
      <c r="AB75" s="158"/>
      <c r="AC75" s="149">
        <f>AA75+AC65-SUM(AC70,AC74)</f>
        <v>134213.70945639303</v>
      </c>
      <c r="AD75" s="158"/>
      <c r="AE75" s="149">
        <f>AC75+AE65-SUM(AE70,AE74)</f>
        <v>199953.11009321216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279568.06989902392</v>
      </c>
      <c r="AJ75" s="151">
        <f>AJ76-SUM(AJ70,AJ74)</f>
        <v>134213.70945639303</v>
      </c>
      <c r="AK75" s="149">
        <f>AJ75+AK76-SUM(AK70,AK74)</f>
        <v>279568.06989902386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283573</v>
      </c>
      <c r="J76" s="51">
        <f>J130*I$83</f>
        <v>300178.83760306012</v>
      </c>
      <c r="K76" s="40">
        <f>SUM(K70:K75)</f>
        <v>0.85547163432882278</v>
      </c>
      <c r="L76" s="22">
        <f>SUM(L70:L75)</f>
        <v>0.85547163432882301</v>
      </c>
      <c r="M76" s="24">
        <f>SUM(M70:M75)</f>
        <v>0.85689560348686067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68685.09016212399</v>
      </c>
      <c r="AB76" s="137"/>
      <c r="AC76" s="153">
        <f>AC65</f>
        <v>72661.161386647378</v>
      </c>
      <c r="AD76" s="137"/>
      <c r="AE76" s="153">
        <f>AE65</f>
        <v>69304.737192113826</v>
      </c>
      <c r="AF76" s="137"/>
      <c r="AG76" s="153">
        <f>AG65</f>
        <v>81768.399435193365</v>
      </c>
      <c r="AH76" s="137"/>
      <c r="AI76" s="153">
        <f>SUM(AA76,AC76,AE76,AG76)</f>
        <v>292419.38817607856</v>
      </c>
      <c r="AJ76" s="154">
        <f>SUM(AA76,AC76)</f>
        <v>141346.25154877137</v>
      </c>
      <c r="AK76" s="154">
        <f>SUM(AE76,AG76)</f>
        <v>151073.13662730719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15578.666666666679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65117.884625040337</v>
      </c>
      <c r="AD78" s="112"/>
      <c r="AE78" s="112">
        <f>AC75</f>
        <v>134213.70945639303</v>
      </c>
      <c r="AF78" s="112"/>
      <c r="AG78" s="112">
        <f>AE75</f>
        <v>199953.11009321216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65119.753606829297</v>
      </c>
      <c r="AB79" s="112"/>
      <c r="AC79" s="112">
        <f>AA79-AA74+AC65-AC70</f>
        <v>134213.70945639303</v>
      </c>
      <c r="AD79" s="112"/>
      <c r="AE79" s="112">
        <f>AC79-AC74+AE65-AE70</f>
        <v>199953.11009321216</v>
      </c>
      <c r="AF79" s="112"/>
      <c r="AG79" s="112">
        <f>AE79-AE74+AG65-AG70</f>
        <v>278156.17297311081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10172.459933270944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10172.459933270944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2543.114983317736</v>
      </c>
      <c r="AB83" s="112"/>
      <c r="AC83" s="165">
        <f>$I$83*AB82/4</f>
        <v>2543.114983317736</v>
      </c>
      <c r="AD83" s="112"/>
      <c r="AE83" s="165">
        <f>$I$83*AD82/4</f>
        <v>2543.114983317736</v>
      </c>
      <c r="AF83" s="112"/>
      <c r="AG83" s="165">
        <f>$I$83*AF82/4</f>
        <v>2543.114983317736</v>
      </c>
      <c r="AH83" s="165">
        <f>SUM(AA83,AC83,AE83,AG83)</f>
        <v>10172.459933270944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19716.970932082066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19716.970932082066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0.98304638854296378</v>
      </c>
      <c r="C91" s="75">
        <f>(C37/$B$83)</f>
        <v>0.29491391656288912</v>
      </c>
      <c r="D91" s="24">
        <f t="shared" ref="D91" si="51">(B91+C91)</f>
        <v>1.2779603051058528</v>
      </c>
      <c r="H91" s="24">
        <f>(E37*F37/G37*F$7/F$9)</f>
        <v>1</v>
      </c>
      <c r="I91" s="22">
        <f t="shared" ref="I91" si="52">(D91*H91)</f>
        <v>1.2779603051058528</v>
      </c>
      <c r="J91" s="24">
        <f>IF(I$32&lt;=1+I$131,I91,L91+J$33*(I91-L91))</f>
        <v>0.97526591080918701</v>
      </c>
      <c r="K91" s="22">
        <f t="shared" ref="K91" si="53">(B91)</f>
        <v>0.98304638854296378</v>
      </c>
      <c r="L91" s="22">
        <f t="shared" ref="L91" si="54">(K91*H91)</f>
        <v>0.98304638854296378</v>
      </c>
      <c r="M91" s="231">
        <f t="shared" si="50"/>
        <v>0.97526591080918701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1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31">
        <f t="shared" ref="M92:M118" si="63">(J92)</f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1.3762649439601493</v>
      </c>
      <c r="C93" s="75">
        <f t="shared" si="64"/>
        <v>0.34406623599003733</v>
      </c>
      <c r="D93" s="24">
        <f t="shared" si="57"/>
        <v>1.7203311799501866</v>
      </c>
      <c r="H93" s="24">
        <f t="shared" si="58"/>
        <v>1</v>
      </c>
      <c r="I93" s="22">
        <f t="shared" si="59"/>
        <v>1.7203311799501866</v>
      </c>
      <c r="J93" s="24">
        <f t="shared" si="60"/>
        <v>1.3671877199374098</v>
      </c>
      <c r="K93" s="22">
        <f t="shared" si="61"/>
        <v>1.3762649439601493</v>
      </c>
      <c r="L93" s="22">
        <f t="shared" si="62"/>
        <v>1.3762649439601493</v>
      </c>
      <c r="M93" s="231">
        <f t="shared" si="63"/>
        <v>1.3671877199374098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0.28950716142590283</v>
      </c>
      <c r="C94" s="75">
        <f t="shared" si="65"/>
        <v>0.11580286457036114</v>
      </c>
      <c r="D94" s="24">
        <f t="shared" si="57"/>
        <v>0.40531002599626398</v>
      </c>
      <c r="H94" s="24">
        <f t="shared" si="58"/>
        <v>1</v>
      </c>
      <c r="I94" s="22">
        <f t="shared" si="59"/>
        <v>0.40531002599626398</v>
      </c>
      <c r="J94" s="24">
        <f t="shared" si="60"/>
        <v>0.2864520271691065</v>
      </c>
      <c r="K94" s="22">
        <f t="shared" si="61"/>
        <v>0.28950716142590283</v>
      </c>
      <c r="L94" s="22">
        <f t="shared" si="62"/>
        <v>0.28950716142590283</v>
      </c>
      <c r="M94" s="231">
        <f t="shared" si="63"/>
        <v>0.2864520271691065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6.3898015255292651E-2</v>
      </c>
      <c r="C95" s="75">
        <f t="shared" si="66"/>
        <v>0</v>
      </c>
      <c r="D95" s="24">
        <f t="shared" si="57"/>
        <v>6.3898015255292651E-2</v>
      </c>
      <c r="H95" s="24">
        <f t="shared" si="58"/>
        <v>1</v>
      </c>
      <c r="I95" s="22">
        <f t="shared" si="59"/>
        <v>6.3898015255292651E-2</v>
      </c>
      <c r="J95" s="24">
        <f t="shared" si="60"/>
        <v>6.3898015255292651E-2</v>
      </c>
      <c r="K95" s="22">
        <f t="shared" si="61"/>
        <v>6.3898015255292651E-2</v>
      </c>
      <c r="L95" s="22">
        <f t="shared" si="62"/>
        <v>6.3898015255292651E-2</v>
      </c>
      <c r="M95" s="231">
        <f t="shared" si="63"/>
        <v>6.3898015255292651E-2</v>
      </c>
      <c r="N95" s="233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0.1032198707970112</v>
      </c>
      <c r="C96" s="75">
        <f t="shared" si="67"/>
        <v>0</v>
      </c>
      <c r="D96" s="24">
        <f t="shared" si="57"/>
        <v>0.1032198707970112</v>
      </c>
      <c r="H96" s="24">
        <f t="shared" si="58"/>
        <v>1</v>
      </c>
      <c r="I96" s="22">
        <f t="shared" si="59"/>
        <v>0.1032198707970112</v>
      </c>
      <c r="J96" s="24">
        <f t="shared" si="60"/>
        <v>0.1032198707970112</v>
      </c>
      <c r="K96" s="22">
        <f t="shared" si="61"/>
        <v>0.1032198707970112</v>
      </c>
      <c r="L96" s="22">
        <f t="shared" si="62"/>
        <v>0.1032198707970112</v>
      </c>
      <c r="M96" s="231">
        <f t="shared" si="63"/>
        <v>0.1032198707970112</v>
      </c>
      <c r="N96" s="233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1.4745695828144456</v>
      </c>
      <c r="C97" s="75">
        <f t="shared" si="68"/>
        <v>-1.4745695828144456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1.5134719714833296</v>
      </c>
      <c r="K97" s="22">
        <f t="shared" si="61"/>
        <v>1.4745695828144456</v>
      </c>
      <c r="L97" s="22">
        <f t="shared" si="62"/>
        <v>1.4745695828144456</v>
      </c>
      <c r="M97" s="231">
        <f t="shared" si="63"/>
        <v>1.5134719714833296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5.8982783312577829E-2</v>
      </c>
      <c r="C98" s="75">
        <f t="shared" si="69"/>
        <v>-5.8982783312577829E-2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6.0538878859333185E-2</v>
      </c>
      <c r="K98" s="22">
        <f t="shared" si="61"/>
        <v>5.8982783312577829E-2</v>
      </c>
      <c r="L98" s="22">
        <f t="shared" si="62"/>
        <v>5.8982783312577829E-2</v>
      </c>
      <c r="M98" s="231">
        <f t="shared" si="63"/>
        <v>6.0538878859333185E-2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5.7016690535491903E-2</v>
      </c>
      <c r="C99" s="75">
        <f t="shared" si="70"/>
        <v>7.1270863169364873E-2</v>
      </c>
      <c r="D99" s="24">
        <f t="shared" si="57"/>
        <v>0.12828755370485678</v>
      </c>
      <c r="H99" s="24">
        <f t="shared" si="58"/>
        <v>1</v>
      </c>
      <c r="I99" s="22">
        <f t="shared" si="59"/>
        <v>0.12828755370485678</v>
      </c>
      <c r="J99" s="24">
        <f t="shared" si="60"/>
        <v>5.513640841649585E-2</v>
      </c>
      <c r="K99" s="22">
        <f t="shared" si="61"/>
        <v>5.7016690535491903E-2</v>
      </c>
      <c r="L99" s="22">
        <f t="shared" si="62"/>
        <v>5.7016690535491903E-2</v>
      </c>
      <c r="M99" s="231">
        <f t="shared" si="63"/>
        <v>5.513640841649585E-2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5.8982783312577829E-2</v>
      </c>
      <c r="C100" s="75">
        <f t="shared" si="71"/>
        <v>1.9660927770859277E-2</v>
      </c>
      <c r="D100" s="24">
        <f t="shared" si="57"/>
        <v>7.8643711083437109E-2</v>
      </c>
      <c r="H100" s="24">
        <f t="shared" si="58"/>
        <v>1</v>
      </c>
      <c r="I100" s="22">
        <f t="shared" si="59"/>
        <v>7.8643711083437109E-2</v>
      </c>
      <c r="J100" s="24">
        <f t="shared" si="60"/>
        <v>5.8464084796992707E-2</v>
      </c>
      <c r="K100" s="22">
        <f t="shared" si="61"/>
        <v>5.8982783312577829E-2</v>
      </c>
      <c r="L100" s="22">
        <f t="shared" si="62"/>
        <v>5.8982783312577829E-2</v>
      </c>
      <c r="M100" s="231">
        <f t="shared" si="63"/>
        <v>5.8464084796992707E-2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8.8474174968866739E-2</v>
      </c>
      <c r="C101" s="75">
        <f t="shared" si="72"/>
        <v>2.2118543742216685E-2</v>
      </c>
      <c r="D101" s="24">
        <f t="shared" si="57"/>
        <v>0.11059271871108342</v>
      </c>
      <c r="H101" s="24">
        <f t="shared" si="58"/>
        <v>1</v>
      </c>
      <c r="I101" s="22">
        <f t="shared" si="59"/>
        <v>0.11059271871108342</v>
      </c>
      <c r="J101" s="24">
        <f t="shared" si="60"/>
        <v>8.7890639138833479E-2</v>
      </c>
      <c r="K101" s="22">
        <f t="shared" si="61"/>
        <v>8.8474174968866739E-2</v>
      </c>
      <c r="L101" s="22">
        <f t="shared" si="62"/>
        <v>8.8474174968866739E-2</v>
      </c>
      <c r="M101" s="231">
        <f t="shared" si="63"/>
        <v>8.7890639138833479E-2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1.9660927770859277E-2</v>
      </c>
      <c r="C102" s="75">
        <f t="shared" si="73"/>
        <v>-1.9660927770859277E-2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2.0179626286444395E-2</v>
      </c>
      <c r="K102" s="22">
        <f t="shared" si="61"/>
        <v>1.9660927770859277E-2</v>
      </c>
      <c r="L102" s="22">
        <f t="shared" si="62"/>
        <v>1.9660927770859277E-2</v>
      </c>
      <c r="M102" s="231">
        <f t="shared" si="63"/>
        <v>2.0179626286444395E-2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4.866079623287671E-2</v>
      </c>
      <c r="C103" s="75">
        <f t="shared" si="74"/>
        <v>-4.866079623287671E-2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4.9944575058949878E-2</v>
      </c>
      <c r="K103" s="22">
        <f t="shared" si="61"/>
        <v>4.866079623287671E-2</v>
      </c>
      <c r="L103" s="22">
        <f t="shared" si="62"/>
        <v>4.866079623287671E-2</v>
      </c>
      <c r="M103" s="231">
        <f t="shared" si="63"/>
        <v>4.9944575058949878E-2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2.4772768991282688E-2</v>
      </c>
      <c r="C104" s="75">
        <f t="shared" si="75"/>
        <v>-2.4772768991282688E-2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2.5426329120919938E-2</v>
      </c>
      <c r="K104" s="22">
        <f t="shared" si="61"/>
        <v>2.4772768991282688E-2</v>
      </c>
      <c r="L104" s="22">
        <f t="shared" si="62"/>
        <v>2.4772768991282688E-2</v>
      </c>
      <c r="M104" s="231">
        <f t="shared" si="63"/>
        <v>2.5426329120919938E-2</v>
      </c>
      <c r="N104" s="233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2.9491391656288914E-2</v>
      </c>
      <c r="C105" s="75">
        <f t="shared" si="76"/>
        <v>-2.9491391656288914E-2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3.0269439429666593E-2</v>
      </c>
      <c r="K105" s="22">
        <f t="shared" si="61"/>
        <v>2.9491391656288914E-2</v>
      </c>
      <c r="L105" s="22">
        <f t="shared" si="62"/>
        <v>2.9491391656288914E-2</v>
      </c>
      <c r="M105" s="231">
        <f t="shared" si="63"/>
        <v>3.0269439429666593E-2</v>
      </c>
      <c r="N105" s="233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5.8982783312577829E-2</v>
      </c>
      <c r="C106" s="75">
        <f t="shared" si="77"/>
        <v>-5.8982783312577829E-2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6.0538878859333185E-2</v>
      </c>
      <c r="K106" s="22">
        <f t="shared" si="61"/>
        <v>5.8982783312577829E-2</v>
      </c>
      <c r="L106" s="22">
        <f t="shared" si="62"/>
        <v>5.8982783312577829E-2</v>
      </c>
      <c r="M106" s="231">
        <f t="shared" si="63"/>
        <v>6.0538878859333185E-2</v>
      </c>
      <c r="N106" s="233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0.6842002864259028</v>
      </c>
      <c r="C107" s="75">
        <f t="shared" si="78"/>
        <v>-0.6842002864259028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0.70225099476826491</v>
      </c>
      <c r="K107" s="22">
        <f t="shared" si="61"/>
        <v>0.6842002864259028</v>
      </c>
      <c r="L107" s="22">
        <f t="shared" si="62"/>
        <v>0.6842002864259028</v>
      </c>
      <c r="M107" s="231">
        <f t="shared" si="63"/>
        <v>0.70225099476826491</v>
      </c>
      <c r="N107" s="233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5.8982783312577829E-2</v>
      </c>
      <c r="C108" s="75">
        <f t="shared" si="79"/>
        <v>-5.8982783312577829E-2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6.0538878859333185E-2</v>
      </c>
      <c r="K108" s="22">
        <f t="shared" si="61"/>
        <v>5.8982783312577829E-2</v>
      </c>
      <c r="L108" s="22">
        <f t="shared" si="62"/>
        <v>5.8982783312577829E-2</v>
      </c>
      <c r="M108" s="231">
        <f t="shared" si="63"/>
        <v>6.0538878859333185E-2</v>
      </c>
      <c r="N108" s="233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WILD FOODS -- see worksheet Data 3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Agricultural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Construction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Domestic work cash income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Formal Employment (conservancies, etc.)</v>
      </c>
      <c r="B113" s="75">
        <f t="shared" ref="B113:C113" si="84">(B59/$B$83)</f>
        <v>9.0833486301369852</v>
      </c>
      <c r="C113" s="75">
        <f t="shared" si="84"/>
        <v>0</v>
      </c>
      <c r="D113" s="24">
        <f t="shared" si="57"/>
        <v>9.0833486301369852</v>
      </c>
      <c r="H113" s="24">
        <f t="shared" si="58"/>
        <v>1</v>
      </c>
      <c r="I113" s="22">
        <f t="shared" si="59"/>
        <v>9.0833486301369852</v>
      </c>
      <c r="J113" s="24">
        <f t="shared" si="60"/>
        <v>9.0833486301369852</v>
      </c>
      <c r="K113" s="22">
        <f t="shared" si="61"/>
        <v>9.0833486301369852</v>
      </c>
      <c r="L113" s="22">
        <f t="shared" si="62"/>
        <v>9.0833486301369852</v>
      </c>
      <c r="M113" s="231">
        <f t="shared" si="63"/>
        <v>9.0833486301369852</v>
      </c>
      <c r="N113" s="233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Self-employment -- see Data2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Small business -- see Data2</v>
      </c>
      <c r="B115" s="75">
        <f t="shared" ref="B115:C115" si="86">(B61/$B$83)</f>
        <v>13.919936861768367</v>
      </c>
      <c r="C115" s="75">
        <f t="shared" si="86"/>
        <v>0</v>
      </c>
      <c r="D115" s="24">
        <f t="shared" si="57"/>
        <v>13.919936861768367</v>
      </c>
      <c r="H115" s="24">
        <f t="shared" si="58"/>
        <v>1</v>
      </c>
      <c r="I115" s="22">
        <f t="shared" si="59"/>
        <v>13.919936861768367</v>
      </c>
      <c r="J115" s="24">
        <f t="shared" si="60"/>
        <v>13.919936861768367</v>
      </c>
      <c r="K115" s="22">
        <f t="shared" si="61"/>
        <v>13.919936861768367</v>
      </c>
      <c r="L115" s="22">
        <f t="shared" si="62"/>
        <v>13.919936861768367</v>
      </c>
      <c r="M115" s="231">
        <f t="shared" si="63"/>
        <v>13.919936861768367</v>
      </c>
      <c r="N115" s="233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Social development -- see Data2</v>
      </c>
      <c r="B116" s="75">
        <f t="shared" ref="B116:C116" si="87">(B62/$B$83)</f>
        <v>0.83755552303860514</v>
      </c>
      <c r="C116" s="75">
        <f t="shared" si="87"/>
        <v>0</v>
      </c>
      <c r="D116" s="24">
        <f t="shared" si="57"/>
        <v>0.83755552303860514</v>
      </c>
      <c r="H116" s="24">
        <f t="shared" si="58"/>
        <v>1</v>
      </c>
      <c r="I116" s="22">
        <f t="shared" si="59"/>
        <v>0.83755552303860514</v>
      </c>
      <c r="J116" s="24">
        <f t="shared" si="60"/>
        <v>0.83755552303860514</v>
      </c>
      <c r="K116" s="22">
        <f t="shared" si="61"/>
        <v>0.83755552303860514</v>
      </c>
      <c r="L116" s="22">
        <f t="shared" si="62"/>
        <v>0.83755552303860514</v>
      </c>
      <c r="M116" s="231">
        <f t="shared" si="63"/>
        <v>0.83755552303860514</v>
      </c>
      <c r="N116" s="233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Public works -- see Data2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0.14745695828144456</v>
      </c>
      <c r="C118" s="75">
        <f t="shared" si="89"/>
        <v>0</v>
      </c>
      <c r="D118" s="24">
        <f t="shared" si="57"/>
        <v>0.14745695828144456</v>
      </c>
      <c r="H118" s="24">
        <f t="shared" si="58"/>
        <v>1</v>
      </c>
      <c r="I118" s="22">
        <f t="shared" si="59"/>
        <v>0.14745695828144456</v>
      </c>
      <c r="J118" s="24">
        <f t="shared" si="60"/>
        <v>0.14745695828144456</v>
      </c>
      <c r="K118" s="22">
        <f t="shared" si="61"/>
        <v>0.14745695828144456</v>
      </c>
      <c r="L118" s="22">
        <f t="shared" si="62"/>
        <v>0.14745695828144456</v>
      </c>
      <c r="M118" s="231">
        <f t="shared" si="63"/>
        <v>0.14745695828144456</v>
      </c>
      <c r="N118" s="233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29.467012105853048</v>
      </c>
      <c r="C119" s="22">
        <f>SUM(C91:C118)</f>
        <v>-1.5904707520236609</v>
      </c>
      <c r="D119" s="24">
        <f>SUM(D91:D118)</f>
        <v>27.876541353829388</v>
      </c>
      <c r="E119" s="22"/>
      <c r="F119" s="2"/>
      <c r="G119" s="2"/>
      <c r="H119" s="31"/>
      <c r="I119" s="22">
        <f>SUM(I91:I118)</f>
        <v>27.876541353829388</v>
      </c>
      <c r="J119" s="24">
        <f>SUM(J91:J118)</f>
        <v>29.508972222271307</v>
      </c>
      <c r="K119" s="22">
        <f>SUM(K91:K118)</f>
        <v>29.467012105853048</v>
      </c>
      <c r="L119" s="22">
        <f>SUM(L91:L118)</f>
        <v>29.467012105853048</v>
      </c>
      <c r="M119" s="57">
        <f t="shared" si="50"/>
        <v>29.508972222271307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1.4019564898490637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1.4019564898490637</v>
      </c>
      <c r="J124" s="241">
        <f>IF(SUMPRODUCT($B$124:$B124,$H$124:$H124)&lt;J$119,($B124*$H124),J$119)</f>
        <v>1.4019564898490637</v>
      </c>
      <c r="K124" s="22">
        <f>(B124)</f>
        <v>1.4019564898490637</v>
      </c>
      <c r="L124" s="29">
        <f>IF(SUMPRODUCT($B$124:$B124,$H$124:$H124)&lt;L$119,($B124*$H124),L$119)</f>
        <v>1.4019564898490637</v>
      </c>
      <c r="M124" s="57">
        <f t="shared" si="90"/>
        <v>1.4019564898490637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1.5314552004981319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1.5314552004981319</v>
      </c>
      <c r="J125" s="241">
        <f>IF(SUMPRODUCT($B$124:$B125,$H$124:$H125)&lt;J$119,($B125*$H125),IF(SUMPRODUCT($B$124:$B124,$H$124:$H124)&lt;J$119,J$119-SUMPRODUCT($B$124:$B124,$H$124:$H124),0))</f>
        <v>1.5314552004981319</v>
      </c>
      <c r="K125" s="22">
        <f t="shared" ref="K125:K126" si="91">(B125)</f>
        <v>1.5314552004981319</v>
      </c>
      <c r="L125" s="29">
        <f>IF(SUMPRODUCT($B$124:$B125,$H$124:$H125)&lt;L$119,($B125*$H125),IF(SUMPRODUCT($B$124:$B124,$H$124:$H124)&lt;L$119,L$119-SUMPRODUCT($B$124:$B124,$H$124:$H124),0))</f>
        <v>1.5314552004981319</v>
      </c>
      <c r="M125" s="57">
        <f t="shared" ref="M125:M126" si="92">(J125)</f>
        <v>1.5314552004981319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2.7273639003735988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2.7273639003735988</v>
      </c>
      <c r="K126" s="22">
        <f t="shared" si="91"/>
        <v>2.7273639003735988</v>
      </c>
      <c r="L126" s="29">
        <f>IF(SUMPRODUCT($B$124:$B126,$H$124:$H126)&lt;(L$119-L$128),($B126*$H126),IF(SUMPRODUCT($B$124:$B125,$H$124:$H125)&lt;(L$119-L$128),L$119-L$128-SUMPRODUCT($B$124:$B125,$H$124:$H125),0))</f>
        <v>2.7273639003735988</v>
      </c>
      <c r="M126" s="57">
        <f t="shared" si="92"/>
        <v>2.7273639003735988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4.2762517901618926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4.2762517901618926</v>
      </c>
      <c r="K127" s="22">
        <f>(B127)</f>
        <v>4.2762517901618926</v>
      </c>
      <c r="L127" s="29">
        <f>IF(SUMPRODUCT($B$124:$B127,$H$124:$H127)&lt;(L$119-L$128),($B127*$H127),IF(SUMPRODUCT($B$124:$B126,$H$124:$H126)&lt;(L$119-L128),L$119-L$128-SUMPRODUCT($B$124:$B126,$H$124:$H126),0))</f>
        <v>4.2762517901618926</v>
      </c>
      <c r="M127" s="57">
        <f t="shared" si="90"/>
        <v>4.2762517901618926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0.38938413138231631</v>
      </c>
      <c r="C128" s="2"/>
      <c r="D128" s="31"/>
      <c r="E128" s="2"/>
      <c r="F128" s="2"/>
      <c r="G128" s="2"/>
      <c r="H128" s="24"/>
      <c r="I128" s="29">
        <f>(I30)</f>
        <v>26.474584863980326</v>
      </c>
      <c r="J128" s="232">
        <f>(J30)</f>
        <v>0.39115877428658696</v>
      </c>
      <c r="K128" s="22">
        <f>(B128)</f>
        <v>0.38938413138231631</v>
      </c>
      <c r="L128" s="22">
        <f>IF(L124=L119,0,(L119-L124)/(B119-B124)*K128)</f>
        <v>0.38938413138231631</v>
      </c>
      <c r="M128" s="57">
        <f t="shared" si="90"/>
        <v>0.39115877428658696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19.14060059358804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19.180786067102034</v>
      </c>
      <c r="K129" s="29">
        <f>(B129)</f>
        <v>19.14060059358804</v>
      </c>
      <c r="L129" s="60">
        <f>IF(SUM(L124:L128)&gt;L130,0,L130-SUM(L124:L128))</f>
        <v>19.140600593588047</v>
      </c>
      <c r="M129" s="57">
        <f t="shared" si="90"/>
        <v>19.180786067102034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29.467012105853048</v>
      </c>
      <c r="C130" s="2"/>
      <c r="D130" s="31"/>
      <c r="E130" s="2"/>
      <c r="F130" s="2"/>
      <c r="G130" s="2"/>
      <c r="H130" s="24"/>
      <c r="I130" s="29">
        <f>(I119)</f>
        <v>27.876541353829388</v>
      </c>
      <c r="J130" s="232">
        <f>(J119)</f>
        <v>29.508972222271307</v>
      </c>
      <c r="K130" s="22">
        <f>(B130)</f>
        <v>29.467012105853048</v>
      </c>
      <c r="L130" s="22">
        <f>(L119)</f>
        <v>29.467012105853048</v>
      </c>
      <c r="M130" s="57">
        <f t="shared" si="90"/>
        <v>29.508972222271307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1.531455200498133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47" priority="209" operator="equal">
      <formula>16</formula>
    </cfRule>
    <cfRule type="cellIs" dxfId="846" priority="210" operator="equal">
      <formula>15</formula>
    </cfRule>
    <cfRule type="cellIs" dxfId="845" priority="211" operator="equal">
      <formula>14</formula>
    </cfRule>
    <cfRule type="cellIs" dxfId="844" priority="212" operator="equal">
      <formula>13</formula>
    </cfRule>
    <cfRule type="cellIs" dxfId="843" priority="213" operator="equal">
      <formula>12</formula>
    </cfRule>
    <cfRule type="cellIs" dxfId="842" priority="214" operator="equal">
      <formula>11</formula>
    </cfRule>
    <cfRule type="cellIs" dxfId="841" priority="215" operator="equal">
      <formula>10</formula>
    </cfRule>
    <cfRule type="cellIs" dxfId="840" priority="216" operator="equal">
      <formula>9</formula>
    </cfRule>
    <cfRule type="cellIs" dxfId="839" priority="217" operator="equal">
      <formula>8</formula>
    </cfRule>
    <cfRule type="cellIs" dxfId="838" priority="218" operator="equal">
      <formula>7</formula>
    </cfRule>
    <cfRule type="cellIs" dxfId="837" priority="219" operator="equal">
      <formula>6</formula>
    </cfRule>
    <cfRule type="cellIs" dxfId="836" priority="220" operator="equal">
      <formula>5</formula>
    </cfRule>
    <cfRule type="cellIs" dxfId="835" priority="221" operator="equal">
      <formula>4</formula>
    </cfRule>
    <cfRule type="cellIs" dxfId="834" priority="222" operator="equal">
      <formula>3</formula>
    </cfRule>
    <cfRule type="cellIs" dxfId="833" priority="223" operator="equal">
      <formula>2</formula>
    </cfRule>
    <cfRule type="cellIs" dxfId="832" priority="224" operator="equal">
      <formula>1</formula>
    </cfRule>
  </conditionalFormatting>
  <conditionalFormatting sqref="N29">
    <cfRule type="cellIs" dxfId="831" priority="193" operator="equal">
      <formula>16</formula>
    </cfRule>
    <cfRule type="cellIs" dxfId="830" priority="194" operator="equal">
      <formula>15</formula>
    </cfRule>
    <cfRule type="cellIs" dxfId="829" priority="195" operator="equal">
      <formula>14</formula>
    </cfRule>
    <cfRule type="cellIs" dxfId="828" priority="196" operator="equal">
      <formula>13</formula>
    </cfRule>
    <cfRule type="cellIs" dxfId="827" priority="197" operator="equal">
      <formula>12</formula>
    </cfRule>
    <cfRule type="cellIs" dxfId="826" priority="198" operator="equal">
      <formula>11</formula>
    </cfRule>
    <cfRule type="cellIs" dxfId="825" priority="199" operator="equal">
      <formula>10</formula>
    </cfRule>
    <cfRule type="cellIs" dxfId="824" priority="200" operator="equal">
      <formula>9</formula>
    </cfRule>
    <cfRule type="cellIs" dxfId="823" priority="201" operator="equal">
      <formula>8</formula>
    </cfRule>
    <cfRule type="cellIs" dxfId="822" priority="202" operator="equal">
      <formula>7</formula>
    </cfRule>
    <cfRule type="cellIs" dxfId="821" priority="203" operator="equal">
      <formula>6</formula>
    </cfRule>
    <cfRule type="cellIs" dxfId="820" priority="204" operator="equal">
      <formula>5</formula>
    </cfRule>
    <cfRule type="cellIs" dxfId="819" priority="205" operator="equal">
      <formula>4</formula>
    </cfRule>
    <cfRule type="cellIs" dxfId="818" priority="206" operator="equal">
      <formula>3</formula>
    </cfRule>
    <cfRule type="cellIs" dxfId="817" priority="207" operator="equal">
      <formula>2</formula>
    </cfRule>
    <cfRule type="cellIs" dxfId="816" priority="208" operator="equal">
      <formula>1</formula>
    </cfRule>
  </conditionalFormatting>
  <conditionalFormatting sqref="N113:N118">
    <cfRule type="cellIs" dxfId="815" priority="145" operator="equal">
      <formula>16</formula>
    </cfRule>
    <cfRule type="cellIs" dxfId="814" priority="146" operator="equal">
      <formula>15</formula>
    </cfRule>
    <cfRule type="cellIs" dxfId="813" priority="147" operator="equal">
      <formula>14</formula>
    </cfRule>
    <cfRule type="cellIs" dxfId="812" priority="148" operator="equal">
      <formula>13</formula>
    </cfRule>
    <cfRule type="cellIs" dxfId="811" priority="149" operator="equal">
      <formula>12</formula>
    </cfRule>
    <cfRule type="cellIs" dxfId="810" priority="150" operator="equal">
      <formula>11</formula>
    </cfRule>
    <cfRule type="cellIs" dxfId="809" priority="151" operator="equal">
      <formula>10</formula>
    </cfRule>
    <cfRule type="cellIs" dxfId="808" priority="152" operator="equal">
      <formula>9</formula>
    </cfRule>
    <cfRule type="cellIs" dxfId="807" priority="153" operator="equal">
      <formula>8</formula>
    </cfRule>
    <cfRule type="cellIs" dxfId="806" priority="154" operator="equal">
      <formula>7</formula>
    </cfRule>
    <cfRule type="cellIs" dxfId="805" priority="155" operator="equal">
      <formula>6</formula>
    </cfRule>
    <cfRule type="cellIs" dxfId="804" priority="156" operator="equal">
      <formula>5</formula>
    </cfRule>
    <cfRule type="cellIs" dxfId="803" priority="157" operator="equal">
      <formula>4</formula>
    </cfRule>
    <cfRule type="cellIs" dxfId="802" priority="158" operator="equal">
      <formula>3</formula>
    </cfRule>
    <cfRule type="cellIs" dxfId="801" priority="159" operator="equal">
      <formula>2</formula>
    </cfRule>
    <cfRule type="cellIs" dxfId="800" priority="160" operator="equal">
      <formula>1</formula>
    </cfRule>
  </conditionalFormatting>
  <conditionalFormatting sqref="N112">
    <cfRule type="cellIs" dxfId="783" priority="97" operator="equal">
      <formula>16</formula>
    </cfRule>
    <cfRule type="cellIs" dxfId="782" priority="98" operator="equal">
      <formula>15</formula>
    </cfRule>
    <cfRule type="cellIs" dxfId="781" priority="99" operator="equal">
      <formula>14</formula>
    </cfRule>
    <cfRule type="cellIs" dxfId="780" priority="100" operator="equal">
      <formula>13</formula>
    </cfRule>
    <cfRule type="cellIs" dxfId="779" priority="101" operator="equal">
      <formula>12</formula>
    </cfRule>
    <cfRule type="cellIs" dxfId="778" priority="102" operator="equal">
      <formula>11</formula>
    </cfRule>
    <cfRule type="cellIs" dxfId="777" priority="103" operator="equal">
      <formula>10</formula>
    </cfRule>
    <cfRule type="cellIs" dxfId="776" priority="104" operator="equal">
      <formula>9</formula>
    </cfRule>
    <cfRule type="cellIs" dxfId="775" priority="105" operator="equal">
      <formula>8</formula>
    </cfRule>
    <cfRule type="cellIs" dxfId="774" priority="106" operator="equal">
      <formula>7</formula>
    </cfRule>
    <cfRule type="cellIs" dxfId="773" priority="107" operator="equal">
      <formula>6</formula>
    </cfRule>
    <cfRule type="cellIs" dxfId="772" priority="108" operator="equal">
      <formula>5</formula>
    </cfRule>
    <cfRule type="cellIs" dxfId="771" priority="109" operator="equal">
      <formula>4</formula>
    </cfRule>
    <cfRule type="cellIs" dxfId="770" priority="110" operator="equal">
      <formula>3</formula>
    </cfRule>
    <cfRule type="cellIs" dxfId="769" priority="111" operator="equal">
      <formula>2</formula>
    </cfRule>
    <cfRule type="cellIs" dxfId="768" priority="112" operator="equal">
      <formula>1</formula>
    </cfRule>
  </conditionalFormatting>
  <conditionalFormatting sqref="N111">
    <cfRule type="cellIs" dxfId="751" priority="65" operator="equal">
      <formula>16</formula>
    </cfRule>
    <cfRule type="cellIs" dxfId="750" priority="66" operator="equal">
      <formula>15</formula>
    </cfRule>
    <cfRule type="cellIs" dxfId="749" priority="67" operator="equal">
      <formula>14</formula>
    </cfRule>
    <cfRule type="cellIs" dxfId="748" priority="68" operator="equal">
      <formula>13</formula>
    </cfRule>
    <cfRule type="cellIs" dxfId="747" priority="69" operator="equal">
      <formula>12</formula>
    </cfRule>
    <cfRule type="cellIs" dxfId="746" priority="70" operator="equal">
      <formula>11</formula>
    </cfRule>
    <cfRule type="cellIs" dxfId="745" priority="71" operator="equal">
      <formula>10</formula>
    </cfRule>
    <cfRule type="cellIs" dxfId="744" priority="72" operator="equal">
      <formula>9</formula>
    </cfRule>
    <cfRule type="cellIs" dxfId="743" priority="73" operator="equal">
      <formula>8</formula>
    </cfRule>
    <cfRule type="cellIs" dxfId="742" priority="74" operator="equal">
      <formula>7</formula>
    </cfRule>
    <cfRule type="cellIs" dxfId="741" priority="75" operator="equal">
      <formula>6</formula>
    </cfRule>
    <cfRule type="cellIs" dxfId="740" priority="76" operator="equal">
      <formula>5</formula>
    </cfRule>
    <cfRule type="cellIs" dxfId="739" priority="77" operator="equal">
      <formula>4</formula>
    </cfRule>
    <cfRule type="cellIs" dxfId="738" priority="78" operator="equal">
      <formula>3</formula>
    </cfRule>
    <cfRule type="cellIs" dxfId="737" priority="79" operator="equal">
      <formula>2</formula>
    </cfRule>
    <cfRule type="cellIs" dxfId="736" priority="80" operator="equal">
      <formula>1</formula>
    </cfRule>
  </conditionalFormatting>
  <conditionalFormatting sqref="N91:N104">
    <cfRule type="cellIs" dxfId="671" priority="49" operator="equal">
      <formula>16</formula>
    </cfRule>
    <cfRule type="cellIs" dxfId="670" priority="50" operator="equal">
      <formula>15</formula>
    </cfRule>
    <cfRule type="cellIs" dxfId="669" priority="51" operator="equal">
      <formula>14</formula>
    </cfRule>
    <cfRule type="cellIs" dxfId="668" priority="52" operator="equal">
      <formula>13</formula>
    </cfRule>
    <cfRule type="cellIs" dxfId="667" priority="53" operator="equal">
      <formula>12</formula>
    </cfRule>
    <cfRule type="cellIs" dxfId="666" priority="54" operator="equal">
      <formula>11</formula>
    </cfRule>
    <cfRule type="cellIs" dxfId="665" priority="55" operator="equal">
      <formula>10</formula>
    </cfRule>
    <cfRule type="cellIs" dxfId="664" priority="56" operator="equal">
      <formula>9</formula>
    </cfRule>
    <cfRule type="cellIs" dxfId="663" priority="57" operator="equal">
      <formula>8</formula>
    </cfRule>
    <cfRule type="cellIs" dxfId="662" priority="58" operator="equal">
      <formula>7</formula>
    </cfRule>
    <cfRule type="cellIs" dxfId="661" priority="59" operator="equal">
      <formula>6</formula>
    </cfRule>
    <cfRule type="cellIs" dxfId="660" priority="60" operator="equal">
      <formula>5</formula>
    </cfRule>
    <cfRule type="cellIs" dxfId="659" priority="61" operator="equal">
      <formula>4</formula>
    </cfRule>
    <cfRule type="cellIs" dxfId="658" priority="62" operator="equal">
      <formula>3</formula>
    </cfRule>
    <cfRule type="cellIs" dxfId="657" priority="63" operator="equal">
      <formula>2</formula>
    </cfRule>
    <cfRule type="cellIs" dxfId="656" priority="64" operator="equal">
      <formula>1</formula>
    </cfRule>
  </conditionalFormatting>
  <conditionalFormatting sqref="N105:N110">
    <cfRule type="cellIs" dxfId="655" priority="33" operator="equal">
      <formula>16</formula>
    </cfRule>
    <cfRule type="cellIs" dxfId="654" priority="34" operator="equal">
      <formula>15</formula>
    </cfRule>
    <cfRule type="cellIs" dxfId="653" priority="35" operator="equal">
      <formula>14</formula>
    </cfRule>
    <cfRule type="cellIs" dxfId="652" priority="36" operator="equal">
      <formula>13</formula>
    </cfRule>
    <cfRule type="cellIs" dxfId="651" priority="37" operator="equal">
      <formula>12</formula>
    </cfRule>
    <cfRule type="cellIs" dxfId="650" priority="38" operator="equal">
      <formula>11</formula>
    </cfRule>
    <cfRule type="cellIs" dxfId="649" priority="39" operator="equal">
      <formula>10</formula>
    </cfRule>
    <cfRule type="cellIs" dxfId="648" priority="40" operator="equal">
      <formula>9</formula>
    </cfRule>
    <cfRule type="cellIs" dxfId="647" priority="41" operator="equal">
      <formula>8</formula>
    </cfRule>
    <cfRule type="cellIs" dxfId="646" priority="42" operator="equal">
      <formula>7</formula>
    </cfRule>
    <cfRule type="cellIs" dxfId="645" priority="43" operator="equal">
      <formula>6</formula>
    </cfRule>
    <cfRule type="cellIs" dxfId="644" priority="44" operator="equal">
      <formula>5</formula>
    </cfRule>
    <cfRule type="cellIs" dxfId="643" priority="45" operator="equal">
      <formula>4</formula>
    </cfRule>
    <cfRule type="cellIs" dxfId="642" priority="46" operator="equal">
      <formula>3</formula>
    </cfRule>
    <cfRule type="cellIs" dxfId="641" priority="47" operator="equal">
      <formula>2</formula>
    </cfRule>
    <cfRule type="cellIs" dxfId="640" priority="48" operator="equal">
      <formula>1</formula>
    </cfRule>
  </conditionalFormatting>
  <conditionalFormatting sqref="N27:N28">
    <cfRule type="cellIs" dxfId="607" priority="17" operator="equal">
      <formula>16</formula>
    </cfRule>
    <cfRule type="cellIs" dxfId="606" priority="18" operator="equal">
      <formula>15</formula>
    </cfRule>
    <cfRule type="cellIs" dxfId="605" priority="19" operator="equal">
      <formula>14</formula>
    </cfRule>
    <cfRule type="cellIs" dxfId="604" priority="20" operator="equal">
      <formula>13</formula>
    </cfRule>
    <cfRule type="cellIs" dxfId="603" priority="21" operator="equal">
      <formula>12</formula>
    </cfRule>
    <cfRule type="cellIs" dxfId="602" priority="22" operator="equal">
      <formula>11</formula>
    </cfRule>
    <cfRule type="cellIs" dxfId="601" priority="23" operator="equal">
      <formula>10</formula>
    </cfRule>
    <cfRule type="cellIs" dxfId="600" priority="24" operator="equal">
      <formula>9</formula>
    </cfRule>
    <cfRule type="cellIs" dxfId="599" priority="25" operator="equal">
      <formula>8</formula>
    </cfRule>
    <cfRule type="cellIs" dxfId="598" priority="26" operator="equal">
      <formula>7</formula>
    </cfRule>
    <cfRule type="cellIs" dxfId="597" priority="27" operator="equal">
      <formula>6</formula>
    </cfRule>
    <cfRule type="cellIs" dxfId="596" priority="28" operator="equal">
      <formula>5</formula>
    </cfRule>
    <cfRule type="cellIs" dxfId="595" priority="29" operator="equal">
      <formula>4</formula>
    </cfRule>
    <cfRule type="cellIs" dxfId="594" priority="30" operator="equal">
      <formula>3</formula>
    </cfRule>
    <cfRule type="cellIs" dxfId="593" priority="31" operator="equal">
      <formula>2</formula>
    </cfRule>
    <cfRule type="cellIs" dxfId="592" priority="32" operator="equal">
      <formula>1</formula>
    </cfRule>
  </conditionalFormatting>
  <conditionalFormatting sqref="N6:N26">
    <cfRule type="cellIs" dxfId="591" priority="1" operator="equal">
      <formula>16</formula>
    </cfRule>
    <cfRule type="cellIs" dxfId="590" priority="2" operator="equal">
      <formula>15</formula>
    </cfRule>
    <cfRule type="cellIs" dxfId="589" priority="3" operator="equal">
      <formula>14</formula>
    </cfRule>
    <cfRule type="cellIs" dxfId="588" priority="4" operator="equal">
      <formula>13</formula>
    </cfRule>
    <cfRule type="cellIs" dxfId="587" priority="5" operator="equal">
      <formula>12</formula>
    </cfRule>
    <cfRule type="cellIs" dxfId="586" priority="6" operator="equal">
      <formula>11</formula>
    </cfRule>
    <cfRule type="cellIs" dxfId="585" priority="7" operator="equal">
      <formula>10</formula>
    </cfRule>
    <cfRule type="cellIs" dxfId="584" priority="8" operator="equal">
      <formula>9</formula>
    </cfRule>
    <cfRule type="cellIs" dxfId="583" priority="9" operator="equal">
      <formula>8</formula>
    </cfRule>
    <cfRule type="cellIs" dxfId="582" priority="10" operator="equal">
      <formula>7</formula>
    </cfRule>
    <cfRule type="cellIs" dxfId="581" priority="11" operator="equal">
      <formula>6</formula>
    </cfRule>
    <cfRule type="cellIs" dxfId="580" priority="12" operator="equal">
      <formula>5</formula>
    </cfRule>
    <cfRule type="cellIs" dxfId="579" priority="13" operator="equal">
      <formula>4</formula>
    </cfRule>
    <cfRule type="cellIs" dxfId="578" priority="14" operator="equal">
      <formula>3</formula>
    </cfRule>
    <cfRule type="cellIs" dxfId="577" priority="15" operator="equal">
      <formula>2</formula>
    </cfRule>
    <cfRule type="cellIs" dxfId="57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ZANFL: 59207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B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ZANFL: 59207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1278.7703764580817</v>
      </c>
      <c r="C72" s="109">
        <f>Poor!R7</f>
        <v>1410.6293919273783</v>
      </c>
      <c r="D72" s="109">
        <f>Middle!R7</f>
        <v>2585.1583851800474</v>
      </c>
      <c r="E72" s="109">
        <f>Rich!R7</f>
        <v>7303.0977059181523</v>
      </c>
      <c r="F72" s="109">
        <f>V.Poor!T7</f>
        <v>1275.5041115906126</v>
      </c>
      <c r="G72" s="109">
        <f>Poor!T7</f>
        <v>1403.3859436203836</v>
      </c>
      <c r="H72" s="109">
        <f>Middle!T7</f>
        <v>2568.4969529705604</v>
      </c>
      <c r="I72" s="109">
        <f>Rich!T7</f>
        <v>7259.4776822154799</v>
      </c>
    </row>
    <row r="73" spans="1:9">
      <c r="A73" t="str">
        <f>V.Poor!Q8</f>
        <v>Own crops sold</v>
      </c>
      <c r="B73" s="109">
        <f>V.Poor!R8</f>
        <v>800.99999999999989</v>
      </c>
      <c r="C73" s="109">
        <f>Poor!R8</f>
        <v>2152</v>
      </c>
      <c r="D73" s="109">
        <f>Middle!R8</f>
        <v>15545</v>
      </c>
      <c r="E73" s="109">
        <f>Rich!R8</f>
        <v>33858.749999999993</v>
      </c>
      <c r="F73" s="109">
        <f>V.Poor!T8</f>
        <v>864.36349774928237</v>
      </c>
      <c r="G73" s="109">
        <f>Poor!T8</f>
        <v>2338.0673649929959</v>
      </c>
      <c r="H73" s="109">
        <f>Middle!T8</f>
        <v>16061.56802440609</v>
      </c>
      <c r="I73" s="109">
        <f>Rich!T8</f>
        <v>34645.500161954173</v>
      </c>
    </row>
    <row r="74" spans="1:9">
      <c r="A74" t="str">
        <f>V.Poor!Q9</f>
        <v>Animal products consumed</v>
      </c>
      <c r="B74" s="109">
        <f>V.Poor!R9</f>
        <v>466.07965998901045</v>
      </c>
      <c r="C74" s="109">
        <f>Poor!R9</f>
        <v>921.54981164163951</v>
      </c>
      <c r="D74" s="109">
        <f>Middle!R9</f>
        <v>1200.8581825437168</v>
      </c>
      <c r="E74" s="109">
        <f>Rich!R9</f>
        <v>1503.6936825128384</v>
      </c>
      <c r="F74" s="109">
        <f>V.Poor!T9</f>
        <v>466.07965998901045</v>
      </c>
      <c r="G74" s="109">
        <f>Poor!T9</f>
        <v>921.54981164163951</v>
      </c>
      <c r="H74" s="109">
        <f>Middle!T9</f>
        <v>1208.6942316733202</v>
      </c>
      <c r="I74" s="109">
        <f>Rich!T9</f>
        <v>1514.1900136549382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5500</v>
      </c>
      <c r="E75" s="109">
        <f>Rich!R10</f>
        <v>12500</v>
      </c>
      <c r="F75" s="109">
        <f>V.Poor!T10</f>
        <v>0</v>
      </c>
      <c r="G75" s="109">
        <f>Poor!T10</f>
        <v>0</v>
      </c>
      <c r="H75" s="109">
        <f>Middle!T10</f>
        <v>5426.1412604509451</v>
      </c>
      <c r="I75" s="109">
        <f>Rich!T10</f>
        <v>12401.066752489312</v>
      </c>
    </row>
    <row r="76" spans="1:9">
      <c r="A76" t="str">
        <f>V.Poor!Q11</f>
        <v>Animals sold</v>
      </c>
      <c r="B76" s="109">
        <f>V.Poor!R11</f>
        <v>800</v>
      </c>
      <c r="C76" s="109">
        <f>Poor!R11</f>
        <v>4300.5</v>
      </c>
      <c r="D76" s="109">
        <f>Middle!R11</f>
        <v>14739.999999999996</v>
      </c>
      <c r="E76" s="109">
        <f>Rich!R11</f>
        <v>23306.25</v>
      </c>
      <c r="F76" s="109">
        <f>V.Poor!T11</f>
        <v>800</v>
      </c>
      <c r="G76" s="109">
        <f>Poor!T11</f>
        <v>4429.7297524478172</v>
      </c>
      <c r="H76" s="109">
        <f>Middle!T11</f>
        <v>14905.443576589882</v>
      </c>
      <c r="I76" s="109">
        <f>Rich!T11</f>
        <v>23151.980089381665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-89.505271398507688</v>
      </c>
      <c r="G77" s="109">
        <f>Poor!T12</f>
        <v>-135.56687681376542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7504.1436464088383</v>
      </c>
      <c r="C78" s="109">
        <f>Poor!R13</f>
        <v>16323.314917127072</v>
      </c>
      <c r="D78" s="109">
        <f>Middle!R13</f>
        <v>31265.138121546956</v>
      </c>
      <c r="E78" s="109">
        <f>Rich!R13</f>
        <v>0</v>
      </c>
      <c r="F78" s="109">
        <f>V.Poor!T13</f>
        <v>7504.1436464088383</v>
      </c>
      <c r="G78" s="109">
        <f>Poor!T13</f>
        <v>16323.314917127072</v>
      </c>
      <c r="H78" s="109">
        <f>Middle!T13</f>
        <v>31265.138121546956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115500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115500</v>
      </c>
    </row>
    <row r="80" spans="1:9">
      <c r="A80" t="str">
        <f>V.Poor!Q15</f>
        <v>Labour - public works</v>
      </c>
      <c r="B80" s="109">
        <f>V.Poor!R15</f>
        <v>12480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12480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20400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20249.328171319925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8400</v>
      </c>
      <c r="E82" s="109">
        <f>Rich!R17</f>
        <v>177000</v>
      </c>
      <c r="F82" s="109">
        <f>V.Poor!T17</f>
        <v>0</v>
      </c>
      <c r="G82" s="109">
        <f>Poor!T17</f>
        <v>0</v>
      </c>
      <c r="H82" s="109">
        <f>Middle!T17</f>
        <v>8400</v>
      </c>
      <c r="I82" s="109">
        <f>Rich!T17</f>
        <v>177000</v>
      </c>
    </row>
    <row r="83" spans="1:9">
      <c r="A83" t="str">
        <f>V.Poor!Q18</f>
        <v>Food transfer - official</v>
      </c>
      <c r="B83" s="109">
        <f>V.Poor!R18</f>
        <v>1665.1348105056604</v>
      </c>
      <c r="C83" s="109">
        <f>Poor!R18</f>
        <v>1665.1348105056604</v>
      </c>
      <c r="D83" s="109">
        <f>Middle!R18</f>
        <v>1513.7589186415094</v>
      </c>
      <c r="E83" s="109">
        <f>Rich!R18</f>
        <v>0</v>
      </c>
      <c r="F83" s="109">
        <f>V.Poor!T18</f>
        <v>1665.1348105056604</v>
      </c>
      <c r="G83" s="109">
        <f>Poor!T18</f>
        <v>1665.1348105056604</v>
      </c>
      <c r="H83" s="109">
        <f>Middle!T18</f>
        <v>1513.7589186415094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28319.999999999993</v>
      </c>
      <c r="C85" s="109">
        <f>Poor!R20</f>
        <v>28319.999999999993</v>
      </c>
      <c r="D85" s="109">
        <f>Middle!R20</f>
        <v>8520</v>
      </c>
      <c r="E85" s="109">
        <f>Rich!R20</f>
        <v>10650</v>
      </c>
      <c r="F85" s="109">
        <f>V.Poor!T20</f>
        <v>28319.999999999993</v>
      </c>
      <c r="G85" s="109">
        <f>Poor!T20</f>
        <v>28319.999999999993</v>
      </c>
      <c r="H85" s="109">
        <f>Middle!T20</f>
        <v>8520</v>
      </c>
      <c r="I85" s="109">
        <f>Rich!T20</f>
        <v>10650</v>
      </c>
    </row>
    <row r="86" spans="1:9">
      <c r="A86" t="str">
        <f>V.Poor!Q21</f>
        <v>Cash transfer - gifts</v>
      </c>
      <c r="B86" s="109">
        <f>V.Poor!R21</f>
        <v>1000</v>
      </c>
      <c r="C86" s="109">
        <f>Poor!R21</f>
        <v>0</v>
      </c>
      <c r="D86" s="109">
        <f>Middle!R21</f>
        <v>1000</v>
      </c>
      <c r="E86" s="109">
        <f>Rich!R21</f>
        <v>1875</v>
      </c>
      <c r="F86" s="109">
        <f>V.Poor!T21</f>
        <v>1000</v>
      </c>
      <c r="G86" s="109">
        <f>Poor!T21</f>
        <v>0</v>
      </c>
      <c r="H86" s="109">
        <f>Middle!T21</f>
        <v>1000</v>
      </c>
      <c r="I86" s="109">
        <f>Rich!T21</f>
        <v>1875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54315.128493361583</v>
      </c>
      <c r="C88" s="109">
        <f>Poor!R23</f>
        <v>55093.128931201747</v>
      </c>
      <c r="D88" s="109">
        <f>Middle!R23</f>
        <v>110669.91360791223</v>
      </c>
      <c r="E88" s="109">
        <f>Rich!R23</f>
        <v>383496.79138843098</v>
      </c>
      <c r="F88" s="109">
        <f>V.Poor!T23</f>
        <v>54285.720454844894</v>
      </c>
      <c r="G88" s="109">
        <f>Poor!T23</f>
        <v>55265.615723521798</v>
      </c>
      <c r="H88" s="109">
        <f>Middle!T23</f>
        <v>111118.56925759919</v>
      </c>
      <c r="I88" s="109">
        <f>Rich!T23</f>
        <v>383997.21469969559</v>
      </c>
    </row>
    <row r="89" spans="1:9">
      <c r="A89" t="str">
        <f>V.Poor!Q24</f>
        <v>Food Poverty line</v>
      </c>
      <c r="B89" s="109">
        <f>V.Poor!R24</f>
        <v>24646.213665102579</v>
      </c>
      <c r="C89" s="109">
        <f>Poor!R24</f>
        <v>24646.213665102579</v>
      </c>
      <c r="D89" s="109">
        <f>Middle!R24</f>
        <v>24646.213665102579</v>
      </c>
      <c r="E89" s="109">
        <f>Rich!R24</f>
        <v>24646.213665102583</v>
      </c>
      <c r="F89" s="109">
        <f>V.Poor!T24</f>
        <v>24646.213665102579</v>
      </c>
      <c r="G89" s="109">
        <f>Poor!T24</f>
        <v>24646.213665102579</v>
      </c>
      <c r="H89" s="109">
        <f>Middle!T24</f>
        <v>24646.213665102579</v>
      </c>
      <c r="I89" s="109">
        <f>Rich!T24</f>
        <v>24646.213665102583</v>
      </c>
    </row>
    <row r="90" spans="1:9">
      <c r="A90" s="108" t="str">
        <f>V.Poor!Q25</f>
        <v>Lower Bound Poverty line</v>
      </c>
      <c r="B90" s="109">
        <f>V.Poor!R25</f>
        <v>44119.546998435915</v>
      </c>
      <c r="C90" s="109">
        <f>Poor!R25</f>
        <v>44119.546998435915</v>
      </c>
      <c r="D90" s="109">
        <f>Middle!R25</f>
        <v>44119.546998435915</v>
      </c>
      <c r="E90" s="109">
        <f>Rich!R25</f>
        <v>44119.546998435915</v>
      </c>
      <c r="F90" s="109">
        <f>V.Poor!T25</f>
        <v>44119.546998435915</v>
      </c>
      <c r="G90" s="109">
        <f>Poor!T25</f>
        <v>44119.546998435915</v>
      </c>
      <c r="H90" s="109">
        <f>Middle!T25</f>
        <v>44119.546998435915</v>
      </c>
      <c r="I90" s="109">
        <f>Rich!T25</f>
        <v>44119.546998435915</v>
      </c>
    </row>
    <row r="91" spans="1:9">
      <c r="A91" s="108" t="str">
        <f>V.Poor!Q26</f>
        <v>Upper Bound Poverty line</v>
      </c>
      <c r="B91" s="109">
        <f>V.Poor!R26</f>
        <v>78799.546998435908</v>
      </c>
      <c r="C91" s="109">
        <f>Poor!R26</f>
        <v>78799.546998435908</v>
      </c>
      <c r="D91" s="109">
        <f>Middle!R26</f>
        <v>78799.546998435908</v>
      </c>
      <c r="E91" s="109">
        <f>Rich!R26</f>
        <v>78799.546998435908</v>
      </c>
      <c r="F91" s="109">
        <f>V.Poor!T26</f>
        <v>78799.546998435908</v>
      </c>
      <c r="G91" s="109">
        <f>Poor!T26</f>
        <v>78799.546998435908</v>
      </c>
      <c r="H91" s="109">
        <f>Middle!T26</f>
        <v>78799.546998435908</v>
      </c>
      <c r="I91" s="109">
        <f>Rich!T26</f>
        <v>78799.546998435908</v>
      </c>
    </row>
    <row r="92" spans="1:9">
      <c r="A92" s="108" t="str">
        <f>V.Poor!Q27</f>
        <v>Resilience line</v>
      </c>
      <c r="B92" s="109">
        <f>V.Poor!R27</f>
        <v>80399.546998435908</v>
      </c>
      <c r="C92" s="109">
        <f>Poor!R27</f>
        <v>81349.546998435908</v>
      </c>
      <c r="D92" s="109">
        <f>Middle!R27</f>
        <v>108799.54699843589</v>
      </c>
      <c r="E92" s="109">
        <f>Rich!R27</f>
        <v>133174.54699843589</v>
      </c>
      <c r="F92" s="109">
        <f>V.Poor!T27</f>
        <v>80399.546998435908</v>
      </c>
      <c r="G92" s="109">
        <f>Poor!T27</f>
        <v>81349.546998435908</v>
      </c>
      <c r="H92" s="109">
        <f>Middle!T27</f>
        <v>108799.54699843589</v>
      </c>
      <c r="I92" s="109">
        <f>Rich!T27</f>
        <v>133174.54699843589</v>
      </c>
    </row>
    <row r="93" spans="1:9">
      <c r="A93" t="str">
        <f>V.Poor!Q24</f>
        <v>Food Poverty line</v>
      </c>
      <c r="F93" s="109">
        <f>V.Poor!T24</f>
        <v>24646.213665102579</v>
      </c>
      <c r="G93" s="109">
        <f>Poor!T24</f>
        <v>24646.213665102579</v>
      </c>
      <c r="H93" s="109">
        <f>Middle!T24</f>
        <v>24646.213665102579</v>
      </c>
      <c r="I93" s="109">
        <f>Rich!T24</f>
        <v>24646.213665102583</v>
      </c>
    </row>
    <row r="94" spans="1:9">
      <c r="A94" t="str">
        <f>V.Poor!Q25</f>
        <v>Lower Bound Poverty line</v>
      </c>
      <c r="F94" s="109">
        <f>V.Poor!T25</f>
        <v>44119.546998435915</v>
      </c>
      <c r="G94" s="109">
        <f>Poor!T25</f>
        <v>44119.546998435915</v>
      </c>
      <c r="H94" s="109">
        <f>Middle!T25</f>
        <v>44119.546998435915</v>
      </c>
      <c r="I94" s="109">
        <f>Rich!T25</f>
        <v>44119.546998435915</v>
      </c>
    </row>
    <row r="95" spans="1:9">
      <c r="A95" t="str">
        <f>V.Poor!Q26</f>
        <v>Upper Bound Poverty line</v>
      </c>
      <c r="F95" s="109">
        <f>V.Poor!T26</f>
        <v>78799.546998435908</v>
      </c>
      <c r="G95" s="109">
        <f>Poor!T26</f>
        <v>78799.546998435908</v>
      </c>
      <c r="H95" s="109">
        <f>Middle!T26</f>
        <v>78799.546998435908</v>
      </c>
      <c r="I95" s="109">
        <f>Rich!T26</f>
        <v>78799.546998435908</v>
      </c>
    </row>
    <row r="96" spans="1:9">
      <c r="A96" t="str">
        <f>V.Poor!Q27</f>
        <v>Resilience line</v>
      </c>
      <c r="F96" s="109">
        <f>V.Poor!T27</f>
        <v>80399.546998435908</v>
      </c>
      <c r="G96" s="109">
        <f>Poor!T27</f>
        <v>81349.546998435908</v>
      </c>
      <c r="H96" s="109">
        <f>Middle!T27</f>
        <v>108799.54699843589</v>
      </c>
      <c r="I96" s="109">
        <f>Rich!T27</f>
        <v>133174.54699843589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24484.418505074325</v>
      </c>
      <c r="C100" s="243">
        <f t="shared" si="0"/>
        <v>23706.418067234161</v>
      </c>
      <c r="D100" s="243">
        <f t="shared" si="0"/>
        <v>0</v>
      </c>
      <c r="E100" s="243">
        <f t="shared" si="0"/>
        <v>0</v>
      </c>
      <c r="F100" s="243">
        <f t="shared" si="0"/>
        <v>24513.826543591014</v>
      </c>
      <c r="G100" s="243">
        <f t="shared" si="0"/>
        <v>23533.93127491411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26084.418505074325</v>
      </c>
      <c r="C101" s="243">
        <f t="shared" si="0"/>
        <v>26256.418067234161</v>
      </c>
      <c r="D101" s="243">
        <f t="shared" si="0"/>
        <v>0</v>
      </c>
      <c r="E101" s="243">
        <f t="shared" si="0"/>
        <v>0</v>
      </c>
      <c r="F101" s="243">
        <f t="shared" si="0"/>
        <v>26113.826543591014</v>
      </c>
      <c r="G101" s="243">
        <f t="shared" si="0"/>
        <v>26083.93127491411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ZANFL: 59207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0.35</v>
      </c>
      <c r="C2" s="203">
        <f>[1]WB!$CK$10</f>
        <v>0.35</v>
      </c>
      <c r="D2" s="203">
        <f>[1]WB!$CK$11</f>
        <v>0.2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1278.7703764580817</v>
      </c>
      <c r="C3" s="204">
        <f>Income!C72</f>
        <v>1410.6293919273783</v>
      </c>
      <c r="D3" s="204">
        <f>Income!D72</f>
        <v>2585.1583851800474</v>
      </c>
      <c r="E3" s="204">
        <f>Income!E72</f>
        <v>7303.0977059181523</v>
      </c>
      <c r="F3" s="205">
        <f>IF(F$2&lt;=($B$2+$C$2+$D$2),IF(F$2&lt;=($B$2+$C$2),IF(F$2&lt;=$B$2,$B3,$C3),$D3),$E3)</f>
        <v>1278.7703764580817</v>
      </c>
      <c r="G3" s="205">
        <f t="shared" ref="G3:AW7" si="0">IF(G$2&lt;=($B$2+$C$2+$D$2),IF(G$2&lt;=($B$2+$C$2),IF(G$2&lt;=$B$2,$B3,$C3),$D3),$E3)</f>
        <v>1278.7703764580817</v>
      </c>
      <c r="H3" s="205">
        <f t="shared" si="0"/>
        <v>1278.7703764580817</v>
      </c>
      <c r="I3" s="205">
        <f t="shared" si="0"/>
        <v>1278.7703764580817</v>
      </c>
      <c r="J3" s="205">
        <f t="shared" si="0"/>
        <v>1278.7703764580817</v>
      </c>
      <c r="K3" s="205">
        <f t="shared" si="0"/>
        <v>1278.7703764580817</v>
      </c>
      <c r="L3" s="205">
        <f t="shared" si="0"/>
        <v>1278.7703764580817</v>
      </c>
      <c r="M3" s="205">
        <f t="shared" si="0"/>
        <v>1278.7703764580817</v>
      </c>
      <c r="N3" s="205">
        <f t="shared" si="0"/>
        <v>1278.7703764580817</v>
      </c>
      <c r="O3" s="205">
        <f t="shared" si="0"/>
        <v>1278.7703764580817</v>
      </c>
      <c r="P3" s="205">
        <f t="shared" si="0"/>
        <v>1278.7703764580817</v>
      </c>
      <c r="Q3" s="205">
        <f t="shared" si="0"/>
        <v>1278.7703764580817</v>
      </c>
      <c r="R3" s="205">
        <f t="shared" si="0"/>
        <v>1278.7703764580817</v>
      </c>
      <c r="S3" s="205">
        <f t="shared" si="0"/>
        <v>1278.7703764580817</v>
      </c>
      <c r="T3" s="205">
        <f t="shared" si="0"/>
        <v>1278.7703764580817</v>
      </c>
      <c r="U3" s="205">
        <f t="shared" si="0"/>
        <v>1278.7703764580817</v>
      </c>
      <c r="V3" s="205">
        <f t="shared" si="0"/>
        <v>1278.7703764580817</v>
      </c>
      <c r="W3" s="205">
        <f t="shared" si="0"/>
        <v>1278.7703764580817</v>
      </c>
      <c r="X3" s="205">
        <f t="shared" si="0"/>
        <v>1278.7703764580817</v>
      </c>
      <c r="Y3" s="205">
        <f t="shared" si="0"/>
        <v>1278.7703764580817</v>
      </c>
      <c r="Z3" s="205">
        <f t="shared" si="0"/>
        <v>1278.7703764580817</v>
      </c>
      <c r="AA3" s="205">
        <f t="shared" si="0"/>
        <v>1278.7703764580817</v>
      </c>
      <c r="AB3" s="205">
        <f t="shared" si="0"/>
        <v>1278.7703764580817</v>
      </c>
      <c r="AC3" s="205">
        <f t="shared" si="0"/>
        <v>1278.7703764580817</v>
      </c>
      <c r="AD3" s="205">
        <f t="shared" si="0"/>
        <v>1278.7703764580817</v>
      </c>
      <c r="AE3" s="205">
        <f t="shared" si="0"/>
        <v>1278.7703764580817</v>
      </c>
      <c r="AF3" s="205">
        <f t="shared" si="0"/>
        <v>1278.7703764580817</v>
      </c>
      <c r="AG3" s="205">
        <f t="shared" si="0"/>
        <v>1278.7703764580817</v>
      </c>
      <c r="AH3" s="205">
        <f t="shared" si="0"/>
        <v>1278.7703764580817</v>
      </c>
      <c r="AI3" s="205">
        <f t="shared" si="0"/>
        <v>1278.7703764580817</v>
      </c>
      <c r="AJ3" s="205">
        <f t="shared" si="0"/>
        <v>1278.7703764580817</v>
      </c>
      <c r="AK3" s="205">
        <f t="shared" si="0"/>
        <v>1278.7703764580817</v>
      </c>
      <c r="AL3" s="205">
        <f t="shared" si="0"/>
        <v>1278.7703764580817</v>
      </c>
      <c r="AM3" s="205">
        <f t="shared" si="0"/>
        <v>1278.7703764580817</v>
      </c>
      <c r="AN3" s="205">
        <f t="shared" si="0"/>
        <v>1278.7703764580817</v>
      </c>
      <c r="AO3" s="205">
        <f t="shared" si="0"/>
        <v>1410.6293919273783</v>
      </c>
      <c r="AP3" s="205">
        <f t="shared" si="0"/>
        <v>1410.6293919273783</v>
      </c>
      <c r="AQ3" s="205">
        <f t="shared" si="0"/>
        <v>1410.6293919273783</v>
      </c>
      <c r="AR3" s="205">
        <f t="shared" si="0"/>
        <v>1410.6293919273783</v>
      </c>
      <c r="AS3" s="205">
        <f t="shared" si="0"/>
        <v>1410.6293919273783</v>
      </c>
      <c r="AT3" s="205">
        <f t="shared" si="0"/>
        <v>1410.6293919273783</v>
      </c>
      <c r="AU3" s="205">
        <f t="shared" si="0"/>
        <v>1410.6293919273783</v>
      </c>
      <c r="AV3" s="205">
        <f t="shared" si="0"/>
        <v>1410.6293919273783</v>
      </c>
      <c r="AW3" s="205">
        <f t="shared" si="0"/>
        <v>1410.6293919273783</v>
      </c>
      <c r="AX3" s="205">
        <f t="shared" ref="AX3:BZ10" si="1">IF(AX$2&lt;=($B$2+$C$2+$D$2),IF(AX$2&lt;=($B$2+$C$2),IF(AX$2&lt;=$B$2,$B3,$C3),$D3),$E3)</f>
        <v>1410.6293919273783</v>
      </c>
      <c r="AY3" s="205">
        <f t="shared" si="1"/>
        <v>1410.6293919273783</v>
      </c>
      <c r="AZ3" s="205">
        <f t="shared" si="1"/>
        <v>1410.6293919273783</v>
      </c>
      <c r="BA3" s="205">
        <f t="shared" si="1"/>
        <v>1410.6293919273783</v>
      </c>
      <c r="BB3" s="205">
        <f t="shared" si="1"/>
        <v>1410.6293919273783</v>
      </c>
      <c r="BC3" s="205">
        <f t="shared" si="1"/>
        <v>1410.6293919273783</v>
      </c>
      <c r="BD3" s="205">
        <f t="shared" si="1"/>
        <v>1410.6293919273783</v>
      </c>
      <c r="BE3" s="205">
        <f t="shared" si="1"/>
        <v>1410.6293919273783</v>
      </c>
      <c r="BF3" s="205">
        <f t="shared" si="1"/>
        <v>1410.6293919273783</v>
      </c>
      <c r="BG3" s="205">
        <f t="shared" si="1"/>
        <v>1410.6293919273783</v>
      </c>
      <c r="BH3" s="205">
        <f t="shared" si="1"/>
        <v>1410.6293919273783</v>
      </c>
      <c r="BI3" s="205">
        <f t="shared" si="1"/>
        <v>1410.6293919273783</v>
      </c>
      <c r="BJ3" s="205">
        <f t="shared" si="1"/>
        <v>1410.6293919273783</v>
      </c>
      <c r="BK3" s="205">
        <f t="shared" si="1"/>
        <v>1410.6293919273783</v>
      </c>
      <c r="BL3" s="205">
        <f t="shared" si="1"/>
        <v>1410.6293919273783</v>
      </c>
      <c r="BM3" s="205">
        <f t="shared" si="1"/>
        <v>1410.6293919273783</v>
      </c>
      <c r="BN3" s="205">
        <f t="shared" si="1"/>
        <v>1410.6293919273783</v>
      </c>
      <c r="BO3" s="205">
        <f t="shared" si="1"/>
        <v>1410.6293919273783</v>
      </c>
      <c r="BP3" s="205">
        <f t="shared" si="1"/>
        <v>1410.6293919273783</v>
      </c>
      <c r="BQ3" s="205">
        <f t="shared" si="1"/>
        <v>1410.6293919273783</v>
      </c>
      <c r="BR3" s="205">
        <f t="shared" si="1"/>
        <v>1410.6293919273783</v>
      </c>
      <c r="BS3" s="205">
        <f t="shared" si="1"/>
        <v>1410.6293919273783</v>
      </c>
      <c r="BT3" s="205">
        <f t="shared" si="1"/>
        <v>1410.6293919273783</v>
      </c>
      <c r="BU3" s="205">
        <f t="shared" si="1"/>
        <v>1410.6293919273783</v>
      </c>
      <c r="BV3" s="205">
        <f t="shared" si="1"/>
        <v>1410.6293919273783</v>
      </c>
      <c r="BW3" s="205">
        <f t="shared" si="1"/>
        <v>1410.6293919273783</v>
      </c>
      <c r="BX3" s="205">
        <f t="shared" si="1"/>
        <v>2585.1583851800474</v>
      </c>
      <c r="BY3" s="205">
        <f t="shared" si="1"/>
        <v>2585.1583851800474</v>
      </c>
      <c r="BZ3" s="205">
        <f t="shared" si="1"/>
        <v>2585.1583851800474</v>
      </c>
      <c r="CA3" s="205">
        <f t="shared" ref="CA3:CR15" si="2">IF(CA$2&lt;=($B$2+$C$2+$D$2),IF(CA$2&lt;=($B$2+$C$2),IF(CA$2&lt;=$B$2,$B3,$C3),$D3),$E3)</f>
        <v>2585.1583851800474</v>
      </c>
      <c r="CB3" s="205">
        <f t="shared" si="2"/>
        <v>2585.1583851800474</v>
      </c>
      <c r="CC3" s="205">
        <f t="shared" si="2"/>
        <v>2585.1583851800474</v>
      </c>
      <c r="CD3" s="205">
        <f t="shared" si="2"/>
        <v>2585.1583851800474</v>
      </c>
      <c r="CE3" s="205">
        <f t="shared" si="2"/>
        <v>2585.1583851800474</v>
      </c>
      <c r="CF3" s="205">
        <f t="shared" si="2"/>
        <v>2585.1583851800474</v>
      </c>
      <c r="CG3" s="205">
        <f t="shared" si="2"/>
        <v>2585.1583851800474</v>
      </c>
      <c r="CH3" s="205">
        <f t="shared" si="2"/>
        <v>2585.1583851800474</v>
      </c>
      <c r="CI3" s="205">
        <f t="shared" si="2"/>
        <v>2585.1583851800474</v>
      </c>
      <c r="CJ3" s="205">
        <f t="shared" si="2"/>
        <v>2585.1583851800474</v>
      </c>
      <c r="CK3" s="205">
        <f t="shared" si="2"/>
        <v>2585.1583851800474</v>
      </c>
      <c r="CL3" s="205">
        <f t="shared" si="2"/>
        <v>2585.1583851800474</v>
      </c>
      <c r="CM3" s="205">
        <f t="shared" si="2"/>
        <v>2585.1583851800474</v>
      </c>
      <c r="CN3" s="205">
        <f t="shared" si="2"/>
        <v>2585.1583851800474</v>
      </c>
      <c r="CO3" s="205">
        <f t="shared" si="2"/>
        <v>2585.1583851800474</v>
      </c>
      <c r="CP3" s="205">
        <f t="shared" si="2"/>
        <v>2585.1583851800474</v>
      </c>
      <c r="CQ3" s="205">
        <f t="shared" si="2"/>
        <v>2585.1583851800474</v>
      </c>
      <c r="CR3" s="205">
        <f t="shared" si="2"/>
        <v>7303.0977059181523</v>
      </c>
      <c r="CS3" s="205">
        <f t="shared" ref="CS3:DA15" si="3">IF(CS$2&lt;=($B$2+$C$2+$D$2),IF(CS$2&lt;=($B$2+$C$2),IF(CS$2&lt;=$B$2,$B3,$C3),$D3),$E3)</f>
        <v>7303.0977059181523</v>
      </c>
      <c r="CT3" s="205">
        <f t="shared" si="3"/>
        <v>7303.0977059181523</v>
      </c>
      <c r="CU3" s="205">
        <f t="shared" si="3"/>
        <v>7303.0977059181523</v>
      </c>
      <c r="CV3" s="205">
        <f t="shared" si="3"/>
        <v>7303.0977059181523</v>
      </c>
      <c r="CW3" s="205">
        <f t="shared" si="3"/>
        <v>7303.0977059181523</v>
      </c>
      <c r="CX3" s="205">
        <f t="shared" si="3"/>
        <v>7303.0977059181523</v>
      </c>
      <c r="CY3" s="205">
        <f t="shared" si="3"/>
        <v>7303.0977059181523</v>
      </c>
      <c r="CZ3" s="205">
        <f t="shared" si="3"/>
        <v>7303.0977059181523</v>
      </c>
      <c r="DA3" s="205">
        <f t="shared" si="3"/>
        <v>7303.0977059181523</v>
      </c>
      <c r="DB3" s="205"/>
    </row>
    <row r="4" spans="1:106">
      <c r="A4" s="202" t="str">
        <f>Income!A73</f>
        <v>Own crops sold</v>
      </c>
      <c r="B4" s="204">
        <f>Income!B73</f>
        <v>800.99999999999989</v>
      </c>
      <c r="C4" s="204">
        <f>Income!C73</f>
        <v>2152</v>
      </c>
      <c r="D4" s="204">
        <f>Income!D73</f>
        <v>15545</v>
      </c>
      <c r="E4" s="204">
        <f>Income!E73</f>
        <v>33858.749999999993</v>
      </c>
      <c r="F4" s="205">
        <f t="shared" ref="F4:U17" si="4">IF(F$2&lt;=($B$2+$C$2+$D$2),IF(F$2&lt;=($B$2+$C$2),IF(F$2&lt;=$B$2,$B4,$C4),$D4),$E4)</f>
        <v>800.99999999999989</v>
      </c>
      <c r="G4" s="205">
        <f t="shared" si="0"/>
        <v>800.99999999999989</v>
      </c>
      <c r="H4" s="205">
        <f t="shared" si="0"/>
        <v>800.99999999999989</v>
      </c>
      <c r="I4" s="205">
        <f t="shared" si="0"/>
        <v>800.99999999999989</v>
      </c>
      <c r="J4" s="205">
        <f t="shared" si="0"/>
        <v>800.99999999999989</v>
      </c>
      <c r="K4" s="205">
        <f t="shared" si="0"/>
        <v>800.99999999999989</v>
      </c>
      <c r="L4" s="205">
        <f t="shared" si="0"/>
        <v>800.99999999999989</v>
      </c>
      <c r="M4" s="205">
        <f t="shared" si="0"/>
        <v>800.99999999999989</v>
      </c>
      <c r="N4" s="205">
        <f t="shared" si="0"/>
        <v>800.99999999999989</v>
      </c>
      <c r="O4" s="205">
        <f t="shared" si="0"/>
        <v>800.99999999999989</v>
      </c>
      <c r="P4" s="205">
        <f t="shared" si="0"/>
        <v>800.99999999999989</v>
      </c>
      <c r="Q4" s="205">
        <f t="shared" si="0"/>
        <v>800.99999999999989</v>
      </c>
      <c r="R4" s="205">
        <f t="shared" si="0"/>
        <v>800.99999999999989</v>
      </c>
      <c r="S4" s="205">
        <f t="shared" si="0"/>
        <v>800.99999999999989</v>
      </c>
      <c r="T4" s="205">
        <f t="shared" si="0"/>
        <v>800.99999999999989</v>
      </c>
      <c r="U4" s="205">
        <f t="shared" si="0"/>
        <v>800.99999999999989</v>
      </c>
      <c r="V4" s="205">
        <f t="shared" si="0"/>
        <v>800.99999999999989</v>
      </c>
      <c r="W4" s="205">
        <f t="shared" si="0"/>
        <v>800.99999999999989</v>
      </c>
      <c r="X4" s="205">
        <f t="shared" si="0"/>
        <v>800.99999999999989</v>
      </c>
      <c r="Y4" s="205">
        <f t="shared" si="0"/>
        <v>800.99999999999989</v>
      </c>
      <c r="Z4" s="205">
        <f t="shared" si="0"/>
        <v>800.99999999999989</v>
      </c>
      <c r="AA4" s="205">
        <f t="shared" si="0"/>
        <v>800.99999999999989</v>
      </c>
      <c r="AB4" s="205">
        <f t="shared" si="0"/>
        <v>800.99999999999989</v>
      </c>
      <c r="AC4" s="205">
        <f t="shared" si="0"/>
        <v>800.99999999999989</v>
      </c>
      <c r="AD4" s="205">
        <f t="shared" si="0"/>
        <v>800.99999999999989</v>
      </c>
      <c r="AE4" s="205">
        <f t="shared" si="0"/>
        <v>800.99999999999989</v>
      </c>
      <c r="AF4" s="205">
        <f t="shared" si="0"/>
        <v>800.99999999999989</v>
      </c>
      <c r="AG4" s="205">
        <f t="shared" si="0"/>
        <v>800.99999999999989</v>
      </c>
      <c r="AH4" s="205">
        <f t="shared" si="0"/>
        <v>800.99999999999989</v>
      </c>
      <c r="AI4" s="205">
        <f t="shared" si="0"/>
        <v>800.99999999999989</v>
      </c>
      <c r="AJ4" s="205">
        <f t="shared" si="0"/>
        <v>800.99999999999989</v>
      </c>
      <c r="AK4" s="205">
        <f t="shared" si="0"/>
        <v>800.99999999999989</v>
      </c>
      <c r="AL4" s="205">
        <f t="shared" si="0"/>
        <v>800.99999999999989</v>
      </c>
      <c r="AM4" s="205">
        <f t="shared" si="0"/>
        <v>800.99999999999989</v>
      </c>
      <c r="AN4" s="205">
        <f t="shared" si="0"/>
        <v>800.99999999999989</v>
      </c>
      <c r="AO4" s="205">
        <f t="shared" si="0"/>
        <v>2152</v>
      </c>
      <c r="AP4" s="205">
        <f t="shared" si="0"/>
        <v>2152</v>
      </c>
      <c r="AQ4" s="205">
        <f t="shared" si="0"/>
        <v>2152</v>
      </c>
      <c r="AR4" s="205">
        <f t="shared" si="0"/>
        <v>2152</v>
      </c>
      <c r="AS4" s="205">
        <f t="shared" si="0"/>
        <v>2152</v>
      </c>
      <c r="AT4" s="205">
        <f t="shared" si="0"/>
        <v>2152</v>
      </c>
      <c r="AU4" s="205">
        <f t="shared" si="0"/>
        <v>2152</v>
      </c>
      <c r="AV4" s="205">
        <f t="shared" si="0"/>
        <v>2152</v>
      </c>
      <c r="AW4" s="205">
        <f t="shared" si="0"/>
        <v>2152</v>
      </c>
      <c r="AX4" s="205">
        <f t="shared" si="1"/>
        <v>2152</v>
      </c>
      <c r="AY4" s="205">
        <f t="shared" si="1"/>
        <v>2152</v>
      </c>
      <c r="AZ4" s="205">
        <f t="shared" si="1"/>
        <v>2152</v>
      </c>
      <c r="BA4" s="205">
        <f t="shared" si="1"/>
        <v>2152</v>
      </c>
      <c r="BB4" s="205">
        <f t="shared" si="1"/>
        <v>2152</v>
      </c>
      <c r="BC4" s="205">
        <f t="shared" si="1"/>
        <v>2152</v>
      </c>
      <c r="BD4" s="205">
        <f t="shared" si="1"/>
        <v>2152</v>
      </c>
      <c r="BE4" s="205">
        <f t="shared" si="1"/>
        <v>2152</v>
      </c>
      <c r="BF4" s="205">
        <f t="shared" si="1"/>
        <v>2152</v>
      </c>
      <c r="BG4" s="205">
        <f t="shared" si="1"/>
        <v>2152</v>
      </c>
      <c r="BH4" s="205">
        <f t="shared" si="1"/>
        <v>2152</v>
      </c>
      <c r="BI4" s="205">
        <f t="shared" si="1"/>
        <v>2152</v>
      </c>
      <c r="BJ4" s="205">
        <f t="shared" si="1"/>
        <v>2152</v>
      </c>
      <c r="BK4" s="205">
        <f t="shared" si="1"/>
        <v>2152</v>
      </c>
      <c r="BL4" s="205">
        <f t="shared" si="1"/>
        <v>2152</v>
      </c>
      <c r="BM4" s="205">
        <f t="shared" si="1"/>
        <v>2152</v>
      </c>
      <c r="BN4" s="205">
        <f t="shared" si="1"/>
        <v>2152</v>
      </c>
      <c r="BO4" s="205">
        <f t="shared" si="1"/>
        <v>2152</v>
      </c>
      <c r="BP4" s="205">
        <f t="shared" si="1"/>
        <v>2152</v>
      </c>
      <c r="BQ4" s="205">
        <f t="shared" si="1"/>
        <v>2152</v>
      </c>
      <c r="BR4" s="205">
        <f t="shared" si="1"/>
        <v>2152</v>
      </c>
      <c r="BS4" s="205">
        <f t="shared" si="1"/>
        <v>2152</v>
      </c>
      <c r="BT4" s="205">
        <f t="shared" si="1"/>
        <v>2152</v>
      </c>
      <c r="BU4" s="205">
        <f t="shared" si="1"/>
        <v>2152</v>
      </c>
      <c r="BV4" s="205">
        <f t="shared" si="1"/>
        <v>2152</v>
      </c>
      <c r="BW4" s="205">
        <f t="shared" si="1"/>
        <v>2152</v>
      </c>
      <c r="BX4" s="205">
        <f t="shared" si="1"/>
        <v>15545</v>
      </c>
      <c r="BY4" s="205">
        <f t="shared" si="1"/>
        <v>15545</v>
      </c>
      <c r="BZ4" s="205">
        <f t="shared" si="1"/>
        <v>15545</v>
      </c>
      <c r="CA4" s="205">
        <f t="shared" si="2"/>
        <v>15545</v>
      </c>
      <c r="CB4" s="205">
        <f t="shared" si="2"/>
        <v>15545</v>
      </c>
      <c r="CC4" s="205">
        <f t="shared" si="2"/>
        <v>15545</v>
      </c>
      <c r="CD4" s="205">
        <f t="shared" si="2"/>
        <v>15545</v>
      </c>
      <c r="CE4" s="205">
        <f t="shared" si="2"/>
        <v>15545</v>
      </c>
      <c r="CF4" s="205">
        <f t="shared" si="2"/>
        <v>15545</v>
      </c>
      <c r="CG4" s="205">
        <f t="shared" si="2"/>
        <v>15545</v>
      </c>
      <c r="CH4" s="205">
        <f t="shared" si="2"/>
        <v>15545</v>
      </c>
      <c r="CI4" s="205">
        <f t="shared" si="2"/>
        <v>15545</v>
      </c>
      <c r="CJ4" s="205">
        <f t="shared" si="2"/>
        <v>15545</v>
      </c>
      <c r="CK4" s="205">
        <f t="shared" si="2"/>
        <v>15545</v>
      </c>
      <c r="CL4" s="205">
        <f t="shared" si="2"/>
        <v>15545</v>
      </c>
      <c r="CM4" s="205">
        <f t="shared" si="2"/>
        <v>15545</v>
      </c>
      <c r="CN4" s="205">
        <f t="shared" si="2"/>
        <v>15545</v>
      </c>
      <c r="CO4" s="205">
        <f t="shared" si="2"/>
        <v>15545</v>
      </c>
      <c r="CP4" s="205">
        <f t="shared" si="2"/>
        <v>15545</v>
      </c>
      <c r="CQ4" s="205">
        <f t="shared" si="2"/>
        <v>15545</v>
      </c>
      <c r="CR4" s="205">
        <f t="shared" si="2"/>
        <v>33858.749999999993</v>
      </c>
      <c r="CS4" s="205">
        <f t="shared" si="3"/>
        <v>33858.749999999993</v>
      </c>
      <c r="CT4" s="205">
        <f t="shared" si="3"/>
        <v>33858.749999999993</v>
      </c>
      <c r="CU4" s="205">
        <f t="shared" si="3"/>
        <v>33858.749999999993</v>
      </c>
      <c r="CV4" s="205">
        <f t="shared" si="3"/>
        <v>33858.749999999993</v>
      </c>
      <c r="CW4" s="205">
        <f t="shared" si="3"/>
        <v>33858.749999999993</v>
      </c>
      <c r="CX4" s="205">
        <f t="shared" si="3"/>
        <v>33858.749999999993</v>
      </c>
      <c r="CY4" s="205">
        <f t="shared" si="3"/>
        <v>33858.749999999993</v>
      </c>
      <c r="CZ4" s="205">
        <f t="shared" si="3"/>
        <v>33858.749999999993</v>
      </c>
      <c r="DA4" s="205">
        <f t="shared" si="3"/>
        <v>33858.749999999993</v>
      </c>
      <c r="DB4" s="205"/>
    </row>
    <row r="5" spans="1:106">
      <c r="A5" s="202" t="str">
        <f>Income!A74</f>
        <v>Animal products consumed</v>
      </c>
      <c r="B5" s="204">
        <f>Income!B74</f>
        <v>466.07965998901045</v>
      </c>
      <c r="C5" s="204">
        <f>Income!C74</f>
        <v>921.54981164163951</v>
      </c>
      <c r="D5" s="204">
        <f>Income!D74</f>
        <v>1200.8581825437168</v>
      </c>
      <c r="E5" s="204">
        <f>Income!E74</f>
        <v>1503.6936825128384</v>
      </c>
      <c r="F5" s="205">
        <f t="shared" si="4"/>
        <v>466.07965998901045</v>
      </c>
      <c r="G5" s="205">
        <f t="shared" si="0"/>
        <v>466.07965998901045</v>
      </c>
      <c r="H5" s="205">
        <f t="shared" si="0"/>
        <v>466.07965998901045</v>
      </c>
      <c r="I5" s="205">
        <f t="shared" si="0"/>
        <v>466.07965998901045</v>
      </c>
      <c r="J5" s="205">
        <f t="shared" si="0"/>
        <v>466.07965998901045</v>
      </c>
      <c r="K5" s="205">
        <f t="shared" si="0"/>
        <v>466.07965998901045</v>
      </c>
      <c r="L5" s="205">
        <f t="shared" si="0"/>
        <v>466.07965998901045</v>
      </c>
      <c r="M5" s="205">
        <f t="shared" si="0"/>
        <v>466.07965998901045</v>
      </c>
      <c r="N5" s="205">
        <f t="shared" si="0"/>
        <v>466.07965998901045</v>
      </c>
      <c r="O5" s="205">
        <f t="shared" si="0"/>
        <v>466.07965998901045</v>
      </c>
      <c r="P5" s="205">
        <f t="shared" si="0"/>
        <v>466.07965998901045</v>
      </c>
      <c r="Q5" s="205">
        <f t="shared" si="0"/>
        <v>466.07965998901045</v>
      </c>
      <c r="R5" s="205">
        <f t="shared" si="0"/>
        <v>466.07965998901045</v>
      </c>
      <c r="S5" s="205">
        <f t="shared" si="0"/>
        <v>466.07965998901045</v>
      </c>
      <c r="T5" s="205">
        <f t="shared" si="0"/>
        <v>466.07965998901045</v>
      </c>
      <c r="U5" s="205">
        <f t="shared" si="0"/>
        <v>466.07965998901045</v>
      </c>
      <c r="V5" s="205">
        <f t="shared" si="0"/>
        <v>466.07965998901045</v>
      </c>
      <c r="W5" s="205">
        <f t="shared" si="0"/>
        <v>466.07965998901045</v>
      </c>
      <c r="X5" s="205">
        <f t="shared" si="0"/>
        <v>466.07965998901045</v>
      </c>
      <c r="Y5" s="205">
        <f t="shared" si="0"/>
        <v>466.07965998901045</v>
      </c>
      <c r="Z5" s="205">
        <f t="shared" si="0"/>
        <v>466.07965998901045</v>
      </c>
      <c r="AA5" s="205">
        <f t="shared" si="0"/>
        <v>466.07965998901045</v>
      </c>
      <c r="AB5" s="205">
        <f t="shared" si="0"/>
        <v>466.07965998901045</v>
      </c>
      <c r="AC5" s="205">
        <f t="shared" si="0"/>
        <v>466.07965998901045</v>
      </c>
      <c r="AD5" s="205">
        <f t="shared" si="0"/>
        <v>466.07965998901045</v>
      </c>
      <c r="AE5" s="205">
        <f t="shared" si="0"/>
        <v>466.07965998901045</v>
      </c>
      <c r="AF5" s="205">
        <f t="shared" si="0"/>
        <v>466.07965998901045</v>
      </c>
      <c r="AG5" s="205">
        <f t="shared" si="0"/>
        <v>466.07965998901045</v>
      </c>
      <c r="AH5" s="205">
        <f t="shared" si="0"/>
        <v>466.07965998901045</v>
      </c>
      <c r="AI5" s="205">
        <f t="shared" si="0"/>
        <v>466.07965998901045</v>
      </c>
      <c r="AJ5" s="205">
        <f t="shared" si="0"/>
        <v>466.07965998901045</v>
      </c>
      <c r="AK5" s="205">
        <f t="shared" si="0"/>
        <v>466.07965998901045</v>
      </c>
      <c r="AL5" s="205">
        <f t="shared" si="0"/>
        <v>466.07965998901045</v>
      </c>
      <c r="AM5" s="205">
        <f t="shared" si="0"/>
        <v>466.07965998901045</v>
      </c>
      <c r="AN5" s="205">
        <f t="shared" si="0"/>
        <v>466.07965998901045</v>
      </c>
      <c r="AO5" s="205">
        <f t="shared" si="0"/>
        <v>921.54981164163951</v>
      </c>
      <c r="AP5" s="205">
        <f t="shared" si="0"/>
        <v>921.54981164163951</v>
      </c>
      <c r="AQ5" s="205">
        <f t="shared" si="0"/>
        <v>921.54981164163951</v>
      </c>
      <c r="AR5" s="205">
        <f t="shared" si="0"/>
        <v>921.54981164163951</v>
      </c>
      <c r="AS5" s="205">
        <f t="shared" si="0"/>
        <v>921.54981164163951</v>
      </c>
      <c r="AT5" s="205">
        <f t="shared" si="0"/>
        <v>921.54981164163951</v>
      </c>
      <c r="AU5" s="205">
        <f t="shared" si="0"/>
        <v>921.54981164163951</v>
      </c>
      <c r="AV5" s="205">
        <f t="shared" si="0"/>
        <v>921.54981164163951</v>
      </c>
      <c r="AW5" s="205">
        <f t="shared" si="0"/>
        <v>921.54981164163951</v>
      </c>
      <c r="AX5" s="205">
        <f t="shared" si="1"/>
        <v>921.54981164163951</v>
      </c>
      <c r="AY5" s="205">
        <f t="shared" si="1"/>
        <v>921.54981164163951</v>
      </c>
      <c r="AZ5" s="205">
        <f t="shared" si="1"/>
        <v>921.54981164163951</v>
      </c>
      <c r="BA5" s="205">
        <f t="shared" si="1"/>
        <v>921.54981164163951</v>
      </c>
      <c r="BB5" s="205">
        <f t="shared" si="1"/>
        <v>921.54981164163951</v>
      </c>
      <c r="BC5" s="205">
        <f t="shared" si="1"/>
        <v>921.54981164163951</v>
      </c>
      <c r="BD5" s="205">
        <f t="shared" si="1"/>
        <v>921.54981164163951</v>
      </c>
      <c r="BE5" s="205">
        <f t="shared" si="1"/>
        <v>921.54981164163951</v>
      </c>
      <c r="BF5" s="205">
        <f t="shared" si="1"/>
        <v>921.54981164163951</v>
      </c>
      <c r="BG5" s="205">
        <f t="shared" si="1"/>
        <v>921.54981164163951</v>
      </c>
      <c r="BH5" s="205">
        <f t="shared" si="1"/>
        <v>921.54981164163951</v>
      </c>
      <c r="BI5" s="205">
        <f t="shared" si="1"/>
        <v>921.54981164163951</v>
      </c>
      <c r="BJ5" s="205">
        <f t="shared" si="1"/>
        <v>921.54981164163951</v>
      </c>
      <c r="BK5" s="205">
        <f t="shared" si="1"/>
        <v>921.54981164163951</v>
      </c>
      <c r="BL5" s="205">
        <f t="shared" si="1"/>
        <v>921.54981164163951</v>
      </c>
      <c r="BM5" s="205">
        <f t="shared" si="1"/>
        <v>921.54981164163951</v>
      </c>
      <c r="BN5" s="205">
        <f t="shared" si="1"/>
        <v>921.54981164163951</v>
      </c>
      <c r="BO5" s="205">
        <f t="shared" si="1"/>
        <v>921.54981164163951</v>
      </c>
      <c r="BP5" s="205">
        <f t="shared" si="1"/>
        <v>921.54981164163951</v>
      </c>
      <c r="BQ5" s="205">
        <f t="shared" si="1"/>
        <v>921.54981164163951</v>
      </c>
      <c r="BR5" s="205">
        <f t="shared" si="1"/>
        <v>921.54981164163951</v>
      </c>
      <c r="BS5" s="205">
        <f t="shared" si="1"/>
        <v>921.54981164163951</v>
      </c>
      <c r="BT5" s="205">
        <f t="shared" si="1"/>
        <v>921.54981164163951</v>
      </c>
      <c r="BU5" s="205">
        <f t="shared" si="1"/>
        <v>921.54981164163951</v>
      </c>
      <c r="BV5" s="205">
        <f t="shared" si="1"/>
        <v>921.54981164163951</v>
      </c>
      <c r="BW5" s="205">
        <f t="shared" si="1"/>
        <v>921.54981164163951</v>
      </c>
      <c r="BX5" s="205">
        <f t="shared" si="1"/>
        <v>1200.8581825437168</v>
      </c>
      <c r="BY5" s="205">
        <f t="shared" si="1"/>
        <v>1200.8581825437168</v>
      </c>
      <c r="BZ5" s="205">
        <f t="shared" si="1"/>
        <v>1200.8581825437168</v>
      </c>
      <c r="CA5" s="205">
        <f t="shared" si="2"/>
        <v>1200.8581825437168</v>
      </c>
      <c r="CB5" s="205">
        <f t="shared" si="2"/>
        <v>1200.8581825437168</v>
      </c>
      <c r="CC5" s="205">
        <f t="shared" si="2"/>
        <v>1200.8581825437168</v>
      </c>
      <c r="CD5" s="205">
        <f t="shared" si="2"/>
        <v>1200.8581825437168</v>
      </c>
      <c r="CE5" s="205">
        <f t="shared" si="2"/>
        <v>1200.8581825437168</v>
      </c>
      <c r="CF5" s="205">
        <f t="shared" si="2"/>
        <v>1200.8581825437168</v>
      </c>
      <c r="CG5" s="205">
        <f t="shared" si="2"/>
        <v>1200.8581825437168</v>
      </c>
      <c r="CH5" s="205">
        <f t="shared" si="2"/>
        <v>1200.8581825437168</v>
      </c>
      <c r="CI5" s="205">
        <f t="shared" si="2"/>
        <v>1200.8581825437168</v>
      </c>
      <c r="CJ5" s="205">
        <f t="shared" si="2"/>
        <v>1200.8581825437168</v>
      </c>
      <c r="CK5" s="205">
        <f t="shared" si="2"/>
        <v>1200.8581825437168</v>
      </c>
      <c r="CL5" s="205">
        <f t="shared" si="2"/>
        <v>1200.8581825437168</v>
      </c>
      <c r="CM5" s="205">
        <f t="shared" si="2"/>
        <v>1200.8581825437168</v>
      </c>
      <c r="CN5" s="205">
        <f t="shared" si="2"/>
        <v>1200.8581825437168</v>
      </c>
      <c r="CO5" s="205">
        <f t="shared" si="2"/>
        <v>1200.8581825437168</v>
      </c>
      <c r="CP5" s="205">
        <f t="shared" si="2"/>
        <v>1200.8581825437168</v>
      </c>
      <c r="CQ5" s="205">
        <f t="shared" si="2"/>
        <v>1200.8581825437168</v>
      </c>
      <c r="CR5" s="205">
        <f t="shared" si="2"/>
        <v>1503.6936825128384</v>
      </c>
      <c r="CS5" s="205">
        <f t="shared" si="3"/>
        <v>1503.6936825128384</v>
      </c>
      <c r="CT5" s="205">
        <f t="shared" si="3"/>
        <v>1503.6936825128384</v>
      </c>
      <c r="CU5" s="205">
        <f t="shared" si="3"/>
        <v>1503.6936825128384</v>
      </c>
      <c r="CV5" s="205">
        <f t="shared" si="3"/>
        <v>1503.6936825128384</v>
      </c>
      <c r="CW5" s="205">
        <f t="shared" si="3"/>
        <v>1503.6936825128384</v>
      </c>
      <c r="CX5" s="205">
        <f t="shared" si="3"/>
        <v>1503.6936825128384</v>
      </c>
      <c r="CY5" s="205">
        <f t="shared" si="3"/>
        <v>1503.6936825128384</v>
      </c>
      <c r="CZ5" s="205">
        <f t="shared" si="3"/>
        <v>1503.6936825128384</v>
      </c>
      <c r="DA5" s="205">
        <f t="shared" si="3"/>
        <v>1503.6936825128384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5500</v>
      </c>
      <c r="E6" s="204">
        <f>Income!E75</f>
        <v>12500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5500</v>
      </c>
      <c r="BY6" s="205">
        <f t="shared" si="1"/>
        <v>5500</v>
      </c>
      <c r="BZ6" s="205">
        <f t="shared" si="1"/>
        <v>5500</v>
      </c>
      <c r="CA6" s="205">
        <f t="shared" si="2"/>
        <v>5500</v>
      </c>
      <c r="CB6" s="205">
        <f t="shared" si="2"/>
        <v>5500</v>
      </c>
      <c r="CC6" s="205">
        <f t="shared" si="2"/>
        <v>5500</v>
      </c>
      <c r="CD6" s="205">
        <f t="shared" si="2"/>
        <v>5500</v>
      </c>
      <c r="CE6" s="205">
        <f t="shared" si="2"/>
        <v>5500</v>
      </c>
      <c r="CF6" s="205">
        <f t="shared" si="2"/>
        <v>5500</v>
      </c>
      <c r="CG6" s="205">
        <f t="shared" si="2"/>
        <v>5500</v>
      </c>
      <c r="CH6" s="205">
        <f t="shared" si="2"/>
        <v>5500</v>
      </c>
      <c r="CI6" s="205">
        <f t="shared" si="2"/>
        <v>5500</v>
      </c>
      <c r="CJ6" s="205">
        <f t="shared" si="2"/>
        <v>5500</v>
      </c>
      <c r="CK6" s="205">
        <f t="shared" si="2"/>
        <v>5500</v>
      </c>
      <c r="CL6" s="205">
        <f t="shared" si="2"/>
        <v>5500</v>
      </c>
      <c r="CM6" s="205">
        <f t="shared" si="2"/>
        <v>5500</v>
      </c>
      <c r="CN6" s="205">
        <f t="shared" si="2"/>
        <v>5500</v>
      </c>
      <c r="CO6" s="205">
        <f t="shared" si="2"/>
        <v>5500</v>
      </c>
      <c r="CP6" s="205">
        <f t="shared" si="2"/>
        <v>5500</v>
      </c>
      <c r="CQ6" s="205">
        <f t="shared" si="2"/>
        <v>5500</v>
      </c>
      <c r="CR6" s="205">
        <f t="shared" si="2"/>
        <v>12500</v>
      </c>
      <c r="CS6" s="205">
        <f t="shared" si="3"/>
        <v>12500</v>
      </c>
      <c r="CT6" s="205">
        <f t="shared" si="3"/>
        <v>12500</v>
      </c>
      <c r="CU6" s="205">
        <f t="shared" si="3"/>
        <v>12500</v>
      </c>
      <c r="CV6" s="205">
        <f t="shared" si="3"/>
        <v>12500</v>
      </c>
      <c r="CW6" s="205">
        <f t="shared" si="3"/>
        <v>12500</v>
      </c>
      <c r="CX6" s="205">
        <f t="shared" si="3"/>
        <v>12500</v>
      </c>
      <c r="CY6" s="205">
        <f t="shared" si="3"/>
        <v>12500</v>
      </c>
      <c r="CZ6" s="205">
        <f t="shared" si="3"/>
        <v>12500</v>
      </c>
      <c r="DA6" s="205">
        <f t="shared" si="3"/>
        <v>12500</v>
      </c>
      <c r="DB6" s="205"/>
    </row>
    <row r="7" spans="1:106">
      <c r="A7" s="202" t="str">
        <f>Income!A76</f>
        <v>Animals sold</v>
      </c>
      <c r="B7" s="204">
        <f>Income!B76</f>
        <v>800</v>
      </c>
      <c r="C7" s="204">
        <f>Income!C76</f>
        <v>4300.5</v>
      </c>
      <c r="D7" s="204">
        <f>Income!D76</f>
        <v>14739.999999999996</v>
      </c>
      <c r="E7" s="204">
        <f>Income!E76</f>
        <v>23306.25</v>
      </c>
      <c r="F7" s="205">
        <f t="shared" si="4"/>
        <v>800</v>
      </c>
      <c r="G7" s="205">
        <f t="shared" si="0"/>
        <v>800</v>
      </c>
      <c r="H7" s="205">
        <f t="shared" si="0"/>
        <v>800</v>
      </c>
      <c r="I7" s="205">
        <f t="shared" si="0"/>
        <v>800</v>
      </c>
      <c r="J7" s="205">
        <f t="shared" si="0"/>
        <v>800</v>
      </c>
      <c r="K7" s="205">
        <f t="shared" si="0"/>
        <v>800</v>
      </c>
      <c r="L7" s="205">
        <f t="shared" si="0"/>
        <v>800</v>
      </c>
      <c r="M7" s="205">
        <f t="shared" si="0"/>
        <v>800</v>
      </c>
      <c r="N7" s="205">
        <f t="shared" si="0"/>
        <v>800</v>
      </c>
      <c r="O7" s="205">
        <f t="shared" si="0"/>
        <v>800</v>
      </c>
      <c r="P7" s="205">
        <f t="shared" si="0"/>
        <v>800</v>
      </c>
      <c r="Q7" s="205">
        <f t="shared" si="0"/>
        <v>800</v>
      </c>
      <c r="R7" s="205">
        <f t="shared" si="0"/>
        <v>800</v>
      </c>
      <c r="S7" s="205">
        <f t="shared" si="0"/>
        <v>800</v>
      </c>
      <c r="T7" s="205">
        <f t="shared" si="0"/>
        <v>800</v>
      </c>
      <c r="U7" s="205">
        <f t="shared" si="0"/>
        <v>800</v>
      </c>
      <c r="V7" s="205">
        <f t="shared" si="0"/>
        <v>800</v>
      </c>
      <c r="W7" s="205">
        <f t="shared" si="0"/>
        <v>800</v>
      </c>
      <c r="X7" s="205">
        <f t="shared" si="0"/>
        <v>800</v>
      </c>
      <c r="Y7" s="205">
        <f t="shared" si="0"/>
        <v>800</v>
      </c>
      <c r="Z7" s="205">
        <f t="shared" si="0"/>
        <v>800</v>
      </c>
      <c r="AA7" s="205">
        <f t="shared" si="0"/>
        <v>800</v>
      </c>
      <c r="AB7" s="205">
        <f t="shared" si="0"/>
        <v>800</v>
      </c>
      <c r="AC7" s="205">
        <f t="shared" si="0"/>
        <v>800</v>
      </c>
      <c r="AD7" s="205">
        <f t="shared" si="0"/>
        <v>800</v>
      </c>
      <c r="AE7" s="205">
        <f t="shared" si="0"/>
        <v>800</v>
      </c>
      <c r="AF7" s="205">
        <f t="shared" si="0"/>
        <v>800</v>
      </c>
      <c r="AG7" s="205">
        <f t="shared" si="0"/>
        <v>800</v>
      </c>
      <c r="AH7" s="205">
        <f t="shared" si="0"/>
        <v>800</v>
      </c>
      <c r="AI7" s="205">
        <f t="shared" si="0"/>
        <v>800</v>
      </c>
      <c r="AJ7" s="205">
        <f t="shared" si="0"/>
        <v>800</v>
      </c>
      <c r="AK7" s="205">
        <f t="shared" si="0"/>
        <v>800</v>
      </c>
      <c r="AL7" s="205">
        <f t="shared" si="0"/>
        <v>800</v>
      </c>
      <c r="AM7" s="205">
        <f t="shared" si="0"/>
        <v>800</v>
      </c>
      <c r="AN7" s="205">
        <f t="shared" si="0"/>
        <v>800</v>
      </c>
      <c r="AO7" s="205">
        <f t="shared" si="0"/>
        <v>4300.5</v>
      </c>
      <c r="AP7" s="205">
        <f t="shared" si="0"/>
        <v>4300.5</v>
      </c>
      <c r="AQ7" s="205">
        <f t="shared" si="0"/>
        <v>4300.5</v>
      </c>
      <c r="AR7" s="205">
        <f t="shared" si="0"/>
        <v>4300.5</v>
      </c>
      <c r="AS7" s="205">
        <f t="shared" si="0"/>
        <v>4300.5</v>
      </c>
      <c r="AT7" s="205">
        <f t="shared" si="0"/>
        <v>4300.5</v>
      </c>
      <c r="AU7" s="205">
        <f t="shared" ref="AU7:BJ8" si="5">IF(AU$2&lt;=($B$2+$C$2+$D$2),IF(AU$2&lt;=($B$2+$C$2),IF(AU$2&lt;=$B$2,$B7,$C7),$D7),$E7)</f>
        <v>4300.5</v>
      </c>
      <c r="AV7" s="205">
        <f t="shared" si="5"/>
        <v>4300.5</v>
      </c>
      <c r="AW7" s="205">
        <f t="shared" si="5"/>
        <v>4300.5</v>
      </c>
      <c r="AX7" s="205">
        <f t="shared" si="5"/>
        <v>4300.5</v>
      </c>
      <c r="AY7" s="205">
        <f t="shared" si="5"/>
        <v>4300.5</v>
      </c>
      <c r="AZ7" s="205">
        <f t="shared" si="5"/>
        <v>4300.5</v>
      </c>
      <c r="BA7" s="205">
        <f t="shared" si="5"/>
        <v>4300.5</v>
      </c>
      <c r="BB7" s="205">
        <f t="shared" si="5"/>
        <v>4300.5</v>
      </c>
      <c r="BC7" s="205">
        <f t="shared" si="5"/>
        <v>4300.5</v>
      </c>
      <c r="BD7" s="205">
        <f t="shared" si="5"/>
        <v>4300.5</v>
      </c>
      <c r="BE7" s="205">
        <f t="shared" si="5"/>
        <v>4300.5</v>
      </c>
      <c r="BF7" s="205">
        <f t="shared" si="5"/>
        <v>4300.5</v>
      </c>
      <c r="BG7" s="205">
        <f t="shared" si="5"/>
        <v>4300.5</v>
      </c>
      <c r="BH7" s="205">
        <f t="shared" si="5"/>
        <v>4300.5</v>
      </c>
      <c r="BI7" s="205">
        <f t="shared" si="5"/>
        <v>4300.5</v>
      </c>
      <c r="BJ7" s="205">
        <f t="shared" si="5"/>
        <v>4300.5</v>
      </c>
      <c r="BK7" s="205">
        <f t="shared" si="1"/>
        <v>4300.5</v>
      </c>
      <c r="BL7" s="205">
        <f t="shared" si="1"/>
        <v>4300.5</v>
      </c>
      <c r="BM7" s="205">
        <f t="shared" si="1"/>
        <v>4300.5</v>
      </c>
      <c r="BN7" s="205">
        <f t="shared" si="1"/>
        <v>4300.5</v>
      </c>
      <c r="BO7" s="205">
        <f t="shared" si="1"/>
        <v>4300.5</v>
      </c>
      <c r="BP7" s="205">
        <f t="shared" si="1"/>
        <v>4300.5</v>
      </c>
      <c r="BQ7" s="205">
        <f t="shared" si="1"/>
        <v>4300.5</v>
      </c>
      <c r="BR7" s="205">
        <f t="shared" si="1"/>
        <v>4300.5</v>
      </c>
      <c r="BS7" s="205">
        <f t="shared" si="1"/>
        <v>4300.5</v>
      </c>
      <c r="BT7" s="205">
        <f t="shared" si="1"/>
        <v>4300.5</v>
      </c>
      <c r="BU7" s="205">
        <f t="shared" si="1"/>
        <v>4300.5</v>
      </c>
      <c r="BV7" s="205">
        <f t="shared" si="1"/>
        <v>4300.5</v>
      </c>
      <c r="BW7" s="205">
        <f t="shared" si="1"/>
        <v>4300.5</v>
      </c>
      <c r="BX7" s="205">
        <f t="shared" si="1"/>
        <v>14739.999999999996</v>
      </c>
      <c r="BY7" s="205">
        <f t="shared" si="1"/>
        <v>14739.999999999996</v>
      </c>
      <c r="BZ7" s="205">
        <f t="shared" si="1"/>
        <v>14739.999999999996</v>
      </c>
      <c r="CA7" s="205">
        <f t="shared" si="2"/>
        <v>14739.999999999996</v>
      </c>
      <c r="CB7" s="205">
        <f t="shared" si="2"/>
        <v>14739.999999999996</v>
      </c>
      <c r="CC7" s="205">
        <f t="shared" si="2"/>
        <v>14739.999999999996</v>
      </c>
      <c r="CD7" s="205">
        <f t="shared" si="2"/>
        <v>14739.999999999996</v>
      </c>
      <c r="CE7" s="205">
        <f t="shared" si="2"/>
        <v>14739.999999999996</v>
      </c>
      <c r="CF7" s="205">
        <f t="shared" si="2"/>
        <v>14739.999999999996</v>
      </c>
      <c r="CG7" s="205">
        <f t="shared" si="2"/>
        <v>14739.999999999996</v>
      </c>
      <c r="CH7" s="205">
        <f t="shared" si="2"/>
        <v>14739.999999999996</v>
      </c>
      <c r="CI7" s="205">
        <f t="shared" si="2"/>
        <v>14739.999999999996</v>
      </c>
      <c r="CJ7" s="205">
        <f t="shared" si="2"/>
        <v>14739.999999999996</v>
      </c>
      <c r="CK7" s="205">
        <f t="shared" si="2"/>
        <v>14739.999999999996</v>
      </c>
      <c r="CL7" s="205">
        <f t="shared" si="2"/>
        <v>14739.999999999996</v>
      </c>
      <c r="CM7" s="205">
        <f t="shared" si="2"/>
        <v>14739.999999999996</v>
      </c>
      <c r="CN7" s="205">
        <f t="shared" si="2"/>
        <v>14739.999999999996</v>
      </c>
      <c r="CO7" s="205">
        <f t="shared" si="2"/>
        <v>14739.999999999996</v>
      </c>
      <c r="CP7" s="205">
        <f t="shared" si="2"/>
        <v>14739.999999999996</v>
      </c>
      <c r="CQ7" s="205">
        <f t="shared" si="2"/>
        <v>14739.999999999996</v>
      </c>
      <c r="CR7" s="205">
        <f t="shared" si="2"/>
        <v>23306.25</v>
      </c>
      <c r="CS7" s="205">
        <f t="shared" si="3"/>
        <v>23306.25</v>
      </c>
      <c r="CT7" s="205">
        <f t="shared" si="3"/>
        <v>23306.25</v>
      </c>
      <c r="CU7" s="205">
        <f t="shared" si="3"/>
        <v>23306.25</v>
      </c>
      <c r="CV7" s="205">
        <f t="shared" si="3"/>
        <v>23306.25</v>
      </c>
      <c r="CW7" s="205">
        <f t="shared" si="3"/>
        <v>23306.25</v>
      </c>
      <c r="CX7" s="205">
        <f t="shared" si="3"/>
        <v>23306.25</v>
      </c>
      <c r="CY7" s="205">
        <f t="shared" si="3"/>
        <v>23306.25</v>
      </c>
      <c r="CZ7" s="205">
        <f t="shared" si="3"/>
        <v>23306.25</v>
      </c>
      <c r="DA7" s="205">
        <f t="shared" si="3"/>
        <v>23306.25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7504.1436464088383</v>
      </c>
      <c r="C9" s="204">
        <f>Income!C78</f>
        <v>16323.314917127072</v>
      </c>
      <c r="D9" s="204">
        <f>Income!D78</f>
        <v>31265.138121546956</v>
      </c>
      <c r="E9" s="204">
        <f>Income!E78</f>
        <v>0</v>
      </c>
      <c r="F9" s="205">
        <f t="shared" si="4"/>
        <v>7504.1436464088383</v>
      </c>
      <c r="G9" s="205">
        <f t="shared" si="4"/>
        <v>7504.1436464088383</v>
      </c>
      <c r="H9" s="205">
        <f t="shared" si="4"/>
        <v>7504.1436464088383</v>
      </c>
      <c r="I9" s="205">
        <f t="shared" si="4"/>
        <v>7504.1436464088383</v>
      </c>
      <c r="J9" s="205">
        <f t="shared" si="4"/>
        <v>7504.1436464088383</v>
      </c>
      <c r="K9" s="205">
        <f t="shared" si="4"/>
        <v>7504.1436464088383</v>
      </c>
      <c r="L9" s="205">
        <f t="shared" si="4"/>
        <v>7504.1436464088383</v>
      </c>
      <c r="M9" s="205">
        <f t="shared" si="4"/>
        <v>7504.1436464088383</v>
      </c>
      <c r="N9" s="205">
        <f t="shared" si="4"/>
        <v>7504.1436464088383</v>
      </c>
      <c r="O9" s="205">
        <f t="shared" si="4"/>
        <v>7504.1436464088383</v>
      </c>
      <c r="P9" s="205">
        <f t="shared" si="4"/>
        <v>7504.1436464088383</v>
      </c>
      <c r="Q9" s="205">
        <f t="shared" si="4"/>
        <v>7504.1436464088383</v>
      </c>
      <c r="R9" s="205">
        <f t="shared" si="4"/>
        <v>7504.1436464088383</v>
      </c>
      <c r="S9" s="205">
        <f t="shared" si="4"/>
        <v>7504.1436464088383</v>
      </c>
      <c r="T9" s="205">
        <f t="shared" si="4"/>
        <v>7504.1436464088383</v>
      </c>
      <c r="U9" s="205">
        <f t="shared" si="4"/>
        <v>7504.1436464088383</v>
      </c>
      <c r="V9" s="205">
        <f t="shared" si="6"/>
        <v>7504.1436464088383</v>
      </c>
      <c r="W9" s="205">
        <f t="shared" si="6"/>
        <v>7504.1436464088383</v>
      </c>
      <c r="X9" s="205">
        <f t="shared" si="6"/>
        <v>7504.1436464088383</v>
      </c>
      <c r="Y9" s="205">
        <f t="shared" si="6"/>
        <v>7504.1436464088383</v>
      </c>
      <c r="Z9" s="205">
        <f t="shared" si="6"/>
        <v>7504.1436464088383</v>
      </c>
      <c r="AA9" s="205">
        <f t="shared" si="6"/>
        <v>7504.1436464088383</v>
      </c>
      <c r="AB9" s="205">
        <f t="shared" si="6"/>
        <v>7504.1436464088383</v>
      </c>
      <c r="AC9" s="205">
        <f t="shared" si="6"/>
        <v>7504.1436464088383</v>
      </c>
      <c r="AD9" s="205">
        <f t="shared" si="6"/>
        <v>7504.1436464088383</v>
      </c>
      <c r="AE9" s="205">
        <f t="shared" si="6"/>
        <v>7504.1436464088383</v>
      </c>
      <c r="AF9" s="205">
        <f t="shared" si="6"/>
        <v>7504.1436464088383</v>
      </c>
      <c r="AG9" s="205">
        <f t="shared" si="6"/>
        <v>7504.1436464088383</v>
      </c>
      <c r="AH9" s="205">
        <f t="shared" si="6"/>
        <v>7504.1436464088383</v>
      </c>
      <c r="AI9" s="205">
        <f t="shared" si="6"/>
        <v>7504.1436464088383</v>
      </c>
      <c r="AJ9" s="205">
        <f t="shared" si="6"/>
        <v>7504.1436464088383</v>
      </c>
      <c r="AK9" s="205">
        <f t="shared" si="6"/>
        <v>7504.1436464088383</v>
      </c>
      <c r="AL9" s="205">
        <f t="shared" si="7"/>
        <v>7504.1436464088383</v>
      </c>
      <c r="AM9" s="205">
        <f t="shared" si="7"/>
        <v>7504.1436464088383</v>
      </c>
      <c r="AN9" s="205">
        <f t="shared" si="7"/>
        <v>7504.1436464088383</v>
      </c>
      <c r="AO9" s="205">
        <f t="shared" si="7"/>
        <v>16323.314917127072</v>
      </c>
      <c r="AP9" s="205">
        <f t="shared" si="7"/>
        <v>16323.314917127072</v>
      </c>
      <c r="AQ9" s="205">
        <f t="shared" si="7"/>
        <v>16323.314917127072</v>
      </c>
      <c r="AR9" s="205">
        <f t="shared" si="7"/>
        <v>16323.314917127072</v>
      </c>
      <c r="AS9" s="205">
        <f t="shared" si="7"/>
        <v>16323.314917127072</v>
      </c>
      <c r="AT9" s="205">
        <f t="shared" si="7"/>
        <v>16323.314917127072</v>
      </c>
      <c r="AU9" s="205">
        <f t="shared" si="7"/>
        <v>16323.314917127072</v>
      </c>
      <c r="AV9" s="205">
        <f t="shared" si="7"/>
        <v>16323.314917127072</v>
      </c>
      <c r="AW9" s="205">
        <f t="shared" si="7"/>
        <v>16323.314917127072</v>
      </c>
      <c r="AX9" s="205">
        <f t="shared" si="1"/>
        <v>16323.314917127072</v>
      </c>
      <c r="AY9" s="205">
        <f t="shared" si="1"/>
        <v>16323.314917127072</v>
      </c>
      <c r="AZ9" s="205">
        <f t="shared" si="1"/>
        <v>16323.314917127072</v>
      </c>
      <c r="BA9" s="205">
        <f t="shared" si="1"/>
        <v>16323.314917127072</v>
      </c>
      <c r="BB9" s="205">
        <f t="shared" si="1"/>
        <v>16323.314917127072</v>
      </c>
      <c r="BC9" s="205">
        <f t="shared" si="1"/>
        <v>16323.314917127072</v>
      </c>
      <c r="BD9" s="205">
        <f t="shared" si="1"/>
        <v>16323.314917127072</v>
      </c>
      <c r="BE9" s="205">
        <f t="shared" si="1"/>
        <v>16323.314917127072</v>
      </c>
      <c r="BF9" s="205">
        <f t="shared" si="1"/>
        <v>16323.314917127072</v>
      </c>
      <c r="BG9" s="205">
        <f t="shared" si="1"/>
        <v>16323.314917127072</v>
      </c>
      <c r="BH9" s="205">
        <f t="shared" si="1"/>
        <v>16323.314917127072</v>
      </c>
      <c r="BI9" s="205">
        <f t="shared" si="1"/>
        <v>16323.314917127072</v>
      </c>
      <c r="BJ9" s="205">
        <f t="shared" si="1"/>
        <v>16323.314917127072</v>
      </c>
      <c r="BK9" s="205">
        <f t="shared" si="1"/>
        <v>16323.314917127072</v>
      </c>
      <c r="BL9" s="205">
        <f t="shared" si="1"/>
        <v>16323.314917127072</v>
      </c>
      <c r="BM9" s="205">
        <f t="shared" si="1"/>
        <v>16323.314917127072</v>
      </c>
      <c r="BN9" s="205">
        <f t="shared" si="1"/>
        <v>16323.314917127072</v>
      </c>
      <c r="BO9" s="205">
        <f t="shared" si="1"/>
        <v>16323.314917127072</v>
      </c>
      <c r="BP9" s="205">
        <f t="shared" si="1"/>
        <v>16323.314917127072</v>
      </c>
      <c r="BQ9" s="205">
        <f t="shared" si="1"/>
        <v>16323.314917127072</v>
      </c>
      <c r="BR9" s="205">
        <f t="shared" si="1"/>
        <v>16323.314917127072</v>
      </c>
      <c r="BS9" s="205">
        <f t="shared" si="1"/>
        <v>16323.314917127072</v>
      </c>
      <c r="BT9" s="205">
        <f t="shared" si="1"/>
        <v>16323.314917127072</v>
      </c>
      <c r="BU9" s="205">
        <f t="shared" si="1"/>
        <v>16323.314917127072</v>
      </c>
      <c r="BV9" s="205">
        <f t="shared" si="1"/>
        <v>16323.314917127072</v>
      </c>
      <c r="BW9" s="205">
        <f t="shared" si="1"/>
        <v>16323.314917127072</v>
      </c>
      <c r="BX9" s="205">
        <f t="shared" si="1"/>
        <v>31265.138121546956</v>
      </c>
      <c r="BY9" s="205">
        <f t="shared" si="1"/>
        <v>31265.138121546956</v>
      </c>
      <c r="BZ9" s="205">
        <f t="shared" si="1"/>
        <v>31265.138121546956</v>
      </c>
      <c r="CA9" s="205">
        <f t="shared" si="2"/>
        <v>31265.138121546956</v>
      </c>
      <c r="CB9" s="205">
        <f t="shared" si="2"/>
        <v>31265.138121546956</v>
      </c>
      <c r="CC9" s="205">
        <f t="shared" si="2"/>
        <v>31265.138121546956</v>
      </c>
      <c r="CD9" s="205">
        <f t="shared" si="2"/>
        <v>31265.138121546956</v>
      </c>
      <c r="CE9" s="205">
        <f t="shared" si="2"/>
        <v>31265.138121546956</v>
      </c>
      <c r="CF9" s="205">
        <f t="shared" si="2"/>
        <v>31265.138121546956</v>
      </c>
      <c r="CG9" s="205">
        <f t="shared" si="2"/>
        <v>31265.138121546956</v>
      </c>
      <c r="CH9" s="205">
        <f t="shared" si="2"/>
        <v>31265.138121546956</v>
      </c>
      <c r="CI9" s="205">
        <f t="shared" si="2"/>
        <v>31265.138121546956</v>
      </c>
      <c r="CJ9" s="205">
        <f t="shared" si="2"/>
        <v>31265.138121546956</v>
      </c>
      <c r="CK9" s="205">
        <f t="shared" si="2"/>
        <v>31265.138121546956</v>
      </c>
      <c r="CL9" s="205">
        <f t="shared" si="2"/>
        <v>31265.138121546956</v>
      </c>
      <c r="CM9" s="205">
        <f t="shared" si="2"/>
        <v>31265.138121546956</v>
      </c>
      <c r="CN9" s="205">
        <f t="shared" si="2"/>
        <v>31265.138121546956</v>
      </c>
      <c r="CO9" s="205">
        <f t="shared" si="2"/>
        <v>31265.138121546956</v>
      </c>
      <c r="CP9" s="205">
        <f t="shared" si="2"/>
        <v>31265.138121546956</v>
      </c>
      <c r="CQ9" s="205">
        <f t="shared" si="2"/>
        <v>31265.138121546956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115500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115500</v>
      </c>
      <c r="CS10" s="205">
        <f t="shared" si="3"/>
        <v>115500</v>
      </c>
      <c r="CT10" s="205">
        <f t="shared" si="3"/>
        <v>115500</v>
      </c>
      <c r="CU10" s="205">
        <f t="shared" si="3"/>
        <v>115500</v>
      </c>
      <c r="CV10" s="205">
        <f t="shared" si="3"/>
        <v>115500</v>
      </c>
      <c r="CW10" s="205">
        <f t="shared" si="3"/>
        <v>115500</v>
      </c>
      <c r="CX10" s="205">
        <f t="shared" si="3"/>
        <v>115500</v>
      </c>
      <c r="CY10" s="205">
        <f t="shared" si="3"/>
        <v>115500</v>
      </c>
      <c r="CZ10" s="205">
        <f t="shared" si="3"/>
        <v>115500</v>
      </c>
      <c r="DA10" s="205">
        <f t="shared" si="3"/>
        <v>115500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20400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20400</v>
      </c>
      <c r="BY11" s="205">
        <f t="shared" si="8"/>
        <v>20400</v>
      </c>
      <c r="BZ11" s="205">
        <f t="shared" si="8"/>
        <v>20400</v>
      </c>
      <c r="CA11" s="205">
        <f t="shared" si="2"/>
        <v>20400</v>
      </c>
      <c r="CB11" s="205">
        <f t="shared" si="2"/>
        <v>20400</v>
      </c>
      <c r="CC11" s="205">
        <f t="shared" si="2"/>
        <v>20400</v>
      </c>
      <c r="CD11" s="205">
        <f t="shared" si="2"/>
        <v>20400</v>
      </c>
      <c r="CE11" s="205">
        <f t="shared" si="2"/>
        <v>20400</v>
      </c>
      <c r="CF11" s="205">
        <f t="shared" si="2"/>
        <v>20400</v>
      </c>
      <c r="CG11" s="205">
        <f t="shared" si="2"/>
        <v>20400</v>
      </c>
      <c r="CH11" s="205">
        <f t="shared" si="2"/>
        <v>20400</v>
      </c>
      <c r="CI11" s="205">
        <f t="shared" si="2"/>
        <v>20400</v>
      </c>
      <c r="CJ11" s="205">
        <f t="shared" si="2"/>
        <v>20400</v>
      </c>
      <c r="CK11" s="205">
        <f t="shared" si="2"/>
        <v>20400</v>
      </c>
      <c r="CL11" s="205">
        <f t="shared" si="2"/>
        <v>20400</v>
      </c>
      <c r="CM11" s="205">
        <f t="shared" si="2"/>
        <v>20400</v>
      </c>
      <c r="CN11" s="205">
        <f t="shared" si="2"/>
        <v>20400</v>
      </c>
      <c r="CO11" s="205">
        <f t="shared" si="2"/>
        <v>20400</v>
      </c>
      <c r="CP11" s="205">
        <f t="shared" si="2"/>
        <v>20400</v>
      </c>
      <c r="CQ11" s="205">
        <f t="shared" si="2"/>
        <v>20400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8400</v>
      </c>
      <c r="E12" s="204">
        <f>Income!E82</f>
        <v>177000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8400</v>
      </c>
      <c r="BY12" s="205">
        <f t="shared" si="8"/>
        <v>8400</v>
      </c>
      <c r="BZ12" s="205">
        <f t="shared" si="8"/>
        <v>8400</v>
      </c>
      <c r="CA12" s="205">
        <f t="shared" si="2"/>
        <v>8400</v>
      </c>
      <c r="CB12" s="205">
        <f t="shared" si="2"/>
        <v>8400</v>
      </c>
      <c r="CC12" s="205">
        <f t="shared" si="2"/>
        <v>8400</v>
      </c>
      <c r="CD12" s="205">
        <f t="shared" si="2"/>
        <v>8400</v>
      </c>
      <c r="CE12" s="205">
        <f t="shared" si="2"/>
        <v>8400</v>
      </c>
      <c r="CF12" s="205">
        <f t="shared" si="2"/>
        <v>8400</v>
      </c>
      <c r="CG12" s="205">
        <f t="shared" si="2"/>
        <v>8400</v>
      </c>
      <c r="CH12" s="205">
        <f t="shared" si="2"/>
        <v>8400</v>
      </c>
      <c r="CI12" s="205">
        <f t="shared" si="2"/>
        <v>8400</v>
      </c>
      <c r="CJ12" s="205">
        <f t="shared" si="2"/>
        <v>8400</v>
      </c>
      <c r="CK12" s="205">
        <f t="shared" si="2"/>
        <v>8400</v>
      </c>
      <c r="CL12" s="205">
        <f t="shared" si="2"/>
        <v>8400</v>
      </c>
      <c r="CM12" s="205">
        <f t="shared" si="2"/>
        <v>8400</v>
      </c>
      <c r="CN12" s="205">
        <f t="shared" si="2"/>
        <v>8400</v>
      </c>
      <c r="CO12" s="205">
        <f t="shared" si="2"/>
        <v>8400</v>
      </c>
      <c r="CP12" s="205">
        <f t="shared" si="2"/>
        <v>8400</v>
      </c>
      <c r="CQ12" s="205">
        <f t="shared" si="2"/>
        <v>8400</v>
      </c>
      <c r="CR12" s="205">
        <f t="shared" si="2"/>
        <v>177000</v>
      </c>
      <c r="CS12" s="205">
        <f t="shared" si="3"/>
        <v>177000</v>
      </c>
      <c r="CT12" s="205">
        <f t="shared" si="3"/>
        <v>177000</v>
      </c>
      <c r="CU12" s="205">
        <f t="shared" si="3"/>
        <v>177000</v>
      </c>
      <c r="CV12" s="205">
        <f t="shared" si="3"/>
        <v>177000</v>
      </c>
      <c r="CW12" s="205">
        <f t="shared" si="3"/>
        <v>177000</v>
      </c>
      <c r="CX12" s="205">
        <f t="shared" si="3"/>
        <v>177000</v>
      </c>
      <c r="CY12" s="205">
        <f t="shared" si="3"/>
        <v>177000</v>
      </c>
      <c r="CZ12" s="205">
        <f t="shared" si="3"/>
        <v>177000</v>
      </c>
      <c r="DA12" s="205">
        <f t="shared" si="3"/>
        <v>177000</v>
      </c>
      <c r="DB12" s="205"/>
    </row>
    <row r="13" spans="1:106">
      <c r="A13" s="202" t="str">
        <f>Income!A83</f>
        <v>Food transfer - official</v>
      </c>
      <c r="B13" s="204">
        <f>Income!B83</f>
        <v>1665.1348105056604</v>
      </c>
      <c r="C13" s="204">
        <f>Income!C83</f>
        <v>1665.1348105056604</v>
      </c>
      <c r="D13" s="204">
        <f>Income!D83</f>
        <v>1513.7589186415094</v>
      </c>
      <c r="E13" s="204">
        <f>Income!E83</f>
        <v>0</v>
      </c>
      <c r="F13" s="205">
        <f t="shared" si="4"/>
        <v>1665.1348105056604</v>
      </c>
      <c r="G13" s="205">
        <f t="shared" si="4"/>
        <v>1665.1348105056604</v>
      </c>
      <c r="H13" s="205">
        <f t="shared" si="4"/>
        <v>1665.1348105056604</v>
      </c>
      <c r="I13" s="205">
        <f t="shared" si="4"/>
        <v>1665.1348105056604</v>
      </c>
      <c r="J13" s="205">
        <f t="shared" si="4"/>
        <v>1665.1348105056604</v>
      </c>
      <c r="K13" s="205">
        <f t="shared" si="4"/>
        <v>1665.1348105056604</v>
      </c>
      <c r="L13" s="205">
        <f t="shared" si="4"/>
        <v>1665.1348105056604</v>
      </c>
      <c r="M13" s="205">
        <f t="shared" si="4"/>
        <v>1665.1348105056604</v>
      </c>
      <c r="N13" s="205">
        <f t="shared" si="4"/>
        <v>1665.1348105056604</v>
      </c>
      <c r="O13" s="205">
        <f t="shared" si="4"/>
        <v>1665.1348105056604</v>
      </c>
      <c r="P13" s="205">
        <f t="shared" si="4"/>
        <v>1665.1348105056604</v>
      </c>
      <c r="Q13" s="205">
        <f t="shared" si="4"/>
        <v>1665.1348105056604</v>
      </c>
      <c r="R13" s="205">
        <f t="shared" si="4"/>
        <v>1665.1348105056604</v>
      </c>
      <c r="S13" s="205">
        <f t="shared" si="4"/>
        <v>1665.1348105056604</v>
      </c>
      <c r="T13" s="205">
        <f t="shared" si="4"/>
        <v>1665.1348105056604</v>
      </c>
      <c r="U13" s="205">
        <f t="shared" si="4"/>
        <v>1665.1348105056604</v>
      </c>
      <c r="V13" s="205">
        <f t="shared" si="6"/>
        <v>1665.1348105056604</v>
      </c>
      <c r="W13" s="205">
        <f t="shared" si="6"/>
        <v>1665.1348105056604</v>
      </c>
      <c r="X13" s="205">
        <f t="shared" si="6"/>
        <v>1665.1348105056604</v>
      </c>
      <c r="Y13" s="205">
        <f t="shared" si="6"/>
        <v>1665.1348105056604</v>
      </c>
      <c r="Z13" s="205">
        <f t="shared" si="6"/>
        <v>1665.1348105056604</v>
      </c>
      <c r="AA13" s="205">
        <f t="shared" si="6"/>
        <v>1665.1348105056604</v>
      </c>
      <c r="AB13" s="205">
        <f t="shared" si="6"/>
        <v>1665.1348105056604</v>
      </c>
      <c r="AC13" s="205">
        <f t="shared" si="6"/>
        <v>1665.1348105056604</v>
      </c>
      <c r="AD13" s="205">
        <f t="shared" si="6"/>
        <v>1665.1348105056604</v>
      </c>
      <c r="AE13" s="205">
        <f t="shared" si="6"/>
        <v>1665.1348105056604</v>
      </c>
      <c r="AF13" s="205">
        <f t="shared" si="6"/>
        <v>1665.1348105056604</v>
      </c>
      <c r="AG13" s="205">
        <f t="shared" si="6"/>
        <v>1665.1348105056604</v>
      </c>
      <c r="AH13" s="205">
        <f t="shared" si="6"/>
        <v>1665.1348105056604</v>
      </c>
      <c r="AI13" s="205">
        <f t="shared" si="6"/>
        <v>1665.1348105056604</v>
      </c>
      <c r="AJ13" s="205">
        <f t="shared" si="6"/>
        <v>1665.1348105056604</v>
      </c>
      <c r="AK13" s="205">
        <f t="shared" si="6"/>
        <v>1665.1348105056604</v>
      </c>
      <c r="AL13" s="205">
        <f t="shared" si="7"/>
        <v>1665.1348105056604</v>
      </c>
      <c r="AM13" s="205">
        <f t="shared" si="7"/>
        <v>1665.1348105056604</v>
      </c>
      <c r="AN13" s="205">
        <f t="shared" si="7"/>
        <v>1665.1348105056604</v>
      </c>
      <c r="AO13" s="205">
        <f t="shared" si="7"/>
        <v>1665.1348105056604</v>
      </c>
      <c r="AP13" s="205">
        <f t="shared" si="7"/>
        <v>1665.1348105056604</v>
      </c>
      <c r="AQ13" s="205">
        <f t="shared" si="7"/>
        <v>1665.1348105056604</v>
      </c>
      <c r="AR13" s="205">
        <f t="shared" si="7"/>
        <v>1665.1348105056604</v>
      </c>
      <c r="AS13" s="205">
        <f t="shared" si="7"/>
        <v>1665.1348105056604</v>
      </c>
      <c r="AT13" s="205">
        <f t="shared" si="7"/>
        <v>1665.1348105056604</v>
      </c>
      <c r="AU13" s="205">
        <f t="shared" si="7"/>
        <v>1665.1348105056604</v>
      </c>
      <c r="AV13" s="205">
        <f t="shared" si="7"/>
        <v>1665.1348105056604</v>
      </c>
      <c r="AW13" s="205">
        <f t="shared" si="7"/>
        <v>1665.1348105056604</v>
      </c>
      <c r="AX13" s="205">
        <f t="shared" si="8"/>
        <v>1665.1348105056604</v>
      </c>
      <c r="AY13" s="205">
        <f t="shared" si="8"/>
        <v>1665.1348105056604</v>
      </c>
      <c r="AZ13" s="205">
        <f t="shared" si="8"/>
        <v>1665.1348105056604</v>
      </c>
      <c r="BA13" s="205">
        <f t="shared" si="8"/>
        <v>1665.1348105056604</v>
      </c>
      <c r="BB13" s="205">
        <f t="shared" si="8"/>
        <v>1665.1348105056604</v>
      </c>
      <c r="BC13" s="205">
        <f t="shared" si="8"/>
        <v>1665.1348105056604</v>
      </c>
      <c r="BD13" s="205">
        <f t="shared" si="8"/>
        <v>1665.1348105056604</v>
      </c>
      <c r="BE13" s="205">
        <f t="shared" si="8"/>
        <v>1665.1348105056604</v>
      </c>
      <c r="BF13" s="205">
        <f t="shared" si="8"/>
        <v>1665.1348105056604</v>
      </c>
      <c r="BG13" s="205">
        <f t="shared" si="8"/>
        <v>1665.1348105056604</v>
      </c>
      <c r="BH13" s="205">
        <f t="shared" si="8"/>
        <v>1665.1348105056604</v>
      </c>
      <c r="BI13" s="205">
        <f t="shared" si="8"/>
        <v>1665.1348105056604</v>
      </c>
      <c r="BJ13" s="205">
        <f t="shared" si="8"/>
        <v>1665.1348105056604</v>
      </c>
      <c r="BK13" s="205">
        <f t="shared" si="8"/>
        <v>1665.1348105056604</v>
      </c>
      <c r="BL13" s="205">
        <f t="shared" si="8"/>
        <v>1665.1348105056604</v>
      </c>
      <c r="BM13" s="205">
        <f t="shared" si="8"/>
        <v>1665.1348105056604</v>
      </c>
      <c r="BN13" s="205">
        <f t="shared" si="8"/>
        <v>1665.1348105056604</v>
      </c>
      <c r="BO13" s="205">
        <f t="shared" si="8"/>
        <v>1665.1348105056604</v>
      </c>
      <c r="BP13" s="205">
        <f t="shared" si="8"/>
        <v>1665.1348105056604</v>
      </c>
      <c r="BQ13" s="205">
        <f t="shared" si="8"/>
        <v>1665.1348105056604</v>
      </c>
      <c r="BR13" s="205">
        <f t="shared" si="8"/>
        <v>1665.1348105056604</v>
      </c>
      <c r="BS13" s="205">
        <f t="shared" si="8"/>
        <v>1665.1348105056604</v>
      </c>
      <c r="BT13" s="205">
        <f t="shared" si="8"/>
        <v>1665.1348105056604</v>
      </c>
      <c r="BU13" s="205">
        <f t="shared" si="8"/>
        <v>1665.1348105056604</v>
      </c>
      <c r="BV13" s="205">
        <f t="shared" si="8"/>
        <v>1665.1348105056604</v>
      </c>
      <c r="BW13" s="205">
        <f t="shared" si="8"/>
        <v>1665.1348105056604</v>
      </c>
      <c r="BX13" s="205">
        <f t="shared" si="8"/>
        <v>1513.7589186415094</v>
      </c>
      <c r="BY13" s="205">
        <f t="shared" si="8"/>
        <v>1513.7589186415094</v>
      </c>
      <c r="BZ13" s="205">
        <f t="shared" si="8"/>
        <v>1513.7589186415094</v>
      </c>
      <c r="CA13" s="205">
        <f t="shared" si="2"/>
        <v>1513.7589186415094</v>
      </c>
      <c r="CB13" s="205">
        <f t="shared" si="2"/>
        <v>1513.7589186415094</v>
      </c>
      <c r="CC13" s="205">
        <f t="shared" si="2"/>
        <v>1513.7589186415094</v>
      </c>
      <c r="CD13" s="205">
        <f t="shared" si="2"/>
        <v>1513.7589186415094</v>
      </c>
      <c r="CE13" s="205">
        <f t="shared" si="2"/>
        <v>1513.7589186415094</v>
      </c>
      <c r="CF13" s="205">
        <f t="shared" si="2"/>
        <v>1513.7589186415094</v>
      </c>
      <c r="CG13" s="205">
        <f t="shared" si="2"/>
        <v>1513.7589186415094</v>
      </c>
      <c r="CH13" s="205">
        <f t="shared" si="2"/>
        <v>1513.7589186415094</v>
      </c>
      <c r="CI13" s="205">
        <f t="shared" si="2"/>
        <v>1513.7589186415094</v>
      </c>
      <c r="CJ13" s="205">
        <f t="shared" si="2"/>
        <v>1513.7589186415094</v>
      </c>
      <c r="CK13" s="205">
        <f t="shared" si="2"/>
        <v>1513.7589186415094</v>
      </c>
      <c r="CL13" s="205">
        <f t="shared" si="2"/>
        <v>1513.7589186415094</v>
      </c>
      <c r="CM13" s="205">
        <f t="shared" si="2"/>
        <v>1513.7589186415094</v>
      </c>
      <c r="CN13" s="205">
        <f t="shared" si="2"/>
        <v>1513.7589186415094</v>
      </c>
      <c r="CO13" s="205">
        <f t="shared" si="2"/>
        <v>1513.7589186415094</v>
      </c>
      <c r="CP13" s="205">
        <f t="shared" si="2"/>
        <v>1513.7589186415094</v>
      </c>
      <c r="CQ13" s="205">
        <f t="shared" si="2"/>
        <v>1513.7589186415094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28319.999999999993</v>
      </c>
      <c r="C14" s="204">
        <f>Income!C85</f>
        <v>28319.999999999993</v>
      </c>
      <c r="D14" s="204">
        <f>Income!D85</f>
        <v>8520</v>
      </c>
      <c r="E14" s="204">
        <f>Income!E85</f>
        <v>10650</v>
      </c>
      <c r="F14" s="205">
        <f t="shared" si="4"/>
        <v>28319.999999999993</v>
      </c>
      <c r="G14" s="205">
        <f t="shared" si="4"/>
        <v>28319.999999999993</v>
      </c>
      <c r="H14" s="205">
        <f t="shared" si="4"/>
        <v>28319.999999999993</v>
      </c>
      <c r="I14" s="205">
        <f t="shared" si="4"/>
        <v>28319.999999999993</v>
      </c>
      <c r="J14" s="205">
        <f t="shared" si="4"/>
        <v>28319.999999999993</v>
      </c>
      <c r="K14" s="205">
        <f t="shared" si="4"/>
        <v>28319.999999999993</v>
      </c>
      <c r="L14" s="205">
        <f t="shared" si="4"/>
        <v>28319.999999999993</v>
      </c>
      <c r="M14" s="205">
        <f t="shared" si="4"/>
        <v>28319.999999999993</v>
      </c>
      <c r="N14" s="205">
        <f t="shared" si="4"/>
        <v>28319.999999999993</v>
      </c>
      <c r="O14" s="205">
        <f t="shared" si="4"/>
        <v>28319.999999999993</v>
      </c>
      <c r="P14" s="205">
        <f t="shared" si="4"/>
        <v>28319.999999999993</v>
      </c>
      <c r="Q14" s="205">
        <f t="shared" si="4"/>
        <v>28319.999999999993</v>
      </c>
      <c r="R14" s="205">
        <f t="shared" si="4"/>
        <v>28319.999999999993</v>
      </c>
      <c r="S14" s="205">
        <f t="shared" si="4"/>
        <v>28319.999999999993</v>
      </c>
      <c r="T14" s="205">
        <f t="shared" si="4"/>
        <v>28319.999999999993</v>
      </c>
      <c r="U14" s="205">
        <f t="shared" si="4"/>
        <v>28319.999999999993</v>
      </c>
      <c r="V14" s="205">
        <f t="shared" si="6"/>
        <v>28319.999999999993</v>
      </c>
      <c r="W14" s="205">
        <f t="shared" si="6"/>
        <v>28319.999999999993</v>
      </c>
      <c r="X14" s="205">
        <f t="shared" si="6"/>
        <v>28319.999999999993</v>
      </c>
      <c r="Y14" s="205">
        <f t="shared" si="6"/>
        <v>28319.999999999993</v>
      </c>
      <c r="Z14" s="205">
        <f t="shared" si="6"/>
        <v>28319.999999999993</v>
      </c>
      <c r="AA14" s="205">
        <f t="shared" si="6"/>
        <v>28319.999999999993</v>
      </c>
      <c r="AB14" s="205">
        <f t="shared" si="6"/>
        <v>28319.999999999993</v>
      </c>
      <c r="AC14" s="205">
        <f t="shared" si="6"/>
        <v>28319.999999999993</v>
      </c>
      <c r="AD14" s="205">
        <f t="shared" si="6"/>
        <v>28319.999999999993</v>
      </c>
      <c r="AE14" s="205">
        <f t="shared" si="6"/>
        <v>28319.999999999993</v>
      </c>
      <c r="AF14" s="205">
        <f t="shared" si="6"/>
        <v>28319.999999999993</v>
      </c>
      <c r="AG14" s="205">
        <f t="shared" si="6"/>
        <v>28319.999999999993</v>
      </c>
      <c r="AH14" s="205">
        <f t="shared" si="6"/>
        <v>28319.999999999993</v>
      </c>
      <c r="AI14" s="205">
        <f t="shared" si="6"/>
        <v>28319.999999999993</v>
      </c>
      <c r="AJ14" s="205">
        <f t="shared" si="6"/>
        <v>28319.999999999993</v>
      </c>
      <c r="AK14" s="205">
        <f t="shared" si="6"/>
        <v>28319.999999999993</v>
      </c>
      <c r="AL14" s="205">
        <f t="shared" si="7"/>
        <v>28319.999999999993</v>
      </c>
      <c r="AM14" s="205">
        <f t="shared" si="7"/>
        <v>28319.999999999993</v>
      </c>
      <c r="AN14" s="205">
        <f t="shared" si="7"/>
        <v>28319.999999999993</v>
      </c>
      <c r="AO14" s="205">
        <f t="shared" si="7"/>
        <v>28319.999999999993</v>
      </c>
      <c r="AP14" s="205">
        <f t="shared" si="7"/>
        <v>28319.999999999993</v>
      </c>
      <c r="AQ14" s="205">
        <f t="shared" si="7"/>
        <v>28319.999999999993</v>
      </c>
      <c r="AR14" s="205">
        <f t="shared" si="7"/>
        <v>28319.999999999993</v>
      </c>
      <c r="AS14" s="205">
        <f t="shared" si="7"/>
        <v>28319.999999999993</v>
      </c>
      <c r="AT14" s="205">
        <f t="shared" si="7"/>
        <v>28319.999999999993</v>
      </c>
      <c r="AU14" s="205">
        <f t="shared" si="7"/>
        <v>28319.999999999993</v>
      </c>
      <c r="AV14" s="205">
        <f t="shared" si="7"/>
        <v>28319.999999999993</v>
      </c>
      <c r="AW14" s="205">
        <f t="shared" si="7"/>
        <v>28319.999999999993</v>
      </c>
      <c r="AX14" s="205">
        <f t="shared" si="7"/>
        <v>28319.999999999993</v>
      </c>
      <c r="AY14" s="205">
        <f t="shared" si="7"/>
        <v>28319.999999999993</v>
      </c>
      <c r="AZ14" s="205">
        <f t="shared" si="7"/>
        <v>28319.999999999993</v>
      </c>
      <c r="BA14" s="205">
        <f t="shared" si="7"/>
        <v>28319.999999999993</v>
      </c>
      <c r="BB14" s="205">
        <f t="shared" si="8"/>
        <v>28319.999999999993</v>
      </c>
      <c r="BC14" s="205">
        <f t="shared" si="8"/>
        <v>28319.999999999993</v>
      </c>
      <c r="BD14" s="205">
        <f t="shared" si="8"/>
        <v>28319.999999999993</v>
      </c>
      <c r="BE14" s="205">
        <f t="shared" si="8"/>
        <v>28319.999999999993</v>
      </c>
      <c r="BF14" s="205">
        <f t="shared" si="8"/>
        <v>28319.999999999993</v>
      </c>
      <c r="BG14" s="205">
        <f t="shared" si="8"/>
        <v>28319.999999999993</v>
      </c>
      <c r="BH14" s="205">
        <f t="shared" si="8"/>
        <v>28319.999999999993</v>
      </c>
      <c r="BI14" s="205">
        <f t="shared" si="8"/>
        <v>28319.999999999993</v>
      </c>
      <c r="BJ14" s="205">
        <f t="shared" si="8"/>
        <v>28319.999999999993</v>
      </c>
      <c r="BK14" s="205">
        <f t="shared" si="8"/>
        <v>28319.999999999993</v>
      </c>
      <c r="BL14" s="205">
        <f t="shared" si="8"/>
        <v>28319.999999999993</v>
      </c>
      <c r="BM14" s="205">
        <f t="shared" si="8"/>
        <v>28319.999999999993</v>
      </c>
      <c r="BN14" s="205">
        <f t="shared" si="8"/>
        <v>28319.999999999993</v>
      </c>
      <c r="BO14" s="205">
        <f t="shared" si="8"/>
        <v>28319.999999999993</v>
      </c>
      <c r="BP14" s="205">
        <f t="shared" si="8"/>
        <v>28319.999999999993</v>
      </c>
      <c r="BQ14" s="205">
        <f t="shared" si="8"/>
        <v>28319.999999999993</v>
      </c>
      <c r="BR14" s="205">
        <f t="shared" si="8"/>
        <v>28319.999999999993</v>
      </c>
      <c r="BS14" s="205">
        <f t="shared" si="8"/>
        <v>28319.999999999993</v>
      </c>
      <c r="BT14" s="205">
        <f t="shared" si="8"/>
        <v>28319.999999999993</v>
      </c>
      <c r="BU14" s="205">
        <f t="shared" si="8"/>
        <v>28319.999999999993</v>
      </c>
      <c r="BV14" s="205">
        <f t="shared" si="8"/>
        <v>28319.999999999993</v>
      </c>
      <c r="BW14" s="205">
        <f t="shared" si="8"/>
        <v>28319.999999999993</v>
      </c>
      <c r="BX14" s="205">
        <f t="shared" si="8"/>
        <v>8520</v>
      </c>
      <c r="BY14" s="205">
        <f t="shared" si="8"/>
        <v>8520</v>
      </c>
      <c r="BZ14" s="205">
        <f t="shared" si="8"/>
        <v>8520</v>
      </c>
      <c r="CA14" s="205">
        <f t="shared" si="2"/>
        <v>8520</v>
      </c>
      <c r="CB14" s="205">
        <f t="shared" si="2"/>
        <v>8520</v>
      </c>
      <c r="CC14" s="205">
        <f t="shared" si="2"/>
        <v>8520</v>
      </c>
      <c r="CD14" s="205">
        <f t="shared" si="2"/>
        <v>8520</v>
      </c>
      <c r="CE14" s="205">
        <f t="shared" si="2"/>
        <v>8520</v>
      </c>
      <c r="CF14" s="205">
        <f t="shared" si="2"/>
        <v>8520</v>
      </c>
      <c r="CG14" s="205">
        <f t="shared" si="2"/>
        <v>8520</v>
      </c>
      <c r="CH14" s="205">
        <f t="shared" si="2"/>
        <v>8520</v>
      </c>
      <c r="CI14" s="205">
        <f t="shared" si="2"/>
        <v>8520</v>
      </c>
      <c r="CJ14" s="205">
        <f t="shared" si="2"/>
        <v>8520</v>
      </c>
      <c r="CK14" s="205">
        <f t="shared" si="2"/>
        <v>8520</v>
      </c>
      <c r="CL14" s="205">
        <f t="shared" si="2"/>
        <v>8520</v>
      </c>
      <c r="CM14" s="205">
        <f t="shared" si="2"/>
        <v>8520</v>
      </c>
      <c r="CN14" s="205">
        <f t="shared" si="2"/>
        <v>8520</v>
      </c>
      <c r="CO14" s="205">
        <f t="shared" si="2"/>
        <v>8520</v>
      </c>
      <c r="CP14" s="205">
        <f t="shared" si="2"/>
        <v>8520</v>
      </c>
      <c r="CQ14" s="205">
        <f t="shared" si="2"/>
        <v>8520</v>
      </c>
      <c r="CR14" s="205">
        <f t="shared" si="2"/>
        <v>10650</v>
      </c>
      <c r="CS14" s="205">
        <f t="shared" si="3"/>
        <v>10650</v>
      </c>
      <c r="CT14" s="205">
        <f t="shared" si="3"/>
        <v>10650</v>
      </c>
      <c r="CU14" s="205">
        <f t="shared" si="3"/>
        <v>10650</v>
      </c>
      <c r="CV14" s="205">
        <f t="shared" si="3"/>
        <v>10650</v>
      </c>
      <c r="CW14" s="205">
        <f t="shared" si="3"/>
        <v>10650</v>
      </c>
      <c r="CX14" s="205">
        <f t="shared" si="3"/>
        <v>10650</v>
      </c>
      <c r="CY14" s="205">
        <f t="shared" si="3"/>
        <v>10650</v>
      </c>
      <c r="CZ14" s="205">
        <f t="shared" si="3"/>
        <v>10650</v>
      </c>
      <c r="DA14" s="205">
        <f t="shared" si="3"/>
        <v>10650</v>
      </c>
      <c r="DB14" s="205"/>
    </row>
    <row r="15" spans="1:106">
      <c r="A15" s="202" t="str">
        <f>Income!A86</f>
        <v>Cash transfer - gifts</v>
      </c>
      <c r="B15" s="204">
        <f>Income!B86</f>
        <v>1000</v>
      </c>
      <c r="C15" s="204">
        <f>Income!C86</f>
        <v>0</v>
      </c>
      <c r="D15" s="204">
        <f>Income!D86</f>
        <v>1000</v>
      </c>
      <c r="E15" s="204">
        <f>Income!E86</f>
        <v>1875</v>
      </c>
      <c r="F15" s="205">
        <f t="shared" si="4"/>
        <v>1000</v>
      </c>
      <c r="G15" s="205">
        <f t="shared" si="4"/>
        <v>1000</v>
      </c>
      <c r="H15" s="205">
        <f t="shared" si="4"/>
        <v>1000</v>
      </c>
      <c r="I15" s="205">
        <f t="shared" si="4"/>
        <v>1000</v>
      </c>
      <c r="J15" s="205">
        <f t="shared" si="4"/>
        <v>1000</v>
      </c>
      <c r="K15" s="205">
        <f t="shared" si="4"/>
        <v>1000</v>
      </c>
      <c r="L15" s="205">
        <f t="shared" si="4"/>
        <v>1000</v>
      </c>
      <c r="M15" s="205">
        <f t="shared" si="4"/>
        <v>1000</v>
      </c>
      <c r="N15" s="205">
        <f t="shared" si="4"/>
        <v>1000</v>
      </c>
      <c r="O15" s="205">
        <f t="shared" si="4"/>
        <v>1000</v>
      </c>
      <c r="P15" s="205">
        <f t="shared" si="4"/>
        <v>1000</v>
      </c>
      <c r="Q15" s="205">
        <f t="shared" si="4"/>
        <v>1000</v>
      </c>
      <c r="R15" s="205">
        <f t="shared" si="4"/>
        <v>1000</v>
      </c>
      <c r="S15" s="205">
        <f t="shared" si="4"/>
        <v>1000</v>
      </c>
      <c r="T15" s="205">
        <f t="shared" si="4"/>
        <v>1000</v>
      </c>
      <c r="U15" s="205">
        <f t="shared" si="4"/>
        <v>1000</v>
      </c>
      <c r="V15" s="205">
        <f t="shared" si="6"/>
        <v>1000</v>
      </c>
      <c r="W15" s="205">
        <f t="shared" si="6"/>
        <v>1000</v>
      </c>
      <c r="X15" s="205">
        <f t="shared" si="6"/>
        <v>1000</v>
      </c>
      <c r="Y15" s="205">
        <f t="shared" si="6"/>
        <v>1000</v>
      </c>
      <c r="Z15" s="205">
        <f t="shared" si="6"/>
        <v>1000</v>
      </c>
      <c r="AA15" s="205">
        <f t="shared" si="6"/>
        <v>1000</v>
      </c>
      <c r="AB15" s="205">
        <f t="shared" si="6"/>
        <v>1000</v>
      </c>
      <c r="AC15" s="205">
        <f t="shared" si="6"/>
        <v>1000</v>
      </c>
      <c r="AD15" s="205">
        <f t="shared" si="6"/>
        <v>1000</v>
      </c>
      <c r="AE15" s="205">
        <f t="shared" si="6"/>
        <v>1000</v>
      </c>
      <c r="AF15" s="205">
        <f t="shared" si="6"/>
        <v>1000</v>
      </c>
      <c r="AG15" s="205">
        <f t="shared" si="6"/>
        <v>1000</v>
      </c>
      <c r="AH15" s="205">
        <f t="shared" si="6"/>
        <v>1000</v>
      </c>
      <c r="AI15" s="205">
        <f t="shared" si="6"/>
        <v>1000</v>
      </c>
      <c r="AJ15" s="205">
        <f t="shared" si="6"/>
        <v>1000</v>
      </c>
      <c r="AK15" s="205">
        <f t="shared" si="6"/>
        <v>1000</v>
      </c>
      <c r="AL15" s="205">
        <f t="shared" si="7"/>
        <v>1000</v>
      </c>
      <c r="AM15" s="205">
        <f t="shared" si="7"/>
        <v>1000</v>
      </c>
      <c r="AN15" s="205">
        <f t="shared" si="7"/>
        <v>1000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1000</v>
      </c>
      <c r="BY15" s="205">
        <f t="shared" si="8"/>
        <v>1000</v>
      </c>
      <c r="BZ15" s="205">
        <f t="shared" si="8"/>
        <v>1000</v>
      </c>
      <c r="CA15" s="205">
        <f t="shared" si="2"/>
        <v>1000</v>
      </c>
      <c r="CB15" s="205">
        <f t="shared" si="2"/>
        <v>1000</v>
      </c>
      <c r="CC15" s="205">
        <f t="shared" si="2"/>
        <v>1000</v>
      </c>
      <c r="CD15" s="205">
        <f t="shared" ref="CC15:CR18" si="9">IF(CD$2&lt;=($B$2+$C$2+$D$2),IF(CD$2&lt;=($B$2+$C$2),IF(CD$2&lt;=$B$2,$B15,$C15),$D15),$E15)</f>
        <v>1000</v>
      </c>
      <c r="CE15" s="205">
        <f t="shared" si="9"/>
        <v>1000</v>
      </c>
      <c r="CF15" s="205">
        <f t="shared" si="9"/>
        <v>1000</v>
      </c>
      <c r="CG15" s="205">
        <f t="shared" si="9"/>
        <v>1000</v>
      </c>
      <c r="CH15" s="205">
        <f t="shared" si="9"/>
        <v>1000</v>
      </c>
      <c r="CI15" s="205">
        <f t="shared" si="9"/>
        <v>1000</v>
      </c>
      <c r="CJ15" s="205">
        <f t="shared" si="9"/>
        <v>1000</v>
      </c>
      <c r="CK15" s="205">
        <f t="shared" si="9"/>
        <v>1000</v>
      </c>
      <c r="CL15" s="205">
        <f t="shared" si="9"/>
        <v>1000</v>
      </c>
      <c r="CM15" s="205">
        <f t="shared" si="9"/>
        <v>1000</v>
      </c>
      <c r="CN15" s="205">
        <f t="shared" si="9"/>
        <v>1000</v>
      </c>
      <c r="CO15" s="205">
        <f t="shared" si="9"/>
        <v>1000</v>
      </c>
      <c r="CP15" s="205">
        <f t="shared" si="9"/>
        <v>1000</v>
      </c>
      <c r="CQ15" s="205">
        <f t="shared" si="9"/>
        <v>1000</v>
      </c>
      <c r="CR15" s="205">
        <f t="shared" si="9"/>
        <v>1875</v>
      </c>
      <c r="CS15" s="205">
        <f t="shared" si="3"/>
        <v>1875</v>
      </c>
      <c r="CT15" s="205">
        <f t="shared" si="3"/>
        <v>1875</v>
      </c>
      <c r="CU15" s="205">
        <f t="shared" si="3"/>
        <v>1875</v>
      </c>
      <c r="CV15" s="205">
        <f t="shared" si="3"/>
        <v>1875</v>
      </c>
      <c r="CW15" s="205">
        <f t="shared" si="3"/>
        <v>1875</v>
      </c>
      <c r="CX15" s="205">
        <f t="shared" si="3"/>
        <v>1875</v>
      </c>
      <c r="CY15" s="205">
        <f t="shared" si="3"/>
        <v>1875</v>
      </c>
      <c r="CZ15" s="205">
        <f t="shared" si="3"/>
        <v>1875</v>
      </c>
      <c r="DA15" s="205">
        <f t="shared" si="3"/>
        <v>1875</v>
      </c>
      <c r="DB15" s="205"/>
    </row>
    <row r="16" spans="1:106">
      <c r="A16" s="202" t="s">
        <v>115</v>
      </c>
      <c r="B16" s="204">
        <f>Income!B88</f>
        <v>54315.128493361583</v>
      </c>
      <c r="C16" s="204">
        <f>Income!C88</f>
        <v>55093.128931201747</v>
      </c>
      <c r="D16" s="204">
        <f>Income!D88</f>
        <v>110669.91360791223</v>
      </c>
      <c r="E16" s="204">
        <f>Income!E88</f>
        <v>383496.79138843098</v>
      </c>
      <c r="F16" s="205">
        <f t="shared" si="4"/>
        <v>54315.128493361583</v>
      </c>
      <c r="G16" s="205">
        <f t="shared" si="4"/>
        <v>54315.128493361583</v>
      </c>
      <c r="H16" s="205">
        <f t="shared" si="4"/>
        <v>54315.128493361583</v>
      </c>
      <c r="I16" s="205">
        <f t="shared" si="4"/>
        <v>54315.128493361583</v>
      </c>
      <c r="J16" s="205">
        <f t="shared" si="4"/>
        <v>54315.128493361583</v>
      </c>
      <c r="K16" s="205">
        <f t="shared" si="4"/>
        <v>54315.128493361583</v>
      </c>
      <c r="L16" s="205">
        <f t="shared" si="4"/>
        <v>54315.128493361583</v>
      </c>
      <c r="M16" s="205">
        <f t="shared" si="4"/>
        <v>54315.128493361583</v>
      </c>
      <c r="N16" s="205">
        <f t="shared" si="4"/>
        <v>54315.128493361583</v>
      </c>
      <c r="O16" s="205">
        <f t="shared" si="4"/>
        <v>54315.128493361583</v>
      </c>
      <c r="P16" s="205">
        <f t="shared" si="4"/>
        <v>54315.128493361583</v>
      </c>
      <c r="Q16" s="205">
        <f t="shared" si="4"/>
        <v>54315.128493361583</v>
      </c>
      <c r="R16" s="205">
        <f t="shared" si="4"/>
        <v>54315.128493361583</v>
      </c>
      <c r="S16" s="205">
        <f t="shared" si="4"/>
        <v>54315.128493361583</v>
      </c>
      <c r="T16" s="205">
        <f t="shared" si="4"/>
        <v>54315.128493361583</v>
      </c>
      <c r="U16" s="205">
        <f t="shared" si="4"/>
        <v>54315.128493361583</v>
      </c>
      <c r="V16" s="205">
        <f t="shared" si="6"/>
        <v>54315.128493361583</v>
      </c>
      <c r="W16" s="205">
        <f t="shared" si="6"/>
        <v>54315.128493361583</v>
      </c>
      <c r="X16" s="205">
        <f t="shared" si="6"/>
        <v>54315.128493361583</v>
      </c>
      <c r="Y16" s="205">
        <f t="shared" si="6"/>
        <v>54315.128493361583</v>
      </c>
      <c r="Z16" s="205">
        <f t="shared" si="6"/>
        <v>54315.128493361583</v>
      </c>
      <c r="AA16" s="205">
        <f t="shared" si="6"/>
        <v>54315.128493361583</v>
      </c>
      <c r="AB16" s="205">
        <f t="shared" si="6"/>
        <v>54315.128493361583</v>
      </c>
      <c r="AC16" s="205">
        <f t="shared" si="6"/>
        <v>54315.128493361583</v>
      </c>
      <c r="AD16" s="205">
        <f t="shared" si="6"/>
        <v>54315.128493361583</v>
      </c>
      <c r="AE16" s="205">
        <f>IF(AE$2&lt;=($B$2+$C$2+$D$2),IF(AE$2&lt;=($B$2+$C$2),IF(AE$2&lt;=$B$2,$B16,$C16),$D16),$E16)</f>
        <v>54315.128493361583</v>
      </c>
      <c r="AF16" s="205">
        <f t="shared" si="6"/>
        <v>54315.128493361583</v>
      </c>
      <c r="AG16" s="205">
        <f t="shared" si="6"/>
        <v>54315.128493361583</v>
      </c>
      <c r="AH16" s="205">
        <f t="shared" si="6"/>
        <v>54315.128493361583</v>
      </c>
      <c r="AI16" s="205">
        <f t="shared" si="6"/>
        <v>54315.128493361583</v>
      </c>
      <c r="AJ16" s="205">
        <f t="shared" si="6"/>
        <v>54315.128493361583</v>
      </c>
      <c r="AK16" s="205">
        <f t="shared" si="6"/>
        <v>54315.128493361583</v>
      </c>
      <c r="AL16" s="205">
        <f t="shared" si="7"/>
        <v>54315.128493361583</v>
      </c>
      <c r="AM16" s="205">
        <f t="shared" si="7"/>
        <v>54315.128493361583</v>
      </c>
      <c r="AN16" s="205">
        <f t="shared" si="7"/>
        <v>54315.128493361583</v>
      </c>
      <c r="AO16" s="205">
        <f t="shared" si="7"/>
        <v>55093.128931201747</v>
      </c>
      <c r="AP16" s="205">
        <f t="shared" si="7"/>
        <v>55093.128931201747</v>
      </c>
      <c r="AQ16" s="205">
        <f t="shared" si="7"/>
        <v>55093.128931201747</v>
      </c>
      <c r="AR16" s="205">
        <f t="shared" si="7"/>
        <v>55093.128931201747</v>
      </c>
      <c r="AS16" s="205">
        <f t="shared" si="7"/>
        <v>55093.128931201747</v>
      </c>
      <c r="AT16" s="205">
        <f t="shared" si="7"/>
        <v>55093.128931201747</v>
      </c>
      <c r="AU16" s="205">
        <f t="shared" si="7"/>
        <v>55093.128931201747</v>
      </c>
      <c r="AV16" s="205">
        <f t="shared" si="7"/>
        <v>55093.128931201747</v>
      </c>
      <c r="AW16" s="205">
        <f t="shared" si="7"/>
        <v>55093.128931201747</v>
      </c>
      <c r="AX16" s="205">
        <f t="shared" si="8"/>
        <v>55093.128931201747</v>
      </c>
      <c r="AY16" s="205">
        <f t="shared" si="8"/>
        <v>55093.128931201747</v>
      </c>
      <c r="AZ16" s="205">
        <f t="shared" si="8"/>
        <v>55093.128931201747</v>
      </c>
      <c r="BA16" s="205">
        <f t="shared" si="8"/>
        <v>55093.128931201747</v>
      </c>
      <c r="BB16" s="205">
        <f t="shared" si="8"/>
        <v>55093.128931201747</v>
      </c>
      <c r="BC16" s="205">
        <f t="shared" si="8"/>
        <v>55093.128931201747</v>
      </c>
      <c r="BD16" s="205">
        <f t="shared" si="8"/>
        <v>55093.128931201747</v>
      </c>
      <c r="BE16" s="205">
        <f t="shared" si="8"/>
        <v>55093.128931201747</v>
      </c>
      <c r="BF16" s="205">
        <f t="shared" si="8"/>
        <v>55093.128931201747</v>
      </c>
      <c r="BG16" s="205">
        <f t="shared" si="8"/>
        <v>55093.128931201747</v>
      </c>
      <c r="BH16" s="205">
        <f t="shared" si="8"/>
        <v>55093.128931201747</v>
      </c>
      <c r="BI16" s="205">
        <f t="shared" si="8"/>
        <v>55093.128931201747</v>
      </c>
      <c r="BJ16" s="205">
        <f t="shared" si="8"/>
        <v>55093.128931201747</v>
      </c>
      <c r="BK16" s="205">
        <f t="shared" si="8"/>
        <v>55093.128931201747</v>
      </c>
      <c r="BL16" s="205">
        <f t="shared" si="8"/>
        <v>55093.128931201747</v>
      </c>
      <c r="BM16" s="205">
        <f t="shared" si="8"/>
        <v>55093.128931201747</v>
      </c>
      <c r="BN16" s="205">
        <f t="shared" si="8"/>
        <v>55093.128931201747</v>
      </c>
      <c r="BO16" s="205">
        <f t="shared" si="8"/>
        <v>55093.128931201747</v>
      </c>
      <c r="BP16" s="205">
        <f t="shared" si="8"/>
        <v>55093.128931201747</v>
      </c>
      <c r="BQ16" s="205">
        <f t="shared" si="8"/>
        <v>55093.128931201747</v>
      </c>
      <c r="BR16" s="205">
        <f t="shared" si="8"/>
        <v>55093.128931201747</v>
      </c>
      <c r="BS16" s="205">
        <f t="shared" si="8"/>
        <v>55093.128931201747</v>
      </c>
      <c r="BT16" s="205">
        <f t="shared" si="8"/>
        <v>55093.128931201747</v>
      </c>
      <c r="BU16" s="205">
        <f t="shared" si="8"/>
        <v>55093.128931201747</v>
      </c>
      <c r="BV16" s="205">
        <f t="shared" si="8"/>
        <v>55093.128931201747</v>
      </c>
      <c r="BW16" s="205">
        <f t="shared" si="8"/>
        <v>55093.128931201747</v>
      </c>
      <c r="BX16" s="205">
        <f t="shared" si="8"/>
        <v>110669.91360791223</v>
      </c>
      <c r="BY16" s="205">
        <f t="shared" si="8"/>
        <v>110669.91360791223</v>
      </c>
      <c r="BZ16" s="205">
        <f t="shared" si="8"/>
        <v>110669.91360791223</v>
      </c>
      <c r="CA16" s="205">
        <f t="shared" ref="CA16:CB18" si="10">IF(CA$2&lt;=($B$2+$C$2+$D$2),IF(CA$2&lt;=($B$2+$C$2),IF(CA$2&lt;=$B$2,$B16,$C16),$D16),$E16)</f>
        <v>110669.91360791223</v>
      </c>
      <c r="CB16" s="205">
        <f t="shared" si="10"/>
        <v>110669.91360791223</v>
      </c>
      <c r="CC16" s="205">
        <f t="shared" si="9"/>
        <v>110669.91360791223</v>
      </c>
      <c r="CD16" s="205">
        <f t="shared" si="9"/>
        <v>110669.91360791223</v>
      </c>
      <c r="CE16" s="205">
        <f t="shared" si="9"/>
        <v>110669.91360791223</v>
      </c>
      <c r="CF16" s="205">
        <f t="shared" si="9"/>
        <v>110669.91360791223</v>
      </c>
      <c r="CG16" s="205">
        <f t="shared" si="9"/>
        <v>110669.91360791223</v>
      </c>
      <c r="CH16" s="205">
        <f t="shared" si="9"/>
        <v>110669.91360791223</v>
      </c>
      <c r="CI16" s="205">
        <f t="shared" si="9"/>
        <v>110669.91360791223</v>
      </c>
      <c r="CJ16" s="205">
        <f t="shared" si="9"/>
        <v>110669.91360791223</v>
      </c>
      <c r="CK16" s="205">
        <f t="shared" si="9"/>
        <v>110669.91360791223</v>
      </c>
      <c r="CL16" s="205">
        <f t="shared" si="9"/>
        <v>110669.91360791223</v>
      </c>
      <c r="CM16" s="205">
        <f t="shared" si="9"/>
        <v>110669.91360791223</v>
      </c>
      <c r="CN16" s="205">
        <f t="shared" si="9"/>
        <v>110669.91360791223</v>
      </c>
      <c r="CO16" s="205">
        <f t="shared" si="9"/>
        <v>110669.91360791223</v>
      </c>
      <c r="CP16" s="205">
        <f t="shared" si="9"/>
        <v>110669.91360791223</v>
      </c>
      <c r="CQ16" s="205">
        <f t="shared" si="9"/>
        <v>110669.91360791223</v>
      </c>
      <c r="CR16" s="205">
        <f t="shared" si="9"/>
        <v>383496.79138843098</v>
      </c>
      <c r="CS16" s="205">
        <f t="shared" ref="CS16:DA18" si="11">IF(CS$2&lt;=($B$2+$C$2+$D$2),IF(CS$2&lt;=($B$2+$C$2),IF(CS$2&lt;=$B$2,$B16,$C16),$D16),$E16)</f>
        <v>383496.79138843098</v>
      </c>
      <c r="CT16" s="205">
        <f t="shared" si="11"/>
        <v>383496.79138843098</v>
      </c>
      <c r="CU16" s="205">
        <f t="shared" si="11"/>
        <v>383496.79138843098</v>
      </c>
      <c r="CV16" s="205">
        <f t="shared" si="11"/>
        <v>383496.79138843098</v>
      </c>
      <c r="CW16" s="205">
        <f t="shared" si="11"/>
        <v>383496.79138843098</v>
      </c>
      <c r="CX16" s="205">
        <f t="shared" si="11"/>
        <v>383496.79138843098</v>
      </c>
      <c r="CY16" s="205">
        <f t="shared" si="11"/>
        <v>383496.79138843098</v>
      </c>
      <c r="CZ16" s="205">
        <f t="shared" si="11"/>
        <v>383496.79138843098</v>
      </c>
      <c r="DA16" s="205">
        <f t="shared" si="11"/>
        <v>383496.79138843098</v>
      </c>
      <c r="DB16" s="205"/>
    </row>
    <row r="17" spans="1:105">
      <c r="A17" s="202" t="s">
        <v>101</v>
      </c>
      <c r="B17" s="204">
        <f>Income!B89</f>
        <v>24646.213665102579</v>
      </c>
      <c r="C17" s="204">
        <f>Income!C89</f>
        <v>24646.213665102579</v>
      </c>
      <c r="D17" s="204">
        <f>Income!D89</f>
        <v>24646.213665102579</v>
      </c>
      <c r="E17" s="204">
        <f>Income!E89</f>
        <v>24646.213665102583</v>
      </c>
      <c r="F17" s="205">
        <f t="shared" si="4"/>
        <v>24646.213665102579</v>
      </c>
      <c r="G17" s="205">
        <f t="shared" si="4"/>
        <v>24646.213665102579</v>
      </c>
      <c r="H17" s="205">
        <f t="shared" si="4"/>
        <v>24646.213665102579</v>
      </c>
      <c r="I17" s="205">
        <f t="shared" si="4"/>
        <v>24646.213665102579</v>
      </c>
      <c r="J17" s="205">
        <f t="shared" si="4"/>
        <v>24646.213665102579</v>
      </c>
      <c r="K17" s="205">
        <f t="shared" si="4"/>
        <v>24646.213665102579</v>
      </c>
      <c r="L17" s="205">
        <f t="shared" si="4"/>
        <v>24646.213665102579</v>
      </c>
      <c r="M17" s="205">
        <f t="shared" si="4"/>
        <v>24646.213665102579</v>
      </c>
      <c r="N17" s="205">
        <f t="shared" si="4"/>
        <v>24646.213665102579</v>
      </c>
      <c r="O17" s="205">
        <f t="shared" si="4"/>
        <v>24646.213665102579</v>
      </c>
      <c r="P17" s="205">
        <f t="shared" si="4"/>
        <v>24646.213665102579</v>
      </c>
      <c r="Q17" s="205">
        <f t="shared" si="4"/>
        <v>24646.213665102579</v>
      </c>
      <c r="R17" s="205">
        <f t="shared" si="4"/>
        <v>24646.213665102579</v>
      </c>
      <c r="S17" s="205">
        <f t="shared" si="4"/>
        <v>24646.213665102579</v>
      </c>
      <c r="T17" s="205">
        <f t="shared" si="4"/>
        <v>24646.213665102579</v>
      </c>
      <c r="U17" s="205">
        <f t="shared" si="4"/>
        <v>24646.213665102579</v>
      </c>
      <c r="V17" s="205">
        <f t="shared" si="6"/>
        <v>24646.213665102579</v>
      </c>
      <c r="W17" s="205">
        <f t="shared" si="6"/>
        <v>24646.213665102579</v>
      </c>
      <c r="X17" s="205">
        <f t="shared" si="6"/>
        <v>24646.213665102579</v>
      </c>
      <c r="Y17" s="205">
        <f t="shared" si="6"/>
        <v>24646.213665102579</v>
      </c>
      <c r="Z17" s="205">
        <f t="shared" si="6"/>
        <v>24646.213665102579</v>
      </c>
      <c r="AA17" s="205">
        <f t="shared" si="6"/>
        <v>24646.213665102579</v>
      </c>
      <c r="AB17" s="205">
        <f t="shared" si="6"/>
        <v>24646.213665102579</v>
      </c>
      <c r="AC17" s="205">
        <f t="shared" si="6"/>
        <v>24646.213665102579</v>
      </c>
      <c r="AD17" s="205">
        <f t="shared" si="6"/>
        <v>24646.213665102579</v>
      </c>
      <c r="AE17" s="205">
        <f t="shared" si="6"/>
        <v>24646.213665102579</v>
      </c>
      <c r="AF17" s="205">
        <f t="shared" si="6"/>
        <v>24646.213665102579</v>
      </c>
      <c r="AG17" s="205">
        <f t="shared" si="6"/>
        <v>24646.213665102579</v>
      </c>
      <c r="AH17" s="205">
        <f t="shared" si="6"/>
        <v>24646.213665102579</v>
      </c>
      <c r="AI17" s="205">
        <f t="shared" si="6"/>
        <v>24646.213665102579</v>
      </c>
      <c r="AJ17" s="205">
        <f t="shared" si="6"/>
        <v>24646.213665102579</v>
      </c>
      <c r="AK17" s="205">
        <f t="shared" si="6"/>
        <v>24646.213665102579</v>
      </c>
      <c r="AL17" s="205">
        <f t="shared" si="7"/>
        <v>24646.213665102579</v>
      </c>
      <c r="AM17" s="205">
        <f t="shared" si="7"/>
        <v>24646.213665102579</v>
      </c>
      <c r="AN17" s="205">
        <f t="shared" si="7"/>
        <v>24646.213665102579</v>
      </c>
      <c r="AO17" s="205">
        <f t="shared" si="7"/>
        <v>24646.213665102579</v>
      </c>
      <c r="AP17" s="205">
        <f t="shared" si="7"/>
        <v>24646.213665102579</v>
      </c>
      <c r="AQ17" s="205">
        <f t="shared" si="7"/>
        <v>24646.213665102579</v>
      </c>
      <c r="AR17" s="205">
        <f t="shared" si="7"/>
        <v>24646.213665102579</v>
      </c>
      <c r="AS17" s="205">
        <f t="shared" si="7"/>
        <v>24646.213665102579</v>
      </c>
      <c r="AT17" s="205">
        <f t="shared" si="7"/>
        <v>24646.213665102579</v>
      </c>
      <c r="AU17" s="205">
        <f t="shared" si="7"/>
        <v>24646.213665102579</v>
      </c>
      <c r="AV17" s="205">
        <f t="shared" si="7"/>
        <v>24646.213665102579</v>
      </c>
      <c r="AW17" s="205">
        <f t="shared" si="7"/>
        <v>24646.213665102579</v>
      </c>
      <c r="AX17" s="205">
        <f t="shared" si="8"/>
        <v>24646.213665102579</v>
      </c>
      <c r="AY17" s="205">
        <f t="shared" si="8"/>
        <v>24646.213665102579</v>
      </c>
      <c r="AZ17" s="205">
        <f t="shared" si="8"/>
        <v>24646.213665102579</v>
      </c>
      <c r="BA17" s="205">
        <f t="shared" si="8"/>
        <v>24646.213665102579</v>
      </c>
      <c r="BB17" s="205">
        <f t="shared" si="8"/>
        <v>24646.213665102579</v>
      </c>
      <c r="BC17" s="205">
        <f t="shared" si="8"/>
        <v>24646.213665102579</v>
      </c>
      <c r="BD17" s="205">
        <f t="shared" si="8"/>
        <v>24646.213665102579</v>
      </c>
      <c r="BE17" s="205">
        <f t="shared" si="8"/>
        <v>24646.213665102579</v>
      </c>
      <c r="BF17" s="205">
        <f t="shared" si="8"/>
        <v>24646.213665102579</v>
      </c>
      <c r="BG17" s="205">
        <f t="shared" si="8"/>
        <v>24646.213665102579</v>
      </c>
      <c r="BH17" s="205">
        <f t="shared" si="8"/>
        <v>24646.213665102579</v>
      </c>
      <c r="BI17" s="205">
        <f t="shared" si="8"/>
        <v>24646.213665102579</v>
      </c>
      <c r="BJ17" s="205">
        <f t="shared" si="8"/>
        <v>24646.213665102579</v>
      </c>
      <c r="BK17" s="205">
        <f t="shared" si="8"/>
        <v>24646.213665102579</v>
      </c>
      <c r="BL17" s="205">
        <f t="shared" si="8"/>
        <v>24646.213665102579</v>
      </c>
      <c r="BM17" s="205">
        <f t="shared" si="8"/>
        <v>24646.213665102579</v>
      </c>
      <c r="BN17" s="205">
        <f t="shared" si="8"/>
        <v>24646.213665102579</v>
      </c>
      <c r="BO17" s="205">
        <f t="shared" si="8"/>
        <v>24646.213665102579</v>
      </c>
      <c r="BP17" s="205">
        <f t="shared" si="8"/>
        <v>24646.213665102579</v>
      </c>
      <c r="BQ17" s="205">
        <f t="shared" si="8"/>
        <v>24646.213665102579</v>
      </c>
      <c r="BR17" s="205">
        <f t="shared" si="8"/>
        <v>24646.213665102579</v>
      </c>
      <c r="BS17" s="205">
        <f t="shared" si="8"/>
        <v>24646.213665102579</v>
      </c>
      <c r="BT17" s="205">
        <f t="shared" si="8"/>
        <v>24646.213665102579</v>
      </c>
      <c r="BU17" s="205">
        <f t="shared" si="8"/>
        <v>24646.213665102579</v>
      </c>
      <c r="BV17" s="205">
        <f t="shared" si="8"/>
        <v>24646.213665102579</v>
      </c>
      <c r="BW17" s="205">
        <f t="shared" si="8"/>
        <v>24646.213665102579</v>
      </c>
      <c r="BX17" s="205">
        <f t="shared" si="8"/>
        <v>24646.213665102579</v>
      </c>
      <c r="BY17" s="205">
        <f t="shared" si="8"/>
        <v>24646.213665102579</v>
      </c>
      <c r="BZ17" s="205">
        <f t="shared" si="8"/>
        <v>24646.213665102579</v>
      </c>
      <c r="CA17" s="205">
        <f t="shared" si="10"/>
        <v>24646.213665102579</v>
      </c>
      <c r="CB17" s="205">
        <f t="shared" si="10"/>
        <v>24646.213665102579</v>
      </c>
      <c r="CC17" s="205">
        <f t="shared" si="9"/>
        <v>24646.213665102579</v>
      </c>
      <c r="CD17" s="205">
        <f t="shared" si="9"/>
        <v>24646.213665102579</v>
      </c>
      <c r="CE17" s="205">
        <f t="shared" si="9"/>
        <v>24646.213665102579</v>
      </c>
      <c r="CF17" s="205">
        <f t="shared" si="9"/>
        <v>24646.213665102579</v>
      </c>
      <c r="CG17" s="205">
        <f t="shared" si="9"/>
        <v>24646.213665102579</v>
      </c>
      <c r="CH17" s="205">
        <f t="shared" si="9"/>
        <v>24646.213665102579</v>
      </c>
      <c r="CI17" s="205">
        <f t="shared" si="9"/>
        <v>24646.213665102579</v>
      </c>
      <c r="CJ17" s="205">
        <f t="shared" si="9"/>
        <v>24646.213665102579</v>
      </c>
      <c r="CK17" s="205">
        <f t="shared" si="9"/>
        <v>24646.213665102579</v>
      </c>
      <c r="CL17" s="205">
        <f t="shared" si="9"/>
        <v>24646.213665102579</v>
      </c>
      <c r="CM17" s="205">
        <f t="shared" si="9"/>
        <v>24646.213665102579</v>
      </c>
      <c r="CN17" s="205">
        <f t="shared" si="9"/>
        <v>24646.213665102579</v>
      </c>
      <c r="CO17" s="205">
        <f t="shared" si="9"/>
        <v>24646.213665102579</v>
      </c>
      <c r="CP17" s="205">
        <f t="shared" si="9"/>
        <v>24646.213665102579</v>
      </c>
      <c r="CQ17" s="205">
        <f t="shared" si="9"/>
        <v>24646.213665102579</v>
      </c>
      <c r="CR17" s="205">
        <f t="shared" si="9"/>
        <v>24646.213665102583</v>
      </c>
      <c r="CS17" s="205">
        <f t="shared" si="11"/>
        <v>24646.213665102583</v>
      </c>
      <c r="CT17" s="205">
        <f t="shared" si="11"/>
        <v>24646.213665102583</v>
      </c>
      <c r="CU17" s="205">
        <f t="shared" si="11"/>
        <v>24646.213665102583</v>
      </c>
      <c r="CV17" s="205">
        <f t="shared" si="11"/>
        <v>24646.213665102583</v>
      </c>
      <c r="CW17" s="205">
        <f t="shared" si="11"/>
        <v>24646.213665102583</v>
      </c>
      <c r="CX17" s="205">
        <f t="shared" si="11"/>
        <v>24646.213665102583</v>
      </c>
      <c r="CY17" s="205">
        <f t="shared" si="11"/>
        <v>24646.213665102583</v>
      </c>
      <c r="CZ17" s="205">
        <f t="shared" si="11"/>
        <v>24646.213665102583</v>
      </c>
      <c r="DA17" s="205">
        <f t="shared" si="11"/>
        <v>24646.213665102583</v>
      </c>
    </row>
    <row r="18" spans="1:105">
      <c r="A18" s="202" t="s">
        <v>85</v>
      </c>
      <c r="B18" s="204">
        <f>Income!B90</f>
        <v>44119.546998435915</v>
      </c>
      <c r="C18" s="204">
        <f>Income!C90</f>
        <v>44119.546998435915</v>
      </c>
      <c r="D18" s="204">
        <f>Income!D90</f>
        <v>44119.546998435915</v>
      </c>
      <c r="E18" s="204">
        <f>Income!E90</f>
        <v>44119.546998435915</v>
      </c>
      <c r="F18" s="205">
        <f t="shared" ref="F18:U18" si="12">IF(F$2&lt;=($B$2+$C$2+$D$2),IF(F$2&lt;=($B$2+$C$2),IF(F$2&lt;=$B$2,$B18,$C18),$D18),$E18)</f>
        <v>44119.546998435915</v>
      </c>
      <c r="G18" s="205">
        <f t="shared" si="12"/>
        <v>44119.546998435915</v>
      </c>
      <c r="H18" s="205">
        <f t="shared" si="12"/>
        <v>44119.546998435915</v>
      </c>
      <c r="I18" s="205">
        <f t="shared" si="12"/>
        <v>44119.546998435915</v>
      </c>
      <c r="J18" s="205">
        <f t="shared" si="12"/>
        <v>44119.546998435915</v>
      </c>
      <c r="K18" s="205">
        <f t="shared" si="12"/>
        <v>44119.546998435915</v>
      </c>
      <c r="L18" s="205">
        <f t="shared" si="12"/>
        <v>44119.546998435915</v>
      </c>
      <c r="M18" s="205">
        <f t="shared" si="12"/>
        <v>44119.546998435915</v>
      </c>
      <c r="N18" s="205">
        <f t="shared" si="12"/>
        <v>44119.546998435915</v>
      </c>
      <c r="O18" s="205">
        <f t="shared" si="12"/>
        <v>44119.546998435915</v>
      </c>
      <c r="P18" s="205">
        <f t="shared" si="12"/>
        <v>44119.546998435915</v>
      </c>
      <c r="Q18" s="205">
        <f t="shared" si="12"/>
        <v>44119.546998435915</v>
      </c>
      <c r="R18" s="205">
        <f t="shared" si="12"/>
        <v>44119.546998435915</v>
      </c>
      <c r="S18" s="205">
        <f t="shared" si="12"/>
        <v>44119.546998435915</v>
      </c>
      <c r="T18" s="205">
        <f t="shared" si="12"/>
        <v>44119.546998435915</v>
      </c>
      <c r="U18" s="205">
        <f t="shared" si="12"/>
        <v>44119.546998435915</v>
      </c>
      <c r="V18" s="205">
        <f t="shared" si="6"/>
        <v>44119.546998435915</v>
      </c>
      <c r="W18" s="205">
        <f t="shared" si="6"/>
        <v>44119.546998435915</v>
      </c>
      <c r="X18" s="205">
        <f t="shared" si="6"/>
        <v>44119.546998435915</v>
      </c>
      <c r="Y18" s="205">
        <f t="shared" si="6"/>
        <v>44119.546998435915</v>
      </c>
      <c r="Z18" s="205">
        <f t="shared" si="6"/>
        <v>44119.546998435915</v>
      </c>
      <c r="AA18" s="205">
        <f t="shared" si="6"/>
        <v>44119.546998435915</v>
      </c>
      <c r="AB18" s="205">
        <f t="shared" si="6"/>
        <v>44119.546998435915</v>
      </c>
      <c r="AC18" s="205">
        <f t="shared" si="6"/>
        <v>44119.546998435915</v>
      </c>
      <c r="AD18" s="205">
        <f t="shared" si="6"/>
        <v>44119.546998435915</v>
      </c>
      <c r="AE18" s="205">
        <f t="shared" si="6"/>
        <v>44119.546998435915</v>
      </c>
      <c r="AF18" s="205">
        <f t="shared" si="6"/>
        <v>44119.546998435915</v>
      </c>
      <c r="AG18" s="205">
        <f t="shared" si="6"/>
        <v>44119.546998435915</v>
      </c>
      <c r="AH18" s="205">
        <f t="shared" si="6"/>
        <v>44119.546998435915</v>
      </c>
      <c r="AI18" s="205">
        <f t="shared" si="6"/>
        <v>44119.546998435915</v>
      </c>
      <c r="AJ18" s="205">
        <f t="shared" si="6"/>
        <v>44119.546998435915</v>
      </c>
      <c r="AK18" s="205">
        <f t="shared" si="6"/>
        <v>44119.546998435915</v>
      </c>
      <c r="AL18" s="205">
        <f t="shared" si="7"/>
        <v>44119.546998435915</v>
      </c>
      <c r="AM18" s="205">
        <f t="shared" si="7"/>
        <v>44119.546998435915</v>
      </c>
      <c r="AN18" s="205">
        <f t="shared" si="7"/>
        <v>44119.546998435915</v>
      </c>
      <c r="AO18" s="205">
        <f t="shared" si="7"/>
        <v>44119.546998435915</v>
      </c>
      <c r="AP18" s="205">
        <f t="shared" si="7"/>
        <v>44119.546998435915</v>
      </c>
      <c r="AQ18" s="205">
        <f t="shared" si="7"/>
        <v>44119.546998435915</v>
      </c>
      <c r="AR18" s="205">
        <f t="shared" si="7"/>
        <v>44119.546998435915</v>
      </c>
      <c r="AS18" s="205">
        <f t="shared" si="7"/>
        <v>44119.546998435915</v>
      </c>
      <c r="AT18" s="205">
        <f t="shared" si="7"/>
        <v>44119.546998435915</v>
      </c>
      <c r="AU18" s="205">
        <f t="shared" si="7"/>
        <v>44119.546998435915</v>
      </c>
      <c r="AV18" s="205">
        <f t="shared" si="7"/>
        <v>44119.546998435915</v>
      </c>
      <c r="AW18" s="205">
        <f t="shared" si="7"/>
        <v>44119.546998435915</v>
      </c>
      <c r="AX18" s="205">
        <f t="shared" si="8"/>
        <v>44119.546998435915</v>
      </c>
      <c r="AY18" s="205">
        <f t="shared" si="8"/>
        <v>44119.546998435915</v>
      </c>
      <c r="AZ18" s="205">
        <f t="shared" si="8"/>
        <v>44119.546998435915</v>
      </c>
      <c r="BA18" s="205">
        <f t="shared" si="8"/>
        <v>44119.546998435915</v>
      </c>
      <c r="BB18" s="205">
        <f t="shared" si="8"/>
        <v>44119.546998435915</v>
      </c>
      <c r="BC18" s="205">
        <f t="shared" si="8"/>
        <v>44119.546998435915</v>
      </c>
      <c r="BD18" s="205">
        <f t="shared" si="8"/>
        <v>44119.546998435915</v>
      </c>
      <c r="BE18" s="205">
        <f t="shared" si="8"/>
        <v>44119.546998435915</v>
      </c>
      <c r="BF18" s="205">
        <f t="shared" si="8"/>
        <v>44119.546998435915</v>
      </c>
      <c r="BG18" s="205">
        <f t="shared" si="8"/>
        <v>44119.546998435915</v>
      </c>
      <c r="BH18" s="205">
        <f t="shared" si="8"/>
        <v>44119.546998435915</v>
      </c>
      <c r="BI18" s="205">
        <f t="shared" si="8"/>
        <v>44119.546998435915</v>
      </c>
      <c r="BJ18" s="205">
        <f t="shared" si="8"/>
        <v>44119.546998435915</v>
      </c>
      <c r="BK18" s="205">
        <f t="shared" si="8"/>
        <v>44119.546998435915</v>
      </c>
      <c r="BL18" s="205">
        <f t="shared" ref="BL18:BZ18" si="13">IF(BL$2&lt;=($B$2+$C$2+$D$2),IF(BL$2&lt;=($B$2+$C$2),IF(BL$2&lt;=$B$2,$B18,$C18),$D18),$E18)</f>
        <v>44119.546998435915</v>
      </c>
      <c r="BM18" s="205">
        <f t="shared" si="13"/>
        <v>44119.546998435915</v>
      </c>
      <c r="BN18" s="205">
        <f t="shared" si="13"/>
        <v>44119.546998435915</v>
      </c>
      <c r="BO18" s="205">
        <f t="shared" si="13"/>
        <v>44119.546998435915</v>
      </c>
      <c r="BP18" s="205">
        <f t="shared" si="13"/>
        <v>44119.546998435915</v>
      </c>
      <c r="BQ18" s="205">
        <f t="shared" si="13"/>
        <v>44119.546998435915</v>
      </c>
      <c r="BR18" s="205">
        <f t="shared" si="13"/>
        <v>44119.546998435915</v>
      </c>
      <c r="BS18" s="205">
        <f t="shared" si="13"/>
        <v>44119.546998435915</v>
      </c>
      <c r="BT18" s="205">
        <f t="shared" si="13"/>
        <v>44119.546998435915</v>
      </c>
      <c r="BU18" s="205">
        <f t="shared" si="13"/>
        <v>44119.546998435915</v>
      </c>
      <c r="BV18" s="205">
        <f t="shared" si="13"/>
        <v>44119.546998435915</v>
      </c>
      <c r="BW18" s="205">
        <f t="shared" si="13"/>
        <v>44119.546998435915</v>
      </c>
      <c r="BX18" s="205">
        <f t="shared" si="13"/>
        <v>44119.546998435915</v>
      </c>
      <c r="BY18" s="205">
        <f t="shared" si="13"/>
        <v>44119.546998435915</v>
      </c>
      <c r="BZ18" s="205">
        <f t="shared" si="13"/>
        <v>44119.546998435915</v>
      </c>
      <c r="CA18" s="205">
        <f t="shared" si="10"/>
        <v>44119.546998435915</v>
      </c>
      <c r="CB18" s="205">
        <f t="shared" si="10"/>
        <v>44119.546998435915</v>
      </c>
      <c r="CC18" s="205">
        <f t="shared" si="9"/>
        <v>44119.546998435915</v>
      </c>
      <c r="CD18" s="205">
        <f t="shared" si="9"/>
        <v>44119.546998435915</v>
      </c>
      <c r="CE18" s="205">
        <f t="shared" si="9"/>
        <v>44119.546998435915</v>
      </c>
      <c r="CF18" s="205">
        <f t="shared" si="9"/>
        <v>44119.546998435915</v>
      </c>
      <c r="CG18" s="205">
        <f t="shared" si="9"/>
        <v>44119.546998435915</v>
      </c>
      <c r="CH18" s="205">
        <f t="shared" si="9"/>
        <v>44119.546998435915</v>
      </c>
      <c r="CI18" s="205">
        <f t="shared" si="9"/>
        <v>44119.546998435915</v>
      </c>
      <c r="CJ18" s="205">
        <f t="shared" si="9"/>
        <v>44119.546998435915</v>
      </c>
      <c r="CK18" s="205">
        <f t="shared" si="9"/>
        <v>44119.546998435915</v>
      </c>
      <c r="CL18" s="205">
        <f t="shared" si="9"/>
        <v>44119.546998435915</v>
      </c>
      <c r="CM18" s="205">
        <f t="shared" si="9"/>
        <v>44119.546998435915</v>
      </c>
      <c r="CN18" s="205">
        <f t="shared" si="9"/>
        <v>44119.546998435915</v>
      </c>
      <c r="CO18" s="205">
        <f t="shared" si="9"/>
        <v>44119.546998435915</v>
      </c>
      <c r="CP18" s="205">
        <f t="shared" si="9"/>
        <v>44119.546998435915</v>
      </c>
      <c r="CQ18" s="205">
        <f t="shared" si="9"/>
        <v>44119.546998435915</v>
      </c>
      <c r="CR18" s="205">
        <f t="shared" si="9"/>
        <v>44119.546998435915</v>
      </c>
      <c r="CS18" s="205">
        <f t="shared" si="11"/>
        <v>44119.546998435915</v>
      </c>
      <c r="CT18" s="205">
        <f t="shared" si="11"/>
        <v>44119.546998435915</v>
      </c>
      <c r="CU18" s="205">
        <f t="shared" si="11"/>
        <v>44119.546998435915</v>
      </c>
      <c r="CV18" s="205">
        <f t="shared" si="11"/>
        <v>44119.546998435915</v>
      </c>
      <c r="CW18" s="205">
        <f t="shared" si="11"/>
        <v>44119.546998435915</v>
      </c>
      <c r="CX18" s="205">
        <f t="shared" si="11"/>
        <v>44119.546998435915</v>
      </c>
      <c r="CY18" s="205">
        <f t="shared" si="11"/>
        <v>44119.546998435915</v>
      </c>
      <c r="CZ18" s="205">
        <f t="shared" si="11"/>
        <v>44119.546998435915</v>
      </c>
      <c r="DA18" s="205">
        <f t="shared" si="11"/>
        <v>44119.546998435915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>
        <f t="shared" si="14"/>
        <v>54326.242785330731</v>
      </c>
      <c r="Y19" s="202">
        <f t="shared" si="14"/>
        <v>54348.47136926902</v>
      </c>
      <c r="Z19" s="202">
        <f t="shared" si="14"/>
        <v>54370.69995320731</v>
      </c>
      <c r="AA19" s="202">
        <f t="shared" si="14"/>
        <v>54392.928537145599</v>
      </c>
      <c r="AB19" s="202">
        <f t="shared" si="14"/>
        <v>54415.157121083888</v>
      </c>
      <c r="AC19" s="202">
        <f t="shared" si="14"/>
        <v>54437.385705022178</v>
      </c>
      <c r="AD19" s="202">
        <f t="shared" si="14"/>
        <v>54459.614288960467</v>
      </c>
      <c r="AE19" s="202">
        <f t="shared" si="14"/>
        <v>54481.842872898764</v>
      </c>
      <c r="AF19" s="202">
        <f t="shared" si="14"/>
        <v>54504.071456837053</v>
      </c>
      <c r="AG19" s="202">
        <f t="shared" si="14"/>
        <v>54526.300040775342</v>
      </c>
      <c r="AH19" s="202">
        <f t="shared" si="14"/>
        <v>54548.528624713632</v>
      </c>
      <c r="AI19" s="202">
        <f t="shared" si="14"/>
        <v>54570.757208651921</v>
      </c>
      <c r="AJ19" s="202">
        <f t="shared" si="14"/>
        <v>54592.985792590211</v>
      </c>
      <c r="AK19" s="202">
        <f t="shared" si="14"/>
        <v>54615.2143765285</v>
      </c>
      <c r="AL19" s="202">
        <f t="shared" si="14"/>
        <v>54637.442960466797</v>
      </c>
      <c r="AM19" s="202">
        <f t="shared" si="14"/>
        <v>54659.671544405086</v>
      </c>
      <c r="AN19" s="202">
        <f t="shared" si="14"/>
        <v>54681.900128343375</v>
      </c>
      <c r="AO19" s="202">
        <f t="shared" si="14"/>
        <v>54704.128712281665</v>
      </c>
      <c r="AP19" s="202">
        <f t="shared" si="14"/>
        <v>54726.357296219954</v>
      </c>
      <c r="AQ19" s="202">
        <f t="shared" si="14"/>
        <v>54748.585880158244</v>
      </c>
      <c r="AR19" s="202">
        <f t="shared" si="14"/>
        <v>54770.814464096533</v>
      </c>
      <c r="AS19" s="202">
        <f t="shared" si="14"/>
        <v>54793.04304803483</v>
      </c>
      <c r="AT19" s="202">
        <f t="shared" si="14"/>
        <v>54815.271631973119</v>
      </c>
      <c r="AU19" s="202">
        <f t="shared" si="14"/>
        <v>54837.500215911408</v>
      </c>
      <c r="AV19" s="202">
        <f t="shared" si="14"/>
        <v>54859.728799849698</v>
      </c>
      <c r="AW19" s="202">
        <f t="shared" si="14"/>
        <v>54881.957383787987</v>
      </c>
      <c r="AX19" s="202">
        <f t="shared" si="14"/>
        <v>54904.185967726276</v>
      </c>
      <c r="AY19" s="202">
        <f t="shared" si="14"/>
        <v>54926.414551664566</v>
      </c>
      <c r="AZ19" s="202">
        <f t="shared" si="14"/>
        <v>54948.643135602862</v>
      </c>
      <c r="BA19" s="202">
        <f t="shared" si="14"/>
        <v>54970.871719541152</v>
      </c>
      <c r="BB19" s="202">
        <f t="shared" si="14"/>
        <v>54993.100303479441</v>
      </c>
      <c r="BC19" s="202">
        <f t="shared" si="14"/>
        <v>55015.328887417731</v>
      </c>
      <c r="BD19" s="202">
        <f t="shared" si="14"/>
        <v>55037.55747135602</v>
      </c>
      <c r="BE19" s="202">
        <f t="shared" si="14"/>
        <v>55059.786055294309</v>
      </c>
      <c r="BF19" s="202">
        <f t="shared" si="14"/>
        <v>55082.014639232599</v>
      </c>
      <c r="BG19" s="202">
        <f t="shared" si="14"/>
        <v>56103.615925323757</v>
      </c>
      <c r="BH19" s="202">
        <f t="shared" si="14"/>
        <v>58124.589913567776</v>
      </c>
      <c r="BI19" s="202">
        <f t="shared" si="14"/>
        <v>60145.563901811794</v>
      </c>
      <c r="BJ19" s="202">
        <f t="shared" si="14"/>
        <v>62166.537890055806</v>
      </c>
      <c r="BK19" s="202">
        <f t="shared" si="14"/>
        <v>64187.511878299825</v>
      </c>
      <c r="BL19" s="202">
        <f t="shared" si="14"/>
        <v>66208.485866543837</v>
      </c>
      <c r="BM19" s="202">
        <f t="shared" si="14"/>
        <v>68229.459854787856</v>
      </c>
      <c r="BN19" s="202">
        <f t="shared" si="14"/>
        <v>70250.433843031875</v>
      </c>
      <c r="BO19" s="202">
        <f t="shared" si="14"/>
        <v>72271.407831275894</v>
      </c>
      <c r="BP19" s="202">
        <f t="shared" si="14"/>
        <v>74292.381819519913</v>
      </c>
      <c r="BQ19" s="202">
        <f t="shared" si="14"/>
        <v>76313.355807763932</v>
      </c>
      <c r="BR19" s="202">
        <f t="shared" si="14"/>
        <v>78334.329796007951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80355.30378425197</v>
      </c>
      <c r="BT19" s="202">
        <f t="shared" si="15"/>
        <v>82376.277772495989</v>
      </c>
      <c r="BU19" s="202">
        <f t="shared" si="15"/>
        <v>84397.251760740008</v>
      </c>
      <c r="BV19" s="202">
        <f t="shared" si="15"/>
        <v>86418.225748984012</v>
      </c>
      <c r="BW19" s="202">
        <f t="shared" si="15"/>
        <v>88439.199737228031</v>
      </c>
      <c r="BX19" s="202">
        <f t="shared" si="15"/>
        <v>90460.17372547205</v>
      </c>
      <c r="BY19" s="202">
        <f t="shared" si="15"/>
        <v>92481.147713716069</v>
      </c>
      <c r="BZ19" s="202">
        <f t="shared" si="15"/>
        <v>94502.121701960088</v>
      </c>
      <c r="CA19" s="202">
        <f t="shared" si="15"/>
        <v>96523.095690204107</v>
      </c>
      <c r="CB19" s="202">
        <f t="shared" si="15"/>
        <v>98544.069678448112</v>
      </c>
      <c r="CC19" s="202">
        <f t="shared" si="15"/>
        <v>100565.04366669213</v>
      </c>
      <c r="CD19" s="202">
        <f t="shared" si="15"/>
        <v>102586.01765493615</v>
      </c>
      <c r="CE19" s="202">
        <f t="shared" si="15"/>
        <v>104606.99164318017</v>
      </c>
      <c r="CF19" s="202">
        <f t="shared" si="15"/>
        <v>106627.96563142419</v>
      </c>
      <c r="CG19" s="202">
        <f t="shared" si="15"/>
        <v>108648.93961966821</v>
      </c>
      <c r="CH19" s="202">
        <f t="shared" si="15"/>
        <v>110669.91360791223</v>
      </c>
      <c r="CI19" s="202">
        <f t="shared" si="15"/>
        <v>128858.37212661348</v>
      </c>
      <c r="CJ19" s="202">
        <f t="shared" si="15"/>
        <v>147046.83064531471</v>
      </c>
      <c r="CK19" s="202">
        <f t="shared" si="15"/>
        <v>165235.28916401597</v>
      </c>
      <c r="CL19" s="202">
        <f t="shared" si="15"/>
        <v>183423.74768271722</v>
      </c>
      <c r="CM19" s="202">
        <f t="shared" si="15"/>
        <v>201612.20620141848</v>
      </c>
      <c r="CN19" s="202">
        <f t="shared" si="15"/>
        <v>219800.66472011973</v>
      </c>
      <c r="CO19" s="202">
        <f t="shared" si="15"/>
        <v>237989.12323882096</v>
      </c>
      <c r="CP19" s="202">
        <f t="shared" si="15"/>
        <v>256177.58175752222</v>
      </c>
      <c r="CQ19" s="202">
        <f t="shared" si="15"/>
        <v>274366.04027622344</v>
      </c>
      <c r="CR19" s="202">
        <f t="shared" si="15"/>
        <v>292554.4987949247</v>
      </c>
      <c r="CS19" s="202">
        <f t="shared" si="15"/>
        <v>310742.95731362596</v>
      </c>
      <c r="CT19" s="202">
        <f t="shared" si="15"/>
        <v>328931.41583232721</v>
      </c>
      <c r="CU19" s="202">
        <f t="shared" si="15"/>
        <v>347119.87435102847</v>
      </c>
      <c r="CV19" s="202">
        <f t="shared" si="15"/>
        <v>365308.33286972973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35</v>
      </c>
      <c r="C22" s="206">
        <f>C2*100</f>
        <v>35</v>
      </c>
      <c r="D22" s="206">
        <f>D2*100</f>
        <v>20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35</v>
      </c>
      <c r="C23" s="207">
        <f>SUM($B22:C22)</f>
        <v>70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17.5</v>
      </c>
      <c r="C24" s="209">
        <f>B23+(C23-B23)/2</f>
        <v>52.5</v>
      </c>
      <c r="D24" s="209">
        <f>C23+(D23-C23)/2</f>
        <v>80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1278.7703764580817</v>
      </c>
      <c r="C25" s="204">
        <f>Income!C72</f>
        <v>1410.6293919273783</v>
      </c>
      <c r="D25" s="204">
        <f>Income!D72</f>
        <v>2585.1583851800474</v>
      </c>
      <c r="E25" s="204">
        <f>Income!E72</f>
        <v>7303.0977059181523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1278.7703764580817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1278.7703764580817</v>
      </c>
      <c r="H25" s="211">
        <f t="shared" si="16"/>
        <v>1278.7703764580817</v>
      </c>
      <c r="I25" s="211">
        <f t="shared" si="16"/>
        <v>1278.7703764580817</v>
      </c>
      <c r="J25" s="211">
        <f t="shared" si="16"/>
        <v>1278.7703764580817</v>
      </c>
      <c r="K25" s="211">
        <f t="shared" si="16"/>
        <v>1278.7703764580817</v>
      </c>
      <c r="L25" s="211">
        <f t="shared" si="16"/>
        <v>1278.7703764580817</v>
      </c>
      <c r="M25" s="211">
        <f t="shared" si="16"/>
        <v>1278.7703764580817</v>
      </c>
      <c r="N25" s="211">
        <f t="shared" si="16"/>
        <v>1278.7703764580817</v>
      </c>
      <c r="O25" s="211">
        <f t="shared" si="16"/>
        <v>1278.7703764580817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1278.7703764580817</v>
      </c>
      <c r="Q25" s="211">
        <f t="shared" si="17"/>
        <v>1278.7703764580817</v>
      </c>
      <c r="R25" s="211">
        <f t="shared" si="17"/>
        <v>1278.7703764580817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1278.7703764580817</v>
      </c>
      <c r="T25" s="211">
        <f t="shared" si="17"/>
        <v>1278.7703764580817</v>
      </c>
      <c r="U25" s="211">
        <f t="shared" si="17"/>
        <v>1278.7703764580817</v>
      </c>
      <c r="V25" s="211">
        <f t="shared" si="17"/>
        <v>1278.7703764580817</v>
      </c>
      <c r="W25" s="211">
        <f t="shared" si="17"/>
        <v>1278.7703764580817</v>
      </c>
      <c r="X25" s="211">
        <f t="shared" si="17"/>
        <v>1280.6540766790717</v>
      </c>
      <c r="Y25" s="211">
        <f t="shared" si="17"/>
        <v>1284.4214771210516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1288.1888775630314</v>
      </c>
      <c r="AA25" s="211">
        <f t="shared" si="18"/>
        <v>1291.9562780050114</v>
      </c>
      <c r="AB25" s="211">
        <f t="shared" si="18"/>
        <v>1295.7236784469912</v>
      </c>
      <c r="AC25" s="211">
        <f t="shared" si="18"/>
        <v>1299.4910788889713</v>
      </c>
      <c r="AD25" s="211">
        <f t="shared" si="18"/>
        <v>1303.2584793309511</v>
      </c>
      <c r="AE25" s="211">
        <f t="shared" si="18"/>
        <v>1307.0258797729309</v>
      </c>
      <c r="AF25" s="211">
        <f t="shared" si="18"/>
        <v>1310.793280214911</v>
      </c>
      <c r="AG25" s="211">
        <f t="shared" si="18"/>
        <v>1314.5606806568908</v>
      </c>
      <c r="AH25" s="211">
        <f t="shared" si="18"/>
        <v>1318.3280810988706</v>
      </c>
      <c r="AI25" s="211">
        <f t="shared" si="18"/>
        <v>1322.0954815408506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1325.8628819828305</v>
      </c>
      <c r="AK25" s="211">
        <f t="shared" si="19"/>
        <v>1329.6302824248105</v>
      </c>
      <c r="AL25" s="211">
        <f t="shared" si="19"/>
        <v>1333.3976828667903</v>
      </c>
      <c r="AM25" s="211">
        <f t="shared" si="19"/>
        <v>1337.1650833087701</v>
      </c>
      <c r="AN25" s="211">
        <f t="shared" si="19"/>
        <v>1340.9324837507502</v>
      </c>
      <c r="AO25" s="211">
        <f t="shared" si="19"/>
        <v>1344.69988419273</v>
      </c>
      <c r="AP25" s="211">
        <f t="shared" si="19"/>
        <v>1348.4672846347098</v>
      </c>
      <c r="AQ25" s="211">
        <f t="shared" si="19"/>
        <v>1352.2346850766899</v>
      </c>
      <c r="AR25" s="211">
        <f t="shared" si="19"/>
        <v>1356.0020855186697</v>
      </c>
      <c r="AS25" s="211">
        <f t="shared" si="19"/>
        <v>1359.7694859606495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1363.5368864026295</v>
      </c>
      <c r="AU25" s="211">
        <f t="shared" si="20"/>
        <v>1367.3042868446094</v>
      </c>
      <c r="AV25" s="211">
        <f t="shared" si="20"/>
        <v>1371.0716872865894</v>
      </c>
      <c r="AW25" s="211">
        <f t="shared" si="20"/>
        <v>1374.8390877285692</v>
      </c>
      <c r="AX25" s="211">
        <f t="shared" si="20"/>
        <v>1378.606488170549</v>
      </c>
      <c r="AY25" s="211">
        <f t="shared" si="20"/>
        <v>1382.3738886125291</v>
      </c>
      <c r="AZ25" s="211">
        <f t="shared" si="20"/>
        <v>1386.1412890545089</v>
      </c>
      <c r="BA25" s="211">
        <f t="shared" si="20"/>
        <v>1389.9086894964887</v>
      </c>
      <c r="BB25" s="211">
        <f t="shared" si="20"/>
        <v>1393.6760899384687</v>
      </c>
      <c r="BC25" s="211">
        <f t="shared" si="20"/>
        <v>1397.4434903804486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1401.2108908224286</v>
      </c>
      <c r="BE25" s="211">
        <f t="shared" si="21"/>
        <v>1404.9782912644084</v>
      </c>
      <c r="BF25" s="211">
        <f t="shared" si="21"/>
        <v>1408.7456917063882</v>
      </c>
      <c r="BG25" s="211">
        <f t="shared" si="21"/>
        <v>1431.9844645319722</v>
      </c>
      <c r="BH25" s="211">
        <f t="shared" si="21"/>
        <v>1474.6946097411601</v>
      </c>
      <c r="BI25" s="211">
        <f t="shared" si="21"/>
        <v>1517.4047549503482</v>
      </c>
      <c r="BJ25" s="211">
        <f t="shared" si="21"/>
        <v>1560.1149001595361</v>
      </c>
      <c r="BK25" s="211">
        <f t="shared" si="21"/>
        <v>1602.8250453687242</v>
      </c>
      <c r="BL25" s="211">
        <f t="shared" si="21"/>
        <v>1645.5351905779121</v>
      </c>
      <c r="BM25" s="211">
        <f t="shared" si="21"/>
        <v>1688.2453357871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1730.9554809962881</v>
      </c>
      <c r="BO25" s="211">
        <f t="shared" si="22"/>
        <v>1773.665626205476</v>
      </c>
      <c r="BP25" s="211">
        <f t="shared" si="22"/>
        <v>1816.3757714146641</v>
      </c>
      <c r="BQ25" s="211">
        <f t="shared" si="22"/>
        <v>1859.085916623852</v>
      </c>
      <c r="BR25" s="211">
        <f t="shared" si="22"/>
        <v>1901.7960618330399</v>
      </c>
      <c r="BS25" s="211">
        <f t="shared" si="22"/>
        <v>1944.5062070422277</v>
      </c>
      <c r="BT25" s="211">
        <f t="shared" si="22"/>
        <v>1987.2163522514159</v>
      </c>
      <c r="BU25" s="211">
        <f t="shared" si="22"/>
        <v>2029.9264974606037</v>
      </c>
      <c r="BV25" s="211">
        <f t="shared" si="22"/>
        <v>2072.6366426697919</v>
      </c>
      <c r="BW25" s="211">
        <f t="shared" si="22"/>
        <v>2115.3467878789797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2158.0569330881676</v>
      </c>
      <c r="BY25" s="211">
        <f t="shared" si="23"/>
        <v>2200.7670782973555</v>
      </c>
      <c r="BZ25" s="211">
        <f t="shared" si="23"/>
        <v>2243.4772235065439</v>
      </c>
      <c r="CA25" s="211">
        <f t="shared" si="23"/>
        <v>2286.1873687157317</v>
      </c>
      <c r="CB25" s="211">
        <f t="shared" si="23"/>
        <v>2328.8975139249196</v>
      </c>
      <c r="CC25" s="211">
        <f t="shared" si="23"/>
        <v>2371.6076591341075</v>
      </c>
      <c r="CD25" s="211">
        <f t="shared" si="23"/>
        <v>2414.3178043432954</v>
      </c>
      <c r="CE25" s="211">
        <f t="shared" si="23"/>
        <v>2457.0279495524837</v>
      </c>
      <c r="CF25" s="211">
        <f t="shared" si="23"/>
        <v>2499.7380947616712</v>
      </c>
      <c r="CG25" s="211">
        <f t="shared" si="23"/>
        <v>2542.4482399708595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2585.1583851800474</v>
      </c>
      <c r="CI25" s="211">
        <f t="shared" si="24"/>
        <v>2899.6876732292544</v>
      </c>
      <c r="CJ25" s="211">
        <f t="shared" si="24"/>
        <v>3214.2169612784614</v>
      </c>
      <c r="CK25" s="211">
        <f t="shared" si="24"/>
        <v>3528.7462493276685</v>
      </c>
      <c r="CL25" s="211">
        <f t="shared" si="24"/>
        <v>3843.2755373768755</v>
      </c>
      <c r="CM25" s="211">
        <f t="shared" si="24"/>
        <v>4157.804825426083</v>
      </c>
      <c r="CN25" s="211">
        <f t="shared" si="24"/>
        <v>4472.33411347529</v>
      </c>
      <c r="CO25" s="211">
        <f t="shared" si="24"/>
        <v>4786.863401524497</v>
      </c>
      <c r="CP25" s="211">
        <f t="shared" si="24"/>
        <v>5101.392689573704</v>
      </c>
      <c r="CQ25" s="211">
        <f t="shared" si="24"/>
        <v>5415.9219776229111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5730.4512656721181</v>
      </c>
      <c r="CS25" s="211">
        <f t="shared" si="25"/>
        <v>6044.9805537213251</v>
      </c>
      <c r="CT25" s="211">
        <f t="shared" si="25"/>
        <v>6359.5098417705321</v>
      </c>
      <c r="CU25" s="211">
        <f t="shared" si="25"/>
        <v>6674.0391298197392</v>
      </c>
      <c r="CV25" s="211">
        <f t="shared" si="25"/>
        <v>6988.5684178689462</v>
      </c>
      <c r="CW25" s="211">
        <f t="shared" si="25"/>
        <v>7303.0977059181532</v>
      </c>
      <c r="CX25" s="211">
        <f t="shared" si="25"/>
        <v>7303.0977059181523</v>
      </c>
      <c r="CY25" s="211">
        <f t="shared" si="25"/>
        <v>7303.0977059181523</v>
      </c>
      <c r="CZ25" s="211">
        <f t="shared" si="25"/>
        <v>7303.0977059181523</v>
      </c>
      <c r="DA25" s="211">
        <f t="shared" si="25"/>
        <v>7303.0977059181523</v>
      </c>
    </row>
    <row r="26" spans="1:105">
      <c r="A26" s="202" t="str">
        <f>Income!A73</f>
        <v>Own crops sold</v>
      </c>
      <c r="B26" s="204">
        <f>Income!B73</f>
        <v>800.99999999999989</v>
      </c>
      <c r="C26" s="204">
        <f>Income!C73</f>
        <v>2152</v>
      </c>
      <c r="D26" s="204">
        <f>Income!D73</f>
        <v>15545</v>
      </c>
      <c r="E26" s="204">
        <f>Income!E73</f>
        <v>33858.749999999993</v>
      </c>
      <c r="F26" s="211">
        <f t="shared" si="16"/>
        <v>800.99999999999989</v>
      </c>
      <c r="G26" s="211">
        <f t="shared" si="16"/>
        <v>800.99999999999989</v>
      </c>
      <c r="H26" s="211">
        <f t="shared" si="16"/>
        <v>800.99999999999989</v>
      </c>
      <c r="I26" s="211">
        <f t="shared" si="16"/>
        <v>800.99999999999989</v>
      </c>
      <c r="J26" s="211">
        <f t="shared" si="16"/>
        <v>800.99999999999989</v>
      </c>
      <c r="K26" s="211">
        <f t="shared" si="16"/>
        <v>800.99999999999989</v>
      </c>
      <c r="L26" s="211">
        <f t="shared" si="16"/>
        <v>800.99999999999989</v>
      </c>
      <c r="M26" s="211">
        <f t="shared" si="16"/>
        <v>800.99999999999989</v>
      </c>
      <c r="N26" s="211">
        <f t="shared" si="16"/>
        <v>800.99999999999989</v>
      </c>
      <c r="O26" s="211">
        <f t="shared" si="16"/>
        <v>800.99999999999989</v>
      </c>
      <c r="P26" s="211">
        <f t="shared" si="17"/>
        <v>800.99999999999989</v>
      </c>
      <c r="Q26" s="211">
        <f t="shared" si="17"/>
        <v>800.99999999999989</v>
      </c>
      <c r="R26" s="211">
        <f t="shared" si="17"/>
        <v>800.99999999999989</v>
      </c>
      <c r="S26" s="211">
        <f t="shared" si="17"/>
        <v>800.99999999999989</v>
      </c>
      <c r="T26" s="211">
        <f t="shared" si="17"/>
        <v>800.99999999999989</v>
      </c>
      <c r="U26" s="211">
        <f t="shared" si="17"/>
        <v>800.99999999999989</v>
      </c>
      <c r="V26" s="211">
        <f t="shared" si="17"/>
        <v>800.99999999999989</v>
      </c>
      <c r="W26" s="211">
        <f t="shared" si="17"/>
        <v>800.99999999999989</v>
      </c>
      <c r="X26" s="211">
        <f t="shared" si="17"/>
        <v>820.29999999999984</v>
      </c>
      <c r="Y26" s="211">
        <f t="shared" si="17"/>
        <v>858.89999999999986</v>
      </c>
      <c r="Z26" s="211">
        <f t="shared" si="18"/>
        <v>897.49999999999989</v>
      </c>
      <c r="AA26" s="211">
        <f t="shared" si="18"/>
        <v>936.09999999999991</v>
      </c>
      <c r="AB26" s="211">
        <f t="shared" si="18"/>
        <v>974.69999999999982</v>
      </c>
      <c r="AC26" s="211">
        <f t="shared" si="18"/>
        <v>1013.3</v>
      </c>
      <c r="AD26" s="211">
        <f t="shared" si="18"/>
        <v>1051.8999999999999</v>
      </c>
      <c r="AE26" s="211">
        <f t="shared" si="18"/>
        <v>1090.5</v>
      </c>
      <c r="AF26" s="211">
        <f t="shared" si="18"/>
        <v>1129.0999999999999</v>
      </c>
      <c r="AG26" s="211">
        <f t="shared" si="18"/>
        <v>1167.6999999999998</v>
      </c>
      <c r="AH26" s="211">
        <f t="shared" si="18"/>
        <v>1206.3</v>
      </c>
      <c r="AI26" s="211">
        <f t="shared" si="18"/>
        <v>1244.8999999999999</v>
      </c>
      <c r="AJ26" s="211">
        <f t="shared" si="19"/>
        <v>1283.5</v>
      </c>
      <c r="AK26" s="211">
        <f t="shared" si="19"/>
        <v>1322.1</v>
      </c>
      <c r="AL26" s="211">
        <f t="shared" si="19"/>
        <v>1360.6999999999998</v>
      </c>
      <c r="AM26" s="211">
        <f t="shared" si="19"/>
        <v>1399.2999999999997</v>
      </c>
      <c r="AN26" s="211">
        <f t="shared" si="19"/>
        <v>1437.8999999999999</v>
      </c>
      <c r="AO26" s="211">
        <f t="shared" si="19"/>
        <v>1476.5</v>
      </c>
      <c r="AP26" s="211">
        <f t="shared" si="19"/>
        <v>1515.1</v>
      </c>
      <c r="AQ26" s="211">
        <f t="shared" si="19"/>
        <v>1553.6999999999998</v>
      </c>
      <c r="AR26" s="211">
        <f t="shared" si="19"/>
        <v>1592.2999999999997</v>
      </c>
      <c r="AS26" s="211">
        <f t="shared" si="19"/>
        <v>1630.8999999999999</v>
      </c>
      <c r="AT26" s="211">
        <f t="shared" si="20"/>
        <v>1669.5</v>
      </c>
      <c r="AU26" s="211">
        <f t="shared" si="20"/>
        <v>1708.1</v>
      </c>
      <c r="AV26" s="211">
        <f t="shared" si="20"/>
        <v>1746.6999999999998</v>
      </c>
      <c r="AW26" s="211">
        <f t="shared" si="20"/>
        <v>1785.2999999999997</v>
      </c>
      <c r="AX26" s="211">
        <f t="shared" si="20"/>
        <v>1823.8999999999999</v>
      </c>
      <c r="AY26" s="211">
        <f t="shared" si="20"/>
        <v>1862.5</v>
      </c>
      <c r="AZ26" s="211">
        <f t="shared" si="20"/>
        <v>1901.1</v>
      </c>
      <c r="BA26" s="211">
        <f t="shared" si="20"/>
        <v>1939.6999999999998</v>
      </c>
      <c r="BB26" s="211">
        <f t="shared" si="20"/>
        <v>1978.2999999999997</v>
      </c>
      <c r="BC26" s="211">
        <f t="shared" si="20"/>
        <v>2016.9</v>
      </c>
      <c r="BD26" s="211">
        <f t="shared" si="21"/>
        <v>2055.5</v>
      </c>
      <c r="BE26" s="211">
        <f t="shared" si="21"/>
        <v>2094.1</v>
      </c>
      <c r="BF26" s="211">
        <f t="shared" si="21"/>
        <v>2132.6999999999998</v>
      </c>
      <c r="BG26" s="211">
        <f t="shared" si="21"/>
        <v>2395.5090909090909</v>
      </c>
      <c r="BH26" s="211">
        <f t="shared" si="21"/>
        <v>2882.5272727272727</v>
      </c>
      <c r="BI26" s="211">
        <f t="shared" si="21"/>
        <v>3369.5454545454545</v>
      </c>
      <c r="BJ26" s="211">
        <f t="shared" si="21"/>
        <v>3856.5636363636363</v>
      </c>
      <c r="BK26" s="211">
        <f t="shared" si="21"/>
        <v>4343.5818181818177</v>
      </c>
      <c r="BL26" s="211">
        <f t="shared" si="21"/>
        <v>4830.6000000000004</v>
      </c>
      <c r="BM26" s="211">
        <f t="shared" si="21"/>
        <v>5317.6181818181813</v>
      </c>
      <c r="BN26" s="211">
        <f t="shared" si="22"/>
        <v>5804.636363636364</v>
      </c>
      <c r="BO26" s="211">
        <f t="shared" si="22"/>
        <v>6291.6545454545458</v>
      </c>
      <c r="BP26" s="211">
        <f t="shared" si="22"/>
        <v>6778.6727272727276</v>
      </c>
      <c r="BQ26" s="211">
        <f t="shared" si="22"/>
        <v>7265.6909090909094</v>
      </c>
      <c r="BR26" s="211">
        <f t="shared" si="22"/>
        <v>7752.7090909090912</v>
      </c>
      <c r="BS26" s="211">
        <f t="shared" si="22"/>
        <v>8239.7272727272721</v>
      </c>
      <c r="BT26" s="211">
        <f t="shared" si="22"/>
        <v>8726.7454545454548</v>
      </c>
      <c r="BU26" s="211">
        <f t="shared" si="22"/>
        <v>9213.7636363636375</v>
      </c>
      <c r="BV26" s="211">
        <f t="shared" si="22"/>
        <v>9700.7818181818184</v>
      </c>
      <c r="BW26" s="211">
        <f t="shared" si="22"/>
        <v>10187.799999999999</v>
      </c>
      <c r="BX26" s="211">
        <f t="shared" si="23"/>
        <v>10674.818181818182</v>
      </c>
      <c r="BY26" s="211">
        <f t="shared" si="23"/>
        <v>11161.836363636363</v>
      </c>
      <c r="BZ26" s="211">
        <f t="shared" si="23"/>
        <v>11648.854545454546</v>
      </c>
      <c r="CA26" s="211">
        <f t="shared" si="23"/>
        <v>12135.872727272726</v>
      </c>
      <c r="CB26" s="211">
        <f t="shared" si="23"/>
        <v>12622.890909090909</v>
      </c>
      <c r="CC26" s="211">
        <f t="shared" si="23"/>
        <v>13109.90909090909</v>
      </c>
      <c r="CD26" s="211">
        <f t="shared" si="23"/>
        <v>13596.927272727273</v>
      </c>
      <c r="CE26" s="211">
        <f t="shared" si="23"/>
        <v>14083.945454545454</v>
      </c>
      <c r="CF26" s="211">
        <f t="shared" si="23"/>
        <v>14570.963636363636</v>
      </c>
      <c r="CG26" s="211">
        <f t="shared" si="23"/>
        <v>15057.981818181817</v>
      </c>
      <c r="CH26" s="211">
        <f t="shared" si="24"/>
        <v>15545</v>
      </c>
      <c r="CI26" s="211">
        <f t="shared" si="24"/>
        <v>16765.916666666668</v>
      </c>
      <c r="CJ26" s="211">
        <f t="shared" si="24"/>
        <v>17986.833333333332</v>
      </c>
      <c r="CK26" s="211">
        <f t="shared" si="24"/>
        <v>19207.75</v>
      </c>
      <c r="CL26" s="211">
        <f t="shared" si="24"/>
        <v>20428.666666666664</v>
      </c>
      <c r="CM26" s="211">
        <f t="shared" si="24"/>
        <v>21649.583333333332</v>
      </c>
      <c r="CN26" s="211">
        <f t="shared" si="24"/>
        <v>22870.499999999996</v>
      </c>
      <c r="CO26" s="211">
        <f t="shared" si="24"/>
        <v>24091.416666666664</v>
      </c>
      <c r="CP26" s="211">
        <f t="shared" si="24"/>
        <v>25312.333333333328</v>
      </c>
      <c r="CQ26" s="211">
        <f t="shared" si="24"/>
        <v>26533.249999999996</v>
      </c>
      <c r="CR26" s="211">
        <f t="shared" si="25"/>
        <v>27754.166666666664</v>
      </c>
      <c r="CS26" s="211">
        <f t="shared" si="25"/>
        <v>28975.083333333328</v>
      </c>
      <c r="CT26" s="211">
        <f t="shared" si="25"/>
        <v>30195.999999999993</v>
      </c>
      <c r="CU26" s="211">
        <f t="shared" si="25"/>
        <v>31416.916666666661</v>
      </c>
      <c r="CV26" s="211">
        <f t="shared" si="25"/>
        <v>32637.833333333325</v>
      </c>
      <c r="CW26" s="211">
        <f t="shared" si="25"/>
        <v>33858.749999999993</v>
      </c>
      <c r="CX26" s="211">
        <f t="shared" si="25"/>
        <v>33858.749999999993</v>
      </c>
      <c r="CY26" s="211">
        <f t="shared" si="25"/>
        <v>33858.749999999993</v>
      </c>
      <c r="CZ26" s="211">
        <f t="shared" si="25"/>
        <v>33858.749999999993</v>
      </c>
      <c r="DA26" s="211">
        <f t="shared" si="25"/>
        <v>33858.749999999993</v>
      </c>
    </row>
    <row r="27" spans="1:105">
      <c r="A27" s="202" t="str">
        <f>Income!A74</f>
        <v>Animal products consumed</v>
      </c>
      <c r="B27" s="204">
        <f>Income!B74</f>
        <v>466.07965998901045</v>
      </c>
      <c r="C27" s="204">
        <f>Income!C74</f>
        <v>921.54981164163951</v>
      </c>
      <c r="D27" s="204">
        <f>Income!D74</f>
        <v>1200.8581825437168</v>
      </c>
      <c r="E27" s="204">
        <f>Income!E74</f>
        <v>1503.6936825128384</v>
      </c>
      <c r="F27" s="211">
        <f t="shared" si="16"/>
        <v>466.07965998901045</v>
      </c>
      <c r="G27" s="211">
        <f t="shared" si="16"/>
        <v>466.07965998901045</v>
      </c>
      <c r="H27" s="211">
        <f t="shared" si="16"/>
        <v>466.07965998901045</v>
      </c>
      <c r="I27" s="211">
        <f t="shared" si="16"/>
        <v>466.07965998901045</v>
      </c>
      <c r="J27" s="211">
        <f t="shared" si="16"/>
        <v>466.07965998901045</v>
      </c>
      <c r="K27" s="211">
        <f t="shared" si="16"/>
        <v>466.07965998901045</v>
      </c>
      <c r="L27" s="211">
        <f t="shared" si="16"/>
        <v>466.07965998901045</v>
      </c>
      <c r="M27" s="211">
        <f t="shared" si="16"/>
        <v>466.07965998901045</v>
      </c>
      <c r="N27" s="211">
        <f t="shared" si="16"/>
        <v>466.07965998901045</v>
      </c>
      <c r="O27" s="211">
        <f t="shared" si="16"/>
        <v>466.07965998901045</v>
      </c>
      <c r="P27" s="211">
        <f t="shared" si="17"/>
        <v>466.07965998901045</v>
      </c>
      <c r="Q27" s="211">
        <f t="shared" si="17"/>
        <v>466.07965998901045</v>
      </c>
      <c r="R27" s="211">
        <f t="shared" si="17"/>
        <v>466.07965998901045</v>
      </c>
      <c r="S27" s="211">
        <f t="shared" si="17"/>
        <v>466.07965998901045</v>
      </c>
      <c r="T27" s="211">
        <f t="shared" si="17"/>
        <v>466.07965998901045</v>
      </c>
      <c r="U27" s="211">
        <f t="shared" si="17"/>
        <v>466.07965998901045</v>
      </c>
      <c r="V27" s="211">
        <f t="shared" si="17"/>
        <v>466.07965998901045</v>
      </c>
      <c r="W27" s="211">
        <f t="shared" si="17"/>
        <v>466.07965998901045</v>
      </c>
      <c r="X27" s="211">
        <f t="shared" si="17"/>
        <v>472.58637644119085</v>
      </c>
      <c r="Y27" s="211">
        <f t="shared" si="17"/>
        <v>485.59980934555171</v>
      </c>
      <c r="Z27" s="211">
        <f t="shared" si="18"/>
        <v>498.61324224991256</v>
      </c>
      <c r="AA27" s="211">
        <f t="shared" si="18"/>
        <v>511.62667515427336</v>
      </c>
      <c r="AB27" s="211">
        <f t="shared" si="18"/>
        <v>524.64010805863415</v>
      </c>
      <c r="AC27" s="211">
        <f t="shared" si="18"/>
        <v>537.65354096299507</v>
      </c>
      <c r="AD27" s="211">
        <f t="shared" si="18"/>
        <v>550.66697386735586</v>
      </c>
      <c r="AE27" s="211">
        <f t="shared" si="18"/>
        <v>563.68040677171666</v>
      </c>
      <c r="AF27" s="211">
        <f t="shared" si="18"/>
        <v>576.69383967607746</v>
      </c>
      <c r="AG27" s="211">
        <f t="shared" si="18"/>
        <v>589.70727258043837</v>
      </c>
      <c r="AH27" s="211">
        <f t="shared" si="18"/>
        <v>602.72070548479917</v>
      </c>
      <c r="AI27" s="211">
        <f t="shared" si="18"/>
        <v>615.73413838915997</v>
      </c>
      <c r="AJ27" s="211">
        <f t="shared" si="19"/>
        <v>628.74757129352088</v>
      </c>
      <c r="AK27" s="211">
        <f t="shared" si="19"/>
        <v>641.76100419788168</v>
      </c>
      <c r="AL27" s="211">
        <f t="shared" si="19"/>
        <v>654.77443710224247</v>
      </c>
      <c r="AM27" s="211">
        <f t="shared" si="19"/>
        <v>667.78787000660327</v>
      </c>
      <c r="AN27" s="211">
        <f t="shared" si="19"/>
        <v>680.80130291096418</v>
      </c>
      <c r="AO27" s="211">
        <f t="shared" si="19"/>
        <v>693.81473581532498</v>
      </c>
      <c r="AP27" s="211">
        <f t="shared" si="19"/>
        <v>706.82816871968589</v>
      </c>
      <c r="AQ27" s="211">
        <f t="shared" si="19"/>
        <v>719.84160162404669</v>
      </c>
      <c r="AR27" s="211">
        <f t="shared" si="19"/>
        <v>732.85503452840749</v>
      </c>
      <c r="AS27" s="211">
        <f t="shared" si="19"/>
        <v>745.86846743276828</v>
      </c>
      <c r="AT27" s="211">
        <f t="shared" si="20"/>
        <v>758.88190033712908</v>
      </c>
      <c r="AU27" s="211">
        <f t="shared" si="20"/>
        <v>771.89533324148988</v>
      </c>
      <c r="AV27" s="211">
        <f t="shared" si="20"/>
        <v>784.90876614585079</v>
      </c>
      <c r="AW27" s="211">
        <f t="shared" si="20"/>
        <v>797.9221990502117</v>
      </c>
      <c r="AX27" s="211">
        <f t="shared" si="20"/>
        <v>810.9356319545725</v>
      </c>
      <c r="AY27" s="211">
        <f t="shared" si="20"/>
        <v>823.9490648589333</v>
      </c>
      <c r="AZ27" s="211">
        <f t="shared" si="20"/>
        <v>836.9624977632941</v>
      </c>
      <c r="BA27" s="211">
        <f t="shared" si="20"/>
        <v>849.97593066765489</v>
      </c>
      <c r="BB27" s="211">
        <f t="shared" si="20"/>
        <v>862.98936357201569</v>
      </c>
      <c r="BC27" s="211">
        <f t="shared" si="20"/>
        <v>876.0027964763766</v>
      </c>
      <c r="BD27" s="211">
        <f t="shared" si="21"/>
        <v>889.01622938073751</v>
      </c>
      <c r="BE27" s="211">
        <f t="shared" si="21"/>
        <v>902.02966228509831</v>
      </c>
      <c r="BF27" s="211">
        <f t="shared" si="21"/>
        <v>915.04309518945911</v>
      </c>
      <c r="BG27" s="211">
        <f t="shared" si="21"/>
        <v>926.62814565804092</v>
      </c>
      <c r="BH27" s="211">
        <f t="shared" si="21"/>
        <v>936.78481369084375</v>
      </c>
      <c r="BI27" s="211">
        <f t="shared" si="21"/>
        <v>946.94148172364658</v>
      </c>
      <c r="BJ27" s="211">
        <f t="shared" si="21"/>
        <v>957.0981497564494</v>
      </c>
      <c r="BK27" s="211">
        <f t="shared" si="21"/>
        <v>967.25481778925212</v>
      </c>
      <c r="BL27" s="211">
        <f t="shared" si="21"/>
        <v>977.41148582205494</v>
      </c>
      <c r="BM27" s="211">
        <f t="shared" si="21"/>
        <v>987.56815385485777</v>
      </c>
      <c r="BN27" s="211">
        <f t="shared" si="22"/>
        <v>997.7248218876606</v>
      </c>
      <c r="BO27" s="211">
        <f t="shared" si="22"/>
        <v>1007.8814899204634</v>
      </c>
      <c r="BP27" s="211">
        <f t="shared" si="22"/>
        <v>1018.0381579532662</v>
      </c>
      <c r="BQ27" s="211">
        <f t="shared" si="22"/>
        <v>1028.194825986069</v>
      </c>
      <c r="BR27" s="211">
        <f t="shared" si="22"/>
        <v>1038.3514940188718</v>
      </c>
      <c r="BS27" s="211">
        <f t="shared" si="22"/>
        <v>1048.5081620516746</v>
      </c>
      <c r="BT27" s="211">
        <f t="shared" si="22"/>
        <v>1058.6648300844774</v>
      </c>
      <c r="BU27" s="211">
        <f t="shared" si="22"/>
        <v>1068.8214981172803</v>
      </c>
      <c r="BV27" s="211">
        <f t="shared" si="22"/>
        <v>1078.9781661500831</v>
      </c>
      <c r="BW27" s="211">
        <f t="shared" si="22"/>
        <v>1089.1348341828859</v>
      </c>
      <c r="BX27" s="211">
        <f t="shared" si="23"/>
        <v>1099.2915022156888</v>
      </c>
      <c r="BY27" s="211">
        <f t="shared" si="23"/>
        <v>1109.4481702484916</v>
      </c>
      <c r="BZ27" s="211">
        <f t="shared" si="23"/>
        <v>1119.6048382812944</v>
      </c>
      <c r="CA27" s="211">
        <f t="shared" si="23"/>
        <v>1129.761506314097</v>
      </c>
      <c r="CB27" s="211">
        <f t="shared" si="23"/>
        <v>1139.9181743468998</v>
      </c>
      <c r="CC27" s="211">
        <f t="shared" si="23"/>
        <v>1150.0748423797027</v>
      </c>
      <c r="CD27" s="211">
        <f t="shared" si="23"/>
        <v>1160.2315104125055</v>
      </c>
      <c r="CE27" s="211">
        <f t="shared" si="23"/>
        <v>1170.3881784453083</v>
      </c>
      <c r="CF27" s="211">
        <f t="shared" si="23"/>
        <v>1180.5448464781111</v>
      </c>
      <c r="CG27" s="211">
        <f t="shared" si="23"/>
        <v>1190.701514510914</v>
      </c>
      <c r="CH27" s="211">
        <f t="shared" si="24"/>
        <v>1200.8581825437168</v>
      </c>
      <c r="CI27" s="211">
        <f t="shared" si="24"/>
        <v>1221.0472158749915</v>
      </c>
      <c r="CJ27" s="211">
        <f t="shared" si="24"/>
        <v>1241.2362492062664</v>
      </c>
      <c r="CK27" s="211">
        <f t="shared" si="24"/>
        <v>1261.4252825375411</v>
      </c>
      <c r="CL27" s="211">
        <f t="shared" si="24"/>
        <v>1281.614315868816</v>
      </c>
      <c r="CM27" s="211">
        <f t="shared" si="24"/>
        <v>1301.8033492000907</v>
      </c>
      <c r="CN27" s="211">
        <f t="shared" si="24"/>
        <v>1321.9923825313654</v>
      </c>
      <c r="CO27" s="211">
        <f t="shared" si="24"/>
        <v>1342.1814158626403</v>
      </c>
      <c r="CP27" s="211">
        <f t="shared" si="24"/>
        <v>1362.370449193915</v>
      </c>
      <c r="CQ27" s="211">
        <f t="shared" si="24"/>
        <v>1382.5594825251899</v>
      </c>
      <c r="CR27" s="211">
        <f t="shared" si="25"/>
        <v>1402.7485158564646</v>
      </c>
      <c r="CS27" s="211">
        <f t="shared" si="25"/>
        <v>1422.9375491877393</v>
      </c>
      <c r="CT27" s="211">
        <f t="shared" si="25"/>
        <v>1443.1265825190142</v>
      </c>
      <c r="CU27" s="211">
        <f t="shared" si="25"/>
        <v>1463.3156158502889</v>
      </c>
      <c r="CV27" s="211">
        <f t="shared" si="25"/>
        <v>1483.5046491815638</v>
      </c>
      <c r="CW27" s="211">
        <f t="shared" si="25"/>
        <v>1503.6936825128384</v>
      </c>
      <c r="CX27" s="211">
        <f t="shared" si="25"/>
        <v>1503.6936825128384</v>
      </c>
      <c r="CY27" s="211">
        <f t="shared" si="25"/>
        <v>1503.6936825128384</v>
      </c>
      <c r="CZ27" s="211">
        <f t="shared" si="25"/>
        <v>1503.6936825128384</v>
      </c>
      <c r="DA27" s="211">
        <f t="shared" si="25"/>
        <v>1503.6936825128384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5500</v>
      </c>
      <c r="E28" s="204">
        <f>Income!E75</f>
        <v>12500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100</v>
      </c>
      <c r="BH28" s="211">
        <f t="shared" si="21"/>
        <v>300</v>
      </c>
      <c r="BI28" s="211">
        <f t="shared" si="21"/>
        <v>500</v>
      </c>
      <c r="BJ28" s="211">
        <f t="shared" si="21"/>
        <v>700</v>
      </c>
      <c r="BK28" s="211">
        <f t="shared" si="21"/>
        <v>900</v>
      </c>
      <c r="BL28" s="211">
        <f t="shared" si="21"/>
        <v>1100</v>
      </c>
      <c r="BM28" s="211">
        <f t="shared" si="21"/>
        <v>1300</v>
      </c>
      <c r="BN28" s="211">
        <f t="shared" si="22"/>
        <v>1500</v>
      </c>
      <c r="BO28" s="211">
        <f t="shared" si="22"/>
        <v>1700</v>
      </c>
      <c r="BP28" s="211">
        <f t="shared" si="22"/>
        <v>1900</v>
      </c>
      <c r="BQ28" s="211">
        <f t="shared" si="22"/>
        <v>2100</v>
      </c>
      <c r="BR28" s="211">
        <f t="shared" si="22"/>
        <v>2300</v>
      </c>
      <c r="BS28" s="211">
        <f t="shared" si="22"/>
        <v>2500</v>
      </c>
      <c r="BT28" s="211">
        <f t="shared" si="22"/>
        <v>2700</v>
      </c>
      <c r="BU28" s="211">
        <f t="shared" si="22"/>
        <v>2900</v>
      </c>
      <c r="BV28" s="211">
        <f t="shared" si="22"/>
        <v>3100</v>
      </c>
      <c r="BW28" s="211">
        <f t="shared" si="22"/>
        <v>3300</v>
      </c>
      <c r="BX28" s="211">
        <f t="shared" si="23"/>
        <v>3500</v>
      </c>
      <c r="BY28" s="211">
        <f t="shared" si="23"/>
        <v>3700</v>
      </c>
      <c r="BZ28" s="211">
        <f t="shared" si="23"/>
        <v>3900</v>
      </c>
      <c r="CA28" s="211">
        <f t="shared" si="23"/>
        <v>4100</v>
      </c>
      <c r="CB28" s="211">
        <f t="shared" si="23"/>
        <v>4300</v>
      </c>
      <c r="CC28" s="211">
        <f t="shared" si="23"/>
        <v>4500</v>
      </c>
      <c r="CD28" s="211">
        <f t="shared" si="23"/>
        <v>4700</v>
      </c>
      <c r="CE28" s="211">
        <f t="shared" si="23"/>
        <v>4900</v>
      </c>
      <c r="CF28" s="211">
        <f t="shared" si="23"/>
        <v>5100</v>
      </c>
      <c r="CG28" s="211">
        <f t="shared" si="23"/>
        <v>5300</v>
      </c>
      <c r="CH28" s="211">
        <f t="shared" si="24"/>
        <v>5500</v>
      </c>
      <c r="CI28" s="211">
        <f t="shared" si="24"/>
        <v>5966.666666666667</v>
      </c>
      <c r="CJ28" s="211">
        <f t="shared" si="24"/>
        <v>6433.333333333333</v>
      </c>
      <c r="CK28" s="211">
        <f t="shared" si="24"/>
        <v>6900</v>
      </c>
      <c r="CL28" s="211">
        <f t="shared" si="24"/>
        <v>7366.666666666667</v>
      </c>
      <c r="CM28" s="211">
        <f t="shared" si="24"/>
        <v>7833.3333333333339</v>
      </c>
      <c r="CN28" s="211">
        <f t="shared" si="24"/>
        <v>8300</v>
      </c>
      <c r="CO28" s="211">
        <f t="shared" si="24"/>
        <v>8766.6666666666661</v>
      </c>
      <c r="CP28" s="211">
        <f t="shared" si="24"/>
        <v>9233.3333333333339</v>
      </c>
      <c r="CQ28" s="211">
        <f t="shared" si="24"/>
        <v>9700</v>
      </c>
      <c r="CR28" s="211">
        <f t="shared" si="25"/>
        <v>10166.666666666668</v>
      </c>
      <c r="CS28" s="211">
        <f t="shared" si="25"/>
        <v>10633.333333333332</v>
      </c>
      <c r="CT28" s="211">
        <f t="shared" si="25"/>
        <v>11100</v>
      </c>
      <c r="CU28" s="211">
        <f t="shared" si="25"/>
        <v>11566.666666666668</v>
      </c>
      <c r="CV28" s="211">
        <f t="shared" si="25"/>
        <v>12033.333333333332</v>
      </c>
      <c r="CW28" s="211">
        <f t="shared" si="25"/>
        <v>12500</v>
      </c>
      <c r="CX28" s="211">
        <f t="shared" si="25"/>
        <v>12500</v>
      </c>
      <c r="CY28" s="211">
        <f t="shared" si="25"/>
        <v>12500</v>
      </c>
      <c r="CZ28" s="211">
        <f t="shared" si="25"/>
        <v>12500</v>
      </c>
      <c r="DA28" s="211">
        <f t="shared" si="25"/>
        <v>12500</v>
      </c>
    </row>
    <row r="29" spans="1:105">
      <c r="A29" s="202" t="str">
        <f>Income!A76</f>
        <v>Animals sold</v>
      </c>
      <c r="B29" s="204">
        <f>Income!B76</f>
        <v>800</v>
      </c>
      <c r="C29" s="204">
        <f>Income!C76</f>
        <v>4300.5</v>
      </c>
      <c r="D29" s="204">
        <f>Income!D76</f>
        <v>14739.999999999996</v>
      </c>
      <c r="E29" s="204">
        <f>Income!E76</f>
        <v>23306.25</v>
      </c>
      <c r="F29" s="211">
        <f t="shared" si="16"/>
        <v>800</v>
      </c>
      <c r="G29" s="211">
        <f t="shared" si="16"/>
        <v>800</v>
      </c>
      <c r="H29" s="211">
        <f t="shared" si="16"/>
        <v>800</v>
      </c>
      <c r="I29" s="211">
        <f t="shared" si="16"/>
        <v>800</v>
      </c>
      <c r="J29" s="211">
        <f t="shared" si="16"/>
        <v>800</v>
      </c>
      <c r="K29" s="211">
        <f t="shared" si="16"/>
        <v>800</v>
      </c>
      <c r="L29" s="211">
        <f t="shared" si="16"/>
        <v>800</v>
      </c>
      <c r="M29" s="211">
        <f t="shared" si="16"/>
        <v>800</v>
      </c>
      <c r="N29" s="211">
        <f t="shared" si="16"/>
        <v>800</v>
      </c>
      <c r="O29" s="211">
        <f t="shared" si="16"/>
        <v>800</v>
      </c>
      <c r="P29" s="211">
        <f t="shared" si="17"/>
        <v>800</v>
      </c>
      <c r="Q29" s="211">
        <f t="shared" si="17"/>
        <v>800</v>
      </c>
      <c r="R29" s="211">
        <f t="shared" si="17"/>
        <v>800</v>
      </c>
      <c r="S29" s="211">
        <f t="shared" si="17"/>
        <v>800</v>
      </c>
      <c r="T29" s="211">
        <f t="shared" si="17"/>
        <v>800</v>
      </c>
      <c r="U29" s="211">
        <f t="shared" si="17"/>
        <v>800</v>
      </c>
      <c r="V29" s="211">
        <f t="shared" si="17"/>
        <v>800</v>
      </c>
      <c r="W29" s="211">
        <f t="shared" si="17"/>
        <v>800</v>
      </c>
      <c r="X29" s="211">
        <f t="shared" si="17"/>
        <v>850.00714285714287</v>
      </c>
      <c r="Y29" s="211">
        <f t="shared" si="17"/>
        <v>950.0214285714286</v>
      </c>
      <c r="Z29" s="211">
        <f t="shared" si="18"/>
        <v>1050.0357142857142</v>
      </c>
      <c r="AA29" s="211">
        <f t="shared" si="18"/>
        <v>1150.05</v>
      </c>
      <c r="AB29" s="211">
        <f t="shared" si="18"/>
        <v>1250.0642857142857</v>
      </c>
      <c r="AC29" s="211">
        <f t="shared" si="18"/>
        <v>1350.0785714285714</v>
      </c>
      <c r="AD29" s="211">
        <f t="shared" si="18"/>
        <v>1450.0928571428572</v>
      </c>
      <c r="AE29" s="211">
        <f t="shared" si="18"/>
        <v>1550.1071428571429</v>
      </c>
      <c r="AF29" s="211">
        <f t="shared" si="18"/>
        <v>1650.1214285714286</v>
      </c>
      <c r="AG29" s="211">
        <f t="shared" si="18"/>
        <v>1750.1357142857141</v>
      </c>
      <c r="AH29" s="211">
        <f t="shared" si="18"/>
        <v>1850.15</v>
      </c>
      <c r="AI29" s="211">
        <f t="shared" si="18"/>
        <v>1950.1642857142858</v>
      </c>
      <c r="AJ29" s="211">
        <f t="shared" si="19"/>
        <v>2050.1785714285716</v>
      </c>
      <c r="AK29" s="211">
        <f t="shared" si="19"/>
        <v>2150.1928571428571</v>
      </c>
      <c r="AL29" s="211">
        <f t="shared" si="19"/>
        <v>2250.2071428571426</v>
      </c>
      <c r="AM29" s="211">
        <f t="shared" si="19"/>
        <v>2350.2214285714285</v>
      </c>
      <c r="AN29" s="211">
        <f t="shared" si="19"/>
        <v>2450.2357142857145</v>
      </c>
      <c r="AO29" s="211">
        <f t="shared" si="19"/>
        <v>2550.25</v>
      </c>
      <c r="AP29" s="211">
        <f t="shared" si="19"/>
        <v>2650.2642857142855</v>
      </c>
      <c r="AQ29" s="211">
        <f t="shared" si="19"/>
        <v>2750.2785714285715</v>
      </c>
      <c r="AR29" s="211">
        <f t="shared" si="19"/>
        <v>2850.292857142857</v>
      </c>
      <c r="AS29" s="211">
        <f t="shared" si="19"/>
        <v>2950.3071428571429</v>
      </c>
      <c r="AT29" s="211">
        <f t="shared" si="20"/>
        <v>3050.3214285714284</v>
      </c>
      <c r="AU29" s="211">
        <f t="shared" si="20"/>
        <v>3150.3357142857144</v>
      </c>
      <c r="AV29" s="211">
        <f t="shared" si="20"/>
        <v>3250.35</v>
      </c>
      <c r="AW29" s="211">
        <f t="shared" si="20"/>
        <v>3350.3642857142859</v>
      </c>
      <c r="AX29" s="211">
        <f t="shared" si="20"/>
        <v>3450.3785714285714</v>
      </c>
      <c r="AY29" s="211">
        <f t="shared" si="20"/>
        <v>3550.3928571428573</v>
      </c>
      <c r="AZ29" s="211">
        <f t="shared" si="20"/>
        <v>3650.4071428571428</v>
      </c>
      <c r="BA29" s="211">
        <f t="shared" si="20"/>
        <v>3750.4214285714284</v>
      </c>
      <c r="BB29" s="211">
        <f t="shared" si="20"/>
        <v>3850.4357142857143</v>
      </c>
      <c r="BC29" s="211">
        <f t="shared" si="20"/>
        <v>3950.45</v>
      </c>
      <c r="BD29" s="211">
        <f t="shared" si="21"/>
        <v>4050.4642857142858</v>
      </c>
      <c r="BE29" s="211">
        <f t="shared" si="21"/>
        <v>4150.4785714285717</v>
      </c>
      <c r="BF29" s="211">
        <f t="shared" si="21"/>
        <v>4250.4928571428572</v>
      </c>
      <c r="BG29" s="211">
        <f t="shared" si="21"/>
        <v>4490.3090909090906</v>
      </c>
      <c r="BH29" s="211">
        <f t="shared" si="21"/>
        <v>4869.9272727272728</v>
      </c>
      <c r="BI29" s="211">
        <f t="shared" si="21"/>
        <v>5249.545454545454</v>
      </c>
      <c r="BJ29" s="211">
        <f t="shared" si="21"/>
        <v>5629.1636363636353</v>
      </c>
      <c r="BK29" s="211">
        <f t="shared" si="21"/>
        <v>6008.7818181818175</v>
      </c>
      <c r="BL29" s="211">
        <f t="shared" si="21"/>
        <v>6388.4</v>
      </c>
      <c r="BM29" s="211">
        <f t="shared" si="21"/>
        <v>6768.0181818181809</v>
      </c>
      <c r="BN29" s="211">
        <f t="shared" si="22"/>
        <v>7147.6363636363621</v>
      </c>
      <c r="BO29" s="211">
        <f t="shared" si="22"/>
        <v>7527.2545454545443</v>
      </c>
      <c r="BP29" s="211">
        <f t="shared" si="22"/>
        <v>7906.8727272727265</v>
      </c>
      <c r="BQ29" s="211">
        <f t="shared" si="22"/>
        <v>8286.4909090909077</v>
      </c>
      <c r="BR29" s="211">
        <f t="shared" si="22"/>
        <v>8666.109090909089</v>
      </c>
      <c r="BS29" s="211">
        <f t="shared" si="22"/>
        <v>9045.7272727272721</v>
      </c>
      <c r="BT29" s="211">
        <f t="shared" si="22"/>
        <v>9425.3454545454515</v>
      </c>
      <c r="BU29" s="211">
        <f t="shared" si="22"/>
        <v>9804.9636363636346</v>
      </c>
      <c r="BV29" s="211">
        <f t="shared" si="22"/>
        <v>10184.581818181816</v>
      </c>
      <c r="BW29" s="211">
        <f t="shared" si="22"/>
        <v>10564.199999999997</v>
      </c>
      <c r="BX29" s="211">
        <f t="shared" si="23"/>
        <v>10943.81818181818</v>
      </c>
      <c r="BY29" s="211">
        <f t="shared" si="23"/>
        <v>11323.436363636361</v>
      </c>
      <c r="BZ29" s="211">
        <f t="shared" si="23"/>
        <v>11703.054545454543</v>
      </c>
      <c r="CA29" s="211">
        <f t="shared" si="23"/>
        <v>12082.672727272724</v>
      </c>
      <c r="CB29" s="211">
        <f t="shared" si="23"/>
        <v>12462.290909090905</v>
      </c>
      <c r="CC29" s="211">
        <f t="shared" si="23"/>
        <v>12841.909090909088</v>
      </c>
      <c r="CD29" s="211">
        <f t="shared" si="23"/>
        <v>13221.52727272727</v>
      </c>
      <c r="CE29" s="211">
        <f t="shared" si="23"/>
        <v>13601.145454545451</v>
      </c>
      <c r="CF29" s="211">
        <f t="shared" si="23"/>
        <v>13980.763636363632</v>
      </c>
      <c r="CG29" s="211">
        <f t="shared" si="23"/>
        <v>14360.381818181813</v>
      </c>
      <c r="CH29" s="211">
        <f t="shared" si="24"/>
        <v>14739.999999999996</v>
      </c>
      <c r="CI29" s="211">
        <f t="shared" si="24"/>
        <v>15311.08333333333</v>
      </c>
      <c r="CJ29" s="211">
        <f t="shared" si="24"/>
        <v>15882.166666666664</v>
      </c>
      <c r="CK29" s="211">
        <f t="shared" si="24"/>
        <v>16453.249999999996</v>
      </c>
      <c r="CL29" s="211">
        <f t="shared" si="24"/>
        <v>17024.333333333332</v>
      </c>
      <c r="CM29" s="211">
        <f t="shared" si="24"/>
        <v>17595.416666666664</v>
      </c>
      <c r="CN29" s="211">
        <f t="shared" si="24"/>
        <v>18166.499999999996</v>
      </c>
      <c r="CO29" s="211">
        <f t="shared" si="24"/>
        <v>18737.583333333332</v>
      </c>
      <c r="CP29" s="211">
        <f t="shared" si="24"/>
        <v>19308.666666666664</v>
      </c>
      <c r="CQ29" s="211">
        <f t="shared" si="24"/>
        <v>19879.75</v>
      </c>
      <c r="CR29" s="211">
        <f t="shared" si="25"/>
        <v>20450.833333333332</v>
      </c>
      <c r="CS29" s="211">
        <f t="shared" si="25"/>
        <v>21021.916666666664</v>
      </c>
      <c r="CT29" s="211">
        <f t="shared" si="25"/>
        <v>21593</v>
      </c>
      <c r="CU29" s="211">
        <f t="shared" si="25"/>
        <v>22164.083333333332</v>
      </c>
      <c r="CV29" s="211">
        <f t="shared" si="25"/>
        <v>22735.166666666668</v>
      </c>
      <c r="CW29" s="211">
        <f t="shared" si="25"/>
        <v>23306.25</v>
      </c>
      <c r="CX29" s="211">
        <f t="shared" si="25"/>
        <v>23306.25</v>
      </c>
      <c r="CY29" s="211">
        <f t="shared" si="25"/>
        <v>23306.25</v>
      </c>
      <c r="CZ29" s="211">
        <f t="shared" si="25"/>
        <v>23306.25</v>
      </c>
      <c r="DA29" s="211">
        <f t="shared" si="25"/>
        <v>23306.25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7504.1436464088383</v>
      </c>
      <c r="C31" s="204">
        <f>Income!C78</f>
        <v>16323.314917127072</v>
      </c>
      <c r="D31" s="204">
        <f>Income!D78</f>
        <v>31265.138121546956</v>
      </c>
      <c r="E31" s="204">
        <f>Income!E78</f>
        <v>0</v>
      </c>
      <c r="F31" s="211">
        <f t="shared" si="16"/>
        <v>7504.1436464088383</v>
      </c>
      <c r="G31" s="211">
        <f t="shared" si="16"/>
        <v>7504.1436464088383</v>
      </c>
      <c r="H31" s="211">
        <f t="shared" si="16"/>
        <v>7504.1436464088383</v>
      </c>
      <c r="I31" s="211">
        <f t="shared" si="16"/>
        <v>7504.1436464088383</v>
      </c>
      <c r="J31" s="211">
        <f t="shared" si="16"/>
        <v>7504.1436464088383</v>
      </c>
      <c r="K31" s="211">
        <f t="shared" si="16"/>
        <v>7504.1436464088383</v>
      </c>
      <c r="L31" s="211">
        <f t="shared" si="16"/>
        <v>7504.1436464088383</v>
      </c>
      <c r="M31" s="211">
        <f t="shared" si="16"/>
        <v>7504.1436464088383</v>
      </c>
      <c r="N31" s="211">
        <f t="shared" si="16"/>
        <v>7504.1436464088383</v>
      </c>
      <c r="O31" s="211">
        <f t="shared" si="16"/>
        <v>7504.1436464088383</v>
      </c>
      <c r="P31" s="211">
        <f t="shared" si="17"/>
        <v>7504.1436464088383</v>
      </c>
      <c r="Q31" s="211">
        <f t="shared" si="17"/>
        <v>7504.1436464088383</v>
      </c>
      <c r="R31" s="211">
        <f t="shared" si="17"/>
        <v>7504.1436464088383</v>
      </c>
      <c r="S31" s="211">
        <f t="shared" si="17"/>
        <v>7504.1436464088383</v>
      </c>
      <c r="T31" s="211">
        <f t="shared" si="17"/>
        <v>7504.1436464088383</v>
      </c>
      <c r="U31" s="211">
        <f t="shared" si="17"/>
        <v>7504.1436464088383</v>
      </c>
      <c r="V31" s="211">
        <f t="shared" si="17"/>
        <v>7504.1436464088383</v>
      </c>
      <c r="W31" s="211">
        <f t="shared" si="17"/>
        <v>7504.1436464088383</v>
      </c>
      <c r="X31" s="211">
        <f t="shared" si="17"/>
        <v>7630.1318074190985</v>
      </c>
      <c r="Y31" s="211">
        <f t="shared" si="17"/>
        <v>7882.1081294396199</v>
      </c>
      <c r="Z31" s="211">
        <f t="shared" si="18"/>
        <v>8134.0844514601404</v>
      </c>
      <c r="AA31" s="211">
        <f t="shared" si="18"/>
        <v>8386.0607734806617</v>
      </c>
      <c r="AB31" s="211">
        <f t="shared" si="18"/>
        <v>8638.0370955011822</v>
      </c>
      <c r="AC31" s="211">
        <f t="shared" si="18"/>
        <v>8890.0134175217045</v>
      </c>
      <c r="AD31" s="211">
        <f t="shared" si="18"/>
        <v>9141.9897395422249</v>
      </c>
      <c r="AE31" s="211">
        <f t="shared" si="18"/>
        <v>9393.9660615627454</v>
      </c>
      <c r="AF31" s="211">
        <f t="shared" si="18"/>
        <v>9645.9423835832677</v>
      </c>
      <c r="AG31" s="211">
        <f t="shared" si="18"/>
        <v>9897.9187056037881</v>
      </c>
      <c r="AH31" s="211">
        <f t="shared" si="18"/>
        <v>10149.895027624309</v>
      </c>
      <c r="AI31" s="211">
        <f t="shared" si="18"/>
        <v>10401.871349644829</v>
      </c>
      <c r="AJ31" s="211">
        <f t="shared" si="19"/>
        <v>10653.847671665351</v>
      </c>
      <c r="AK31" s="211">
        <f t="shared" si="19"/>
        <v>10905.823993685872</v>
      </c>
      <c r="AL31" s="211">
        <f t="shared" si="19"/>
        <v>11157.800315706392</v>
      </c>
      <c r="AM31" s="211">
        <f t="shared" si="19"/>
        <v>11409.776637726914</v>
      </c>
      <c r="AN31" s="211">
        <f t="shared" si="19"/>
        <v>11661.752959747435</v>
      </c>
      <c r="AO31" s="211">
        <f t="shared" si="19"/>
        <v>11913.729281767955</v>
      </c>
      <c r="AP31" s="211">
        <f t="shared" si="19"/>
        <v>12165.705603788476</v>
      </c>
      <c r="AQ31" s="211">
        <f t="shared" si="19"/>
        <v>12417.681925808996</v>
      </c>
      <c r="AR31" s="211">
        <f t="shared" si="19"/>
        <v>12669.658247829519</v>
      </c>
      <c r="AS31" s="211">
        <f t="shared" si="19"/>
        <v>12921.634569850039</v>
      </c>
      <c r="AT31" s="211">
        <f t="shared" si="20"/>
        <v>13173.610891870561</v>
      </c>
      <c r="AU31" s="211">
        <f t="shared" si="20"/>
        <v>13425.587213891082</v>
      </c>
      <c r="AV31" s="211">
        <f t="shared" si="20"/>
        <v>13677.563535911602</v>
      </c>
      <c r="AW31" s="211">
        <f t="shared" si="20"/>
        <v>13929.539857932123</v>
      </c>
      <c r="AX31" s="211">
        <f t="shared" si="20"/>
        <v>14181.516179952645</v>
      </c>
      <c r="AY31" s="211">
        <f t="shared" si="20"/>
        <v>14433.492501973165</v>
      </c>
      <c r="AZ31" s="211">
        <f t="shared" si="20"/>
        <v>14685.468823993686</v>
      </c>
      <c r="BA31" s="211">
        <f t="shared" si="20"/>
        <v>14937.445146014206</v>
      </c>
      <c r="BB31" s="211">
        <f t="shared" si="20"/>
        <v>15189.421468034729</v>
      </c>
      <c r="BC31" s="211">
        <f t="shared" si="20"/>
        <v>15441.397790055249</v>
      </c>
      <c r="BD31" s="211">
        <f t="shared" si="21"/>
        <v>15693.37411207577</v>
      </c>
      <c r="BE31" s="211">
        <f t="shared" si="21"/>
        <v>15945.35043409629</v>
      </c>
      <c r="BF31" s="211">
        <f t="shared" si="21"/>
        <v>16197.326756116812</v>
      </c>
      <c r="BG31" s="211">
        <f t="shared" si="21"/>
        <v>16594.984429934706</v>
      </c>
      <c r="BH31" s="211">
        <f t="shared" si="21"/>
        <v>17138.323455549977</v>
      </c>
      <c r="BI31" s="211">
        <f t="shared" si="21"/>
        <v>17681.662481165244</v>
      </c>
      <c r="BJ31" s="211">
        <f t="shared" si="21"/>
        <v>18225.001506780511</v>
      </c>
      <c r="BK31" s="211">
        <f t="shared" si="21"/>
        <v>18768.340532395781</v>
      </c>
      <c r="BL31" s="211">
        <f t="shared" si="21"/>
        <v>19311.679558011048</v>
      </c>
      <c r="BM31" s="211">
        <f t="shared" si="21"/>
        <v>19855.018583626319</v>
      </c>
      <c r="BN31" s="211">
        <f t="shared" si="22"/>
        <v>20398.357609241586</v>
      </c>
      <c r="BO31" s="211">
        <f t="shared" si="22"/>
        <v>20941.696634856853</v>
      </c>
      <c r="BP31" s="211">
        <f t="shared" si="22"/>
        <v>21485.035660472124</v>
      </c>
      <c r="BQ31" s="211">
        <f t="shared" si="22"/>
        <v>22028.374686087391</v>
      </c>
      <c r="BR31" s="211">
        <f t="shared" si="22"/>
        <v>22571.713711702658</v>
      </c>
      <c r="BS31" s="211">
        <f t="shared" si="22"/>
        <v>23115.052737317928</v>
      </c>
      <c r="BT31" s="211">
        <f t="shared" si="22"/>
        <v>23658.391762933199</v>
      </c>
      <c r="BU31" s="211">
        <f t="shared" si="22"/>
        <v>24201.730788548466</v>
      </c>
      <c r="BV31" s="211">
        <f t="shared" si="22"/>
        <v>24745.069814163733</v>
      </c>
      <c r="BW31" s="211">
        <f t="shared" si="22"/>
        <v>25288.408839779004</v>
      </c>
      <c r="BX31" s="211">
        <f t="shared" si="23"/>
        <v>25831.747865394271</v>
      </c>
      <c r="BY31" s="211">
        <f t="shared" si="23"/>
        <v>26375.086891009538</v>
      </c>
      <c r="BZ31" s="211">
        <f t="shared" si="23"/>
        <v>26918.425916624808</v>
      </c>
      <c r="CA31" s="211">
        <f t="shared" si="23"/>
        <v>27461.764942240075</v>
      </c>
      <c r="CB31" s="211">
        <f t="shared" si="23"/>
        <v>28005.103967855346</v>
      </c>
      <c r="CC31" s="211">
        <f t="shared" si="23"/>
        <v>28548.442993470613</v>
      </c>
      <c r="CD31" s="211">
        <f t="shared" si="23"/>
        <v>29091.782019085884</v>
      </c>
      <c r="CE31" s="211">
        <f t="shared" si="23"/>
        <v>29635.121044701147</v>
      </c>
      <c r="CF31" s="211">
        <f t="shared" si="23"/>
        <v>30178.460070316418</v>
      </c>
      <c r="CG31" s="211">
        <f t="shared" si="23"/>
        <v>30721.799095931688</v>
      </c>
      <c r="CH31" s="211">
        <f t="shared" si="24"/>
        <v>31265.138121546956</v>
      </c>
      <c r="CI31" s="211">
        <f t="shared" si="24"/>
        <v>29180.795580110491</v>
      </c>
      <c r="CJ31" s="211">
        <f t="shared" si="24"/>
        <v>27096.45303867403</v>
      </c>
      <c r="CK31" s="211">
        <f t="shared" si="24"/>
        <v>25012.110497237565</v>
      </c>
      <c r="CL31" s="211">
        <f t="shared" si="24"/>
        <v>22927.7679558011</v>
      </c>
      <c r="CM31" s="211">
        <f t="shared" si="24"/>
        <v>20843.425414364639</v>
      </c>
      <c r="CN31" s="211">
        <f t="shared" si="24"/>
        <v>18759.082872928171</v>
      </c>
      <c r="CO31" s="211">
        <f t="shared" si="24"/>
        <v>16674.74033149171</v>
      </c>
      <c r="CP31" s="211">
        <f t="shared" si="24"/>
        <v>14590.397790055245</v>
      </c>
      <c r="CQ31" s="211">
        <f t="shared" si="24"/>
        <v>12506.055248618781</v>
      </c>
      <c r="CR31" s="211">
        <f t="shared" si="25"/>
        <v>10421.71270718232</v>
      </c>
      <c r="CS31" s="211">
        <f t="shared" si="25"/>
        <v>8337.370165745855</v>
      </c>
      <c r="CT31" s="211">
        <f t="shared" si="25"/>
        <v>6253.0276243093904</v>
      </c>
      <c r="CU31" s="211">
        <f t="shared" si="25"/>
        <v>4168.6850828729293</v>
      </c>
      <c r="CV31" s="211">
        <f t="shared" si="25"/>
        <v>2084.342541436461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115500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7700</v>
      </c>
      <c r="CJ32" s="211">
        <f t="shared" si="24"/>
        <v>15400</v>
      </c>
      <c r="CK32" s="211">
        <f t="shared" si="24"/>
        <v>23100</v>
      </c>
      <c r="CL32" s="211">
        <f t="shared" si="24"/>
        <v>30800</v>
      </c>
      <c r="CM32" s="211">
        <f t="shared" si="24"/>
        <v>38500</v>
      </c>
      <c r="CN32" s="211">
        <f t="shared" si="24"/>
        <v>46200</v>
      </c>
      <c r="CO32" s="211">
        <f t="shared" si="24"/>
        <v>53900</v>
      </c>
      <c r="CP32" s="211">
        <f t="shared" si="24"/>
        <v>61600</v>
      </c>
      <c r="CQ32" s="211">
        <f t="shared" si="24"/>
        <v>69300</v>
      </c>
      <c r="CR32" s="211">
        <f t="shared" si="25"/>
        <v>77000</v>
      </c>
      <c r="CS32" s="211">
        <f t="shared" si="25"/>
        <v>84700</v>
      </c>
      <c r="CT32" s="211">
        <f t="shared" si="25"/>
        <v>92400</v>
      </c>
      <c r="CU32" s="211">
        <f t="shared" si="25"/>
        <v>100100</v>
      </c>
      <c r="CV32" s="211">
        <f t="shared" si="25"/>
        <v>107800</v>
      </c>
      <c r="CW32" s="211">
        <f t="shared" si="25"/>
        <v>115500</v>
      </c>
      <c r="CX32" s="211">
        <f t="shared" si="25"/>
        <v>115500</v>
      </c>
      <c r="CY32" s="211">
        <f t="shared" si="25"/>
        <v>115500</v>
      </c>
      <c r="CZ32" s="211">
        <f t="shared" si="25"/>
        <v>115500</v>
      </c>
      <c r="DA32" s="211">
        <f t="shared" si="25"/>
        <v>115500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20400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370.90909090909093</v>
      </c>
      <c r="BH33" s="211">
        <f t="shared" si="21"/>
        <v>1112.7272727272727</v>
      </c>
      <c r="BI33" s="211">
        <f t="shared" si="21"/>
        <v>1854.5454545454545</v>
      </c>
      <c r="BJ33" s="211">
        <f t="shared" si="21"/>
        <v>2596.3636363636365</v>
      </c>
      <c r="BK33" s="211">
        <f t="shared" si="21"/>
        <v>3338.181818181818</v>
      </c>
      <c r="BL33" s="211">
        <f t="shared" si="21"/>
        <v>4080</v>
      </c>
      <c r="BM33" s="211">
        <f t="shared" si="21"/>
        <v>4821.818181818182</v>
      </c>
      <c r="BN33" s="211">
        <f t="shared" si="22"/>
        <v>5563.636363636364</v>
      </c>
      <c r="BO33" s="211">
        <f t="shared" si="22"/>
        <v>6305.454545454545</v>
      </c>
      <c r="BP33" s="211">
        <f t="shared" si="22"/>
        <v>7047.272727272727</v>
      </c>
      <c r="BQ33" s="211">
        <f t="shared" si="22"/>
        <v>7789.090909090909</v>
      </c>
      <c r="BR33" s="211">
        <f t="shared" si="22"/>
        <v>8530.9090909090901</v>
      </c>
      <c r="BS33" s="211">
        <f t="shared" si="22"/>
        <v>9272.7272727272721</v>
      </c>
      <c r="BT33" s="211">
        <f t="shared" si="22"/>
        <v>10014.545454545454</v>
      </c>
      <c r="BU33" s="211">
        <f t="shared" si="22"/>
        <v>10756.363636363636</v>
      </c>
      <c r="BV33" s="211">
        <f t="shared" si="22"/>
        <v>11498.181818181818</v>
      </c>
      <c r="BW33" s="211">
        <f t="shared" si="22"/>
        <v>12240</v>
      </c>
      <c r="BX33" s="211">
        <f t="shared" si="23"/>
        <v>12981.818181818182</v>
      </c>
      <c r="BY33" s="211">
        <f t="shared" si="23"/>
        <v>13723.636363636364</v>
      </c>
      <c r="BZ33" s="211">
        <f t="shared" si="23"/>
        <v>14465.454545454546</v>
      </c>
      <c r="CA33" s="211">
        <f t="shared" si="23"/>
        <v>15207.272727272728</v>
      </c>
      <c r="CB33" s="211">
        <f t="shared" si="23"/>
        <v>15949.09090909091</v>
      </c>
      <c r="CC33" s="211">
        <f t="shared" si="23"/>
        <v>16690.909090909092</v>
      </c>
      <c r="CD33" s="211">
        <f t="shared" si="23"/>
        <v>17432.727272727272</v>
      </c>
      <c r="CE33" s="211">
        <f t="shared" si="23"/>
        <v>18174.545454545456</v>
      </c>
      <c r="CF33" s="211">
        <f t="shared" si="23"/>
        <v>18916.363636363636</v>
      </c>
      <c r="CG33" s="211">
        <f t="shared" si="23"/>
        <v>19658.18181818182</v>
      </c>
      <c r="CH33" s="211">
        <f t="shared" si="24"/>
        <v>20400</v>
      </c>
      <c r="CI33" s="211">
        <f t="shared" si="24"/>
        <v>19040</v>
      </c>
      <c r="CJ33" s="211">
        <f t="shared" si="24"/>
        <v>17680</v>
      </c>
      <c r="CK33" s="211">
        <f t="shared" si="24"/>
        <v>16320</v>
      </c>
      <c r="CL33" s="211">
        <f t="shared" si="24"/>
        <v>14960</v>
      </c>
      <c r="CM33" s="211">
        <f t="shared" si="24"/>
        <v>13600</v>
      </c>
      <c r="CN33" s="211">
        <f t="shared" si="24"/>
        <v>12240</v>
      </c>
      <c r="CO33" s="211">
        <f t="shared" si="24"/>
        <v>10880</v>
      </c>
      <c r="CP33" s="211">
        <f t="shared" si="24"/>
        <v>9520</v>
      </c>
      <c r="CQ33" s="211">
        <f t="shared" si="24"/>
        <v>8160</v>
      </c>
      <c r="CR33" s="211">
        <f t="shared" si="25"/>
        <v>6800</v>
      </c>
      <c r="CS33" s="211">
        <f t="shared" si="25"/>
        <v>5440</v>
      </c>
      <c r="CT33" s="211">
        <f t="shared" si="25"/>
        <v>4080</v>
      </c>
      <c r="CU33" s="211">
        <f t="shared" si="25"/>
        <v>2720</v>
      </c>
      <c r="CV33" s="211">
        <f t="shared" si="25"/>
        <v>1360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8400</v>
      </c>
      <c r="E34" s="204">
        <f>Income!E82</f>
        <v>177000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152.72727272727272</v>
      </c>
      <c r="BH34" s="211">
        <f t="shared" si="21"/>
        <v>458.18181818181819</v>
      </c>
      <c r="BI34" s="211">
        <f t="shared" si="21"/>
        <v>763.63636363636363</v>
      </c>
      <c r="BJ34" s="211">
        <f t="shared" si="21"/>
        <v>1069.090909090909</v>
      </c>
      <c r="BK34" s="211">
        <f t="shared" si="21"/>
        <v>1374.5454545454545</v>
      </c>
      <c r="BL34" s="211">
        <f t="shared" si="21"/>
        <v>1680</v>
      </c>
      <c r="BM34" s="211">
        <f t="shared" si="21"/>
        <v>1985.4545454545455</v>
      </c>
      <c r="BN34" s="211">
        <f t="shared" si="22"/>
        <v>2290.909090909091</v>
      </c>
      <c r="BO34" s="211">
        <f t="shared" si="22"/>
        <v>2596.3636363636365</v>
      </c>
      <c r="BP34" s="211">
        <f t="shared" si="22"/>
        <v>2901.818181818182</v>
      </c>
      <c r="BQ34" s="211">
        <f t="shared" si="22"/>
        <v>3207.2727272727275</v>
      </c>
      <c r="BR34" s="211">
        <f t="shared" si="22"/>
        <v>3512.7272727272725</v>
      </c>
      <c r="BS34" s="211">
        <f t="shared" si="22"/>
        <v>3818.181818181818</v>
      </c>
      <c r="BT34" s="211">
        <f t="shared" si="22"/>
        <v>4123.636363636364</v>
      </c>
      <c r="BU34" s="211">
        <f t="shared" si="22"/>
        <v>4429.090909090909</v>
      </c>
      <c r="BV34" s="211">
        <f t="shared" si="22"/>
        <v>4734.545454545455</v>
      </c>
      <c r="BW34" s="211">
        <f t="shared" si="22"/>
        <v>5040</v>
      </c>
      <c r="BX34" s="211">
        <f t="shared" si="23"/>
        <v>5345.454545454545</v>
      </c>
      <c r="BY34" s="211">
        <f t="shared" si="23"/>
        <v>5650.909090909091</v>
      </c>
      <c r="BZ34" s="211">
        <f t="shared" si="23"/>
        <v>5956.363636363636</v>
      </c>
      <c r="CA34" s="211">
        <f t="shared" si="23"/>
        <v>6261.818181818182</v>
      </c>
      <c r="CB34" s="211">
        <f t="shared" si="23"/>
        <v>6567.272727272727</v>
      </c>
      <c r="CC34" s="211">
        <f t="shared" si="23"/>
        <v>6872.727272727273</v>
      </c>
      <c r="CD34" s="211">
        <f t="shared" si="23"/>
        <v>7178.181818181818</v>
      </c>
      <c r="CE34" s="211">
        <f t="shared" si="23"/>
        <v>7483.636363636364</v>
      </c>
      <c r="CF34" s="211">
        <f t="shared" si="23"/>
        <v>7789.090909090909</v>
      </c>
      <c r="CG34" s="211">
        <f t="shared" si="23"/>
        <v>8094.545454545455</v>
      </c>
      <c r="CH34" s="211">
        <f t="shared" si="24"/>
        <v>8400</v>
      </c>
      <c r="CI34" s="211">
        <f t="shared" si="24"/>
        <v>19640</v>
      </c>
      <c r="CJ34" s="211">
        <f t="shared" si="24"/>
        <v>30880</v>
      </c>
      <c r="CK34" s="211">
        <f t="shared" si="24"/>
        <v>42120</v>
      </c>
      <c r="CL34" s="211">
        <f t="shared" si="24"/>
        <v>53360</v>
      </c>
      <c r="CM34" s="211">
        <f t="shared" si="24"/>
        <v>64600</v>
      </c>
      <c r="CN34" s="211">
        <f t="shared" si="24"/>
        <v>75840</v>
      </c>
      <c r="CO34" s="211">
        <f t="shared" si="24"/>
        <v>87080</v>
      </c>
      <c r="CP34" s="211">
        <f t="shared" si="24"/>
        <v>98320</v>
      </c>
      <c r="CQ34" s="211">
        <f t="shared" si="24"/>
        <v>109560</v>
      </c>
      <c r="CR34" s="211">
        <f t="shared" si="25"/>
        <v>120800</v>
      </c>
      <c r="CS34" s="211">
        <f t="shared" si="25"/>
        <v>132040</v>
      </c>
      <c r="CT34" s="211">
        <f t="shared" si="25"/>
        <v>143280</v>
      </c>
      <c r="CU34" s="211">
        <f t="shared" si="25"/>
        <v>154520</v>
      </c>
      <c r="CV34" s="211">
        <f t="shared" si="25"/>
        <v>165760</v>
      </c>
      <c r="CW34" s="211">
        <f t="shared" si="25"/>
        <v>177000</v>
      </c>
      <c r="CX34" s="211">
        <f t="shared" si="25"/>
        <v>177000</v>
      </c>
      <c r="CY34" s="211">
        <f t="shared" si="25"/>
        <v>177000</v>
      </c>
      <c r="CZ34" s="211">
        <f t="shared" si="25"/>
        <v>177000</v>
      </c>
      <c r="DA34" s="211">
        <f t="shared" si="25"/>
        <v>177000</v>
      </c>
    </row>
    <row r="35" spans="1:105">
      <c r="A35" s="202" t="str">
        <f>Income!A83</f>
        <v>Food transfer - official</v>
      </c>
      <c r="B35" s="204">
        <f>Income!B83</f>
        <v>1665.1348105056604</v>
      </c>
      <c r="C35" s="204">
        <f>Income!C83</f>
        <v>1665.1348105056604</v>
      </c>
      <c r="D35" s="204">
        <f>Income!D83</f>
        <v>1513.7589186415094</v>
      </c>
      <c r="E35" s="204">
        <f>Income!E83</f>
        <v>0</v>
      </c>
      <c r="F35" s="211">
        <f t="shared" si="16"/>
        <v>1665.1348105056604</v>
      </c>
      <c r="G35" s="211">
        <f t="shared" si="16"/>
        <v>1665.1348105056604</v>
      </c>
      <c r="H35" s="211">
        <f t="shared" si="16"/>
        <v>1665.1348105056604</v>
      </c>
      <c r="I35" s="211">
        <f t="shared" si="16"/>
        <v>1665.1348105056604</v>
      </c>
      <c r="J35" s="211">
        <f t="shared" si="16"/>
        <v>1665.1348105056604</v>
      </c>
      <c r="K35" s="211">
        <f t="shared" si="16"/>
        <v>1665.1348105056604</v>
      </c>
      <c r="L35" s="211">
        <f t="shared" si="16"/>
        <v>1665.1348105056604</v>
      </c>
      <c r="M35" s="211">
        <f t="shared" si="16"/>
        <v>1665.1348105056604</v>
      </c>
      <c r="N35" s="211">
        <f t="shared" si="16"/>
        <v>1665.1348105056604</v>
      </c>
      <c r="O35" s="211">
        <f t="shared" si="16"/>
        <v>1665.1348105056604</v>
      </c>
      <c r="P35" s="211">
        <f t="shared" si="17"/>
        <v>1665.1348105056604</v>
      </c>
      <c r="Q35" s="211">
        <f t="shared" si="17"/>
        <v>1665.1348105056604</v>
      </c>
      <c r="R35" s="211">
        <f t="shared" si="17"/>
        <v>1665.1348105056604</v>
      </c>
      <c r="S35" s="211">
        <f t="shared" si="17"/>
        <v>1665.1348105056604</v>
      </c>
      <c r="T35" s="211">
        <f t="shared" si="17"/>
        <v>1665.1348105056604</v>
      </c>
      <c r="U35" s="211">
        <f t="shared" si="17"/>
        <v>1665.1348105056604</v>
      </c>
      <c r="V35" s="211">
        <f t="shared" si="17"/>
        <v>1665.1348105056604</v>
      </c>
      <c r="W35" s="211">
        <f t="shared" si="17"/>
        <v>1665.1348105056604</v>
      </c>
      <c r="X35" s="211">
        <f t="shared" si="17"/>
        <v>1665.1348105056604</v>
      </c>
      <c r="Y35" s="211">
        <f t="shared" si="17"/>
        <v>1665.1348105056604</v>
      </c>
      <c r="Z35" s="211">
        <f t="shared" si="18"/>
        <v>1665.1348105056604</v>
      </c>
      <c r="AA35" s="211">
        <f t="shared" si="18"/>
        <v>1665.1348105056604</v>
      </c>
      <c r="AB35" s="211">
        <f t="shared" si="18"/>
        <v>1665.1348105056604</v>
      </c>
      <c r="AC35" s="211">
        <f t="shared" si="18"/>
        <v>1665.1348105056604</v>
      </c>
      <c r="AD35" s="211">
        <f t="shared" si="18"/>
        <v>1665.1348105056604</v>
      </c>
      <c r="AE35" s="211">
        <f t="shared" si="18"/>
        <v>1665.1348105056604</v>
      </c>
      <c r="AF35" s="211">
        <f t="shared" si="18"/>
        <v>1665.1348105056604</v>
      </c>
      <c r="AG35" s="211">
        <f t="shared" si="18"/>
        <v>1665.1348105056604</v>
      </c>
      <c r="AH35" s="211">
        <f t="shared" si="18"/>
        <v>1665.1348105056604</v>
      </c>
      <c r="AI35" s="211">
        <f t="shared" si="18"/>
        <v>1665.1348105056604</v>
      </c>
      <c r="AJ35" s="211">
        <f t="shared" si="19"/>
        <v>1665.1348105056604</v>
      </c>
      <c r="AK35" s="211">
        <f t="shared" si="19"/>
        <v>1665.1348105056604</v>
      </c>
      <c r="AL35" s="211">
        <f t="shared" si="19"/>
        <v>1665.1348105056604</v>
      </c>
      <c r="AM35" s="211">
        <f t="shared" si="19"/>
        <v>1665.1348105056604</v>
      </c>
      <c r="AN35" s="211">
        <f t="shared" si="19"/>
        <v>1665.1348105056604</v>
      </c>
      <c r="AO35" s="211">
        <f t="shared" si="19"/>
        <v>1665.1348105056604</v>
      </c>
      <c r="AP35" s="211">
        <f t="shared" si="19"/>
        <v>1665.1348105056604</v>
      </c>
      <c r="AQ35" s="211">
        <f t="shared" si="19"/>
        <v>1665.1348105056604</v>
      </c>
      <c r="AR35" s="211">
        <f t="shared" si="19"/>
        <v>1665.1348105056604</v>
      </c>
      <c r="AS35" s="211">
        <f t="shared" si="19"/>
        <v>1665.1348105056604</v>
      </c>
      <c r="AT35" s="211">
        <f t="shared" si="20"/>
        <v>1665.1348105056604</v>
      </c>
      <c r="AU35" s="211">
        <f t="shared" si="20"/>
        <v>1665.1348105056604</v>
      </c>
      <c r="AV35" s="211">
        <f t="shared" si="20"/>
        <v>1665.1348105056604</v>
      </c>
      <c r="AW35" s="211">
        <f t="shared" si="20"/>
        <v>1665.1348105056604</v>
      </c>
      <c r="AX35" s="211">
        <f t="shared" si="20"/>
        <v>1665.1348105056604</v>
      </c>
      <c r="AY35" s="211">
        <f t="shared" si="20"/>
        <v>1665.1348105056604</v>
      </c>
      <c r="AZ35" s="211">
        <f t="shared" si="20"/>
        <v>1665.1348105056604</v>
      </c>
      <c r="BA35" s="211">
        <f t="shared" si="20"/>
        <v>1665.1348105056604</v>
      </c>
      <c r="BB35" s="211">
        <f t="shared" si="20"/>
        <v>1665.1348105056604</v>
      </c>
      <c r="BC35" s="211">
        <f t="shared" si="20"/>
        <v>1665.1348105056604</v>
      </c>
      <c r="BD35" s="211">
        <f t="shared" si="21"/>
        <v>1665.1348105056604</v>
      </c>
      <c r="BE35" s="211">
        <f t="shared" si="21"/>
        <v>1665.1348105056604</v>
      </c>
      <c r="BF35" s="211">
        <f t="shared" si="21"/>
        <v>1665.1348105056604</v>
      </c>
      <c r="BG35" s="211">
        <f t="shared" si="21"/>
        <v>1662.3825215626759</v>
      </c>
      <c r="BH35" s="211">
        <f t="shared" si="21"/>
        <v>1656.8779436767068</v>
      </c>
      <c r="BI35" s="211">
        <f t="shared" si="21"/>
        <v>1651.3733657907376</v>
      </c>
      <c r="BJ35" s="211">
        <f t="shared" si="21"/>
        <v>1645.8687879047684</v>
      </c>
      <c r="BK35" s="211">
        <f t="shared" si="21"/>
        <v>1640.3642100187994</v>
      </c>
      <c r="BL35" s="211">
        <f t="shared" si="21"/>
        <v>1634.8596321328303</v>
      </c>
      <c r="BM35" s="211">
        <f t="shared" si="21"/>
        <v>1629.3550542468611</v>
      </c>
      <c r="BN35" s="211">
        <f t="shared" si="22"/>
        <v>1623.8504763608919</v>
      </c>
      <c r="BO35" s="211">
        <f t="shared" si="22"/>
        <v>1618.3458984749227</v>
      </c>
      <c r="BP35" s="211">
        <f t="shared" si="22"/>
        <v>1612.8413205889537</v>
      </c>
      <c r="BQ35" s="211">
        <f t="shared" si="22"/>
        <v>1607.3367427029846</v>
      </c>
      <c r="BR35" s="211">
        <f t="shared" si="22"/>
        <v>1601.8321648170154</v>
      </c>
      <c r="BS35" s="211">
        <f t="shared" si="22"/>
        <v>1596.3275869310462</v>
      </c>
      <c r="BT35" s="211">
        <f t="shared" si="22"/>
        <v>1590.8230090450772</v>
      </c>
      <c r="BU35" s="211">
        <f t="shared" si="22"/>
        <v>1585.3184311591081</v>
      </c>
      <c r="BV35" s="211">
        <f t="shared" si="22"/>
        <v>1579.8138532731389</v>
      </c>
      <c r="BW35" s="211">
        <f t="shared" si="22"/>
        <v>1574.3092753871697</v>
      </c>
      <c r="BX35" s="211">
        <f t="shared" si="23"/>
        <v>1568.8046975012007</v>
      </c>
      <c r="BY35" s="211">
        <f t="shared" si="23"/>
        <v>1563.3001196152316</v>
      </c>
      <c r="BZ35" s="211">
        <f t="shared" si="23"/>
        <v>1557.7955417292624</v>
      </c>
      <c r="CA35" s="211">
        <f t="shared" si="23"/>
        <v>1552.2909638432932</v>
      </c>
      <c r="CB35" s="211">
        <f t="shared" si="23"/>
        <v>1546.7863859573242</v>
      </c>
      <c r="CC35" s="211">
        <f t="shared" si="23"/>
        <v>1541.281808071355</v>
      </c>
      <c r="CD35" s="211">
        <f t="shared" si="23"/>
        <v>1535.7772301853859</v>
      </c>
      <c r="CE35" s="211">
        <f t="shared" si="23"/>
        <v>1530.2726522994167</v>
      </c>
      <c r="CF35" s="211">
        <f t="shared" si="23"/>
        <v>1524.7680744134477</v>
      </c>
      <c r="CG35" s="211">
        <f t="shared" si="23"/>
        <v>1519.2634965274785</v>
      </c>
      <c r="CH35" s="211">
        <f t="shared" si="24"/>
        <v>1513.7589186415094</v>
      </c>
      <c r="CI35" s="211">
        <f t="shared" si="24"/>
        <v>1412.841657398742</v>
      </c>
      <c r="CJ35" s="211">
        <f t="shared" si="24"/>
        <v>1311.9243961559748</v>
      </c>
      <c r="CK35" s="211">
        <f t="shared" si="24"/>
        <v>1211.0071349132074</v>
      </c>
      <c r="CL35" s="211">
        <f t="shared" si="24"/>
        <v>1110.0898736704403</v>
      </c>
      <c r="CM35" s="211">
        <f t="shared" si="24"/>
        <v>1009.1726124276729</v>
      </c>
      <c r="CN35" s="211">
        <f t="shared" si="24"/>
        <v>908.25535118490563</v>
      </c>
      <c r="CO35" s="211">
        <f t="shared" si="24"/>
        <v>807.33808994213837</v>
      </c>
      <c r="CP35" s="211">
        <f t="shared" si="24"/>
        <v>706.42082869937099</v>
      </c>
      <c r="CQ35" s="211">
        <f t="shared" si="24"/>
        <v>605.50356745660372</v>
      </c>
      <c r="CR35" s="211">
        <f t="shared" si="25"/>
        <v>504.58630621383634</v>
      </c>
      <c r="CS35" s="211">
        <f t="shared" si="25"/>
        <v>403.66904497106907</v>
      </c>
      <c r="CT35" s="211">
        <f t="shared" si="25"/>
        <v>302.75178372830192</v>
      </c>
      <c r="CU35" s="211">
        <f t="shared" si="25"/>
        <v>201.83452248553476</v>
      </c>
      <c r="CV35" s="211">
        <f t="shared" si="25"/>
        <v>100.91726124276738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28319.999999999993</v>
      </c>
      <c r="C36" s="204">
        <f>Income!C85</f>
        <v>28319.999999999993</v>
      </c>
      <c r="D36" s="204">
        <f>Income!D85</f>
        <v>8520</v>
      </c>
      <c r="E36" s="204">
        <f>Income!E85</f>
        <v>10650</v>
      </c>
      <c r="F36" s="211">
        <f t="shared" si="16"/>
        <v>28319.999999999993</v>
      </c>
      <c r="G36" s="211">
        <f t="shared" si="16"/>
        <v>28319.999999999993</v>
      </c>
      <c r="H36" s="211">
        <f t="shared" si="16"/>
        <v>28319.999999999993</v>
      </c>
      <c r="I36" s="211">
        <f t="shared" si="16"/>
        <v>28319.999999999993</v>
      </c>
      <c r="J36" s="211">
        <f t="shared" si="16"/>
        <v>28319.999999999993</v>
      </c>
      <c r="K36" s="211">
        <f t="shared" si="16"/>
        <v>28319.999999999993</v>
      </c>
      <c r="L36" s="211">
        <f t="shared" si="16"/>
        <v>28319.999999999993</v>
      </c>
      <c r="M36" s="211">
        <f t="shared" si="16"/>
        <v>28319.999999999993</v>
      </c>
      <c r="N36" s="211">
        <f t="shared" si="16"/>
        <v>28319.999999999993</v>
      </c>
      <c r="O36" s="211">
        <f t="shared" si="16"/>
        <v>28319.999999999993</v>
      </c>
      <c r="P36" s="211">
        <f t="shared" si="16"/>
        <v>28319.999999999993</v>
      </c>
      <c r="Q36" s="211">
        <f t="shared" si="16"/>
        <v>28319.999999999993</v>
      </c>
      <c r="R36" s="211">
        <f t="shared" si="16"/>
        <v>28319.999999999993</v>
      </c>
      <c r="S36" s="211">
        <f t="shared" si="16"/>
        <v>28319.999999999993</v>
      </c>
      <c r="T36" s="211">
        <f t="shared" si="16"/>
        <v>28319.999999999993</v>
      </c>
      <c r="U36" s="211">
        <f t="shared" si="16"/>
        <v>28319.999999999993</v>
      </c>
      <c r="V36" s="211">
        <f t="shared" si="17"/>
        <v>28319.999999999993</v>
      </c>
      <c r="W36" s="211">
        <f t="shared" si="17"/>
        <v>28319.999999999993</v>
      </c>
      <c r="X36" s="211">
        <f t="shared" si="17"/>
        <v>28319.999999999993</v>
      </c>
      <c r="Y36" s="211">
        <f t="shared" si="17"/>
        <v>28319.999999999993</v>
      </c>
      <c r="Z36" s="211">
        <f t="shared" si="17"/>
        <v>28319.999999999993</v>
      </c>
      <c r="AA36" s="211">
        <f t="shared" si="17"/>
        <v>28319.999999999993</v>
      </c>
      <c r="AB36" s="211">
        <f t="shared" si="17"/>
        <v>28319.999999999993</v>
      </c>
      <c r="AC36" s="211">
        <f t="shared" si="17"/>
        <v>28319.999999999993</v>
      </c>
      <c r="AD36" s="211">
        <f t="shared" si="17"/>
        <v>28319.999999999993</v>
      </c>
      <c r="AE36" s="211">
        <f t="shared" si="17"/>
        <v>28319.999999999993</v>
      </c>
      <c r="AF36" s="211">
        <f t="shared" si="18"/>
        <v>28319.999999999993</v>
      </c>
      <c r="AG36" s="211">
        <f t="shared" si="18"/>
        <v>28319.999999999993</v>
      </c>
      <c r="AH36" s="211">
        <f t="shared" si="18"/>
        <v>28319.999999999993</v>
      </c>
      <c r="AI36" s="211">
        <f t="shared" si="18"/>
        <v>28319.999999999993</v>
      </c>
      <c r="AJ36" s="211">
        <f t="shared" si="18"/>
        <v>28319.999999999993</v>
      </c>
      <c r="AK36" s="211">
        <f t="shared" si="18"/>
        <v>28319.999999999993</v>
      </c>
      <c r="AL36" s="211">
        <f t="shared" si="18"/>
        <v>28319.999999999993</v>
      </c>
      <c r="AM36" s="211">
        <f t="shared" si="18"/>
        <v>28319.999999999993</v>
      </c>
      <c r="AN36" s="211">
        <f t="shared" si="18"/>
        <v>28319.999999999993</v>
      </c>
      <c r="AO36" s="211">
        <f t="shared" si="18"/>
        <v>28319.999999999993</v>
      </c>
      <c r="AP36" s="211">
        <f t="shared" si="19"/>
        <v>28319.999999999993</v>
      </c>
      <c r="AQ36" s="211">
        <f t="shared" si="19"/>
        <v>28319.999999999993</v>
      </c>
      <c r="AR36" s="211">
        <f t="shared" si="19"/>
        <v>28319.999999999993</v>
      </c>
      <c r="AS36" s="211">
        <f t="shared" si="19"/>
        <v>28319.999999999993</v>
      </c>
      <c r="AT36" s="211">
        <f t="shared" si="19"/>
        <v>28319.999999999993</v>
      </c>
      <c r="AU36" s="211">
        <f t="shared" si="19"/>
        <v>28319.999999999993</v>
      </c>
      <c r="AV36" s="211">
        <f t="shared" si="19"/>
        <v>28319.999999999993</v>
      </c>
      <c r="AW36" s="211">
        <f t="shared" si="19"/>
        <v>28319.999999999993</v>
      </c>
      <c r="AX36" s="211">
        <f t="shared" si="19"/>
        <v>28319.999999999993</v>
      </c>
      <c r="AY36" s="211">
        <f t="shared" si="19"/>
        <v>28319.999999999993</v>
      </c>
      <c r="AZ36" s="211">
        <f t="shared" si="20"/>
        <v>28319.999999999993</v>
      </c>
      <c r="BA36" s="211">
        <f t="shared" si="20"/>
        <v>28319.999999999993</v>
      </c>
      <c r="BB36" s="211">
        <f t="shared" si="20"/>
        <v>28319.999999999993</v>
      </c>
      <c r="BC36" s="211">
        <f t="shared" si="20"/>
        <v>28319.999999999993</v>
      </c>
      <c r="BD36" s="211">
        <f t="shared" si="20"/>
        <v>28319.999999999993</v>
      </c>
      <c r="BE36" s="211">
        <f t="shared" si="20"/>
        <v>28319.999999999993</v>
      </c>
      <c r="BF36" s="211">
        <f t="shared" si="20"/>
        <v>28319.999999999993</v>
      </c>
      <c r="BG36" s="211">
        <f t="shared" si="20"/>
        <v>27959.999999999993</v>
      </c>
      <c r="BH36" s="211">
        <f t="shared" si="20"/>
        <v>27239.999999999993</v>
      </c>
      <c r="BI36" s="211">
        <f t="shared" si="20"/>
        <v>26519.999999999993</v>
      </c>
      <c r="BJ36" s="211">
        <f t="shared" si="21"/>
        <v>25799.999999999993</v>
      </c>
      <c r="BK36" s="211">
        <f t="shared" si="21"/>
        <v>25079.999999999993</v>
      </c>
      <c r="BL36" s="211">
        <f t="shared" si="21"/>
        <v>24359.999999999993</v>
      </c>
      <c r="BM36" s="211">
        <f t="shared" si="21"/>
        <v>23639.999999999993</v>
      </c>
      <c r="BN36" s="211">
        <f t="shared" si="21"/>
        <v>22919.999999999993</v>
      </c>
      <c r="BO36" s="211">
        <f t="shared" si="21"/>
        <v>22199.999999999993</v>
      </c>
      <c r="BP36" s="211">
        <f t="shared" si="21"/>
        <v>21479.999999999993</v>
      </c>
      <c r="BQ36" s="211">
        <f t="shared" si="21"/>
        <v>20759.999999999996</v>
      </c>
      <c r="BR36" s="211">
        <f t="shared" si="21"/>
        <v>20039.999999999996</v>
      </c>
      <c r="BS36" s="211">
        <f t="shared" si="21"/>
        <v>19319.999999999996</v>
      </c>
      <c r="BT36" s="211">
        <f t="shared" si="22"/>
        <v>18599.999999999996</v>
      </c>
      <c r="BU36" s="211">
        <f t="shared" si="22"/>
        <v>17879.999999999996</v>
      </c>
      <c r="BV36" s="211">
        <f t="shared" si="22"/>
        <v>17159.999999999996</v>
      </c>
      <c r="BW36" s="211">
        <f t="shared" si="22"/>
        <v>16439.999999999996</v>
      </c>
      <c r="BX36" s="211">
        <f t="shared" si="22"/>
        <v>15719.999999999996</v>
      </c>
      <c r="BY36" s="211">
        <f t="shared" si="22"/>
        <v>14999.999999999996</v>
      </c>
      <c r="BZ36" s="211">
        <f t="shared" si="22"/>
        <v>14279.999999999996</v>
      </c>
      <c r="CA36" s="211">
        <f t="shared" si="22"/>
        <v>13559.999999999998</v>
      </c>
      <c r="CB36" s="211">
        <f t="shared" si="22"/>
        <v>12839.999999999998</v>
      </c>
      <c r="CC36" s="211">
        <f t="shared" si="22"/>
        <v>12119.999999999998</v>
      </c>
      <c r="CD36" s="211">
        <f t="shared" si="23"/>
        <v>11400</v>
      </c>
      <c r="CE36" s="211">
        <f t="shared" si="23"/>
        <v>10680</v>
      </c>
      <c r="CF36" s="211">
        <f t="shared" si="23"/>
        <v>9960</v>
      </c>
      <c r="CG36" s="211">
        <f t="shared" si="23"/>
        <v>9240</v>
      </c>
      <c r="CH36" s="211">
        <f t="shared" si="23"/>
        <v>8520</v>
      </c>
      <c r="CI36" s="211">
        <f t="shared" si="23"/>
        <v>8662</v>
      </c>
      <c r="CJ36" s="211">
        <f t="shared" si="23"/>
        <v>8804</v>
      </c>
      <c r="CK36" s="211">
        <f t="shared" si="23"/>
        <v>8946</v>
      </c>
      <c r="CL36" s="211">
        <f t="shared" si="23"/>
        <v>9088</v>
      </c>
      <c r="CM36" s="211">
        <f t="shared" si="23"/>
        <v>9230</v>
      </c>
      <c r="CN36" s="211">
        <f t="shared" si="24"/>
        <v>9372</v>
      </c>
      <c r="CO36" s="211">
        <f t="shared" si="24"/>
        <v>9514</v>
      </c>
      <c r="CP36" s="211">
        <f t="shared" si="24"/>
        <v>9656</v>
      </c>
      <c r="CQ36" s="211">
        <f t="shared" si="24"/>
        <v>9798</v>
      </c>
      <c r="CR36" s="211">
        <f t="shared" si="24"/>
        <v>9940</v>
      </c>
      <c r="CS36" s="211">
        <f t="shared" si="24"/>
        <v>10082</v>
      </c>
      <c r="CT36" s="211">
        <f t="shared" si="24"/>
        <v>10224</v>
      </c>
      <c r="CU36" s="211">
        <f t="shared" si="24"/>
        <v>10366</v>
      </c>
      <c r="CV36" s="211">
        <f t="shared" si="24"/>
        <v>10508</v>
      </c>
      <c r="CW36" s="211">
        <f t="shared" si="24"/>
        <v>10650</v>
      </c>
      <c r="CX36" s="211">
        <f t="shared" si="25"/>
        <v>10650</v>
      </c>
      <c r="CY36" s="211">
        <f t="shared" si="25"/>
        <v>10650</v>
      </c>
      <c r="CZ36" s="211">
        <f t="shared" si="25"/>
        <v>10650</v>
      </c>
      <c r="DA36" s="211">
        <f t="shared" si="25"/>
        <v>10650</v>
      </c>
    </row>
    <row r="37" spans="1:105">
      <c r="A37" s="202" t="str">
        <f>Income!A86</f>
        <v>Cash transfer - gifts</v>
      </c>
      <c r="B37" s="204">
        <f>Income!B86</f>
        <v>1000</v>
      </c>
      <c r="C37" s="204">
        <f>Income!C86</f>
        <v>0</v>
      </c>
      <c r="D37" s="204">
        <f>Income!D86</f>
        <v>1000</v>
      </c>
      <c r="E37" s="204">
        <f>Income!E86</f>
        <v>1875</v>
      </c>
      <c r="F37" s="211">
        <f t="shared" si="16"/>
        <v>1000</v>
      </c>
      <c r="G37" s="211">
        <f t="shared" si="16"/>
        <v>1000</v>
      </c>
      <c r="H37" s="211">
        <f t="shared" si="16"/>
        <v>1000</v>
      </c>
      <c r="I37" s="211">
        <f t="shared" si="16"/>
        <v>1000</v>
      </c>
      <c r="J37" s="211">
        <f t="shared" si="16"/>
        <v>1000</v>
      </c>
      <c r="K37" s="211">
        <f t="shared" si="16"/>
        <v>1000</v>
      </c>
      <c r="L37" s="211">
        <f t="shared" si="16"/>
        <v>1000</v>
      </c>
      <c r="M37" s="211">
        <f t="shared" si="16"/>
        <v>1000</v>
      </c>
      <c r="N37" s="211">
        <f t="shared" si="16"/>
        <v>1000</v>
      </c>
      <c r="O37" s="211">
        <f t="shared" si="16"/>
        <v>1000</v>
      </c>
      <c r="P37" s="211">
        <f t="shared" si="17"/>
        <v>1000</v>
      </c>
      <c r="Q37" s="211">
        <f t="shared" si="17"/>
        <v>1000</v>
      </c>
      <c r="R37" s="211">
        <f t="shared" si="17"/>
        <v>1000</v>
      </c>
      <c r="S37" s="211">
        <f t="shared" si="17"/>
        <v>1000</v>
      </c>
      <c r="T37" s="211">
        <f t="shared" si="17"/>
        <v>1000</v>
      </c>
      <c r="U37" s="211">
        <f t="shared" si="17"/>
        <v>1000</v>
      </c>
      <c r="V37" s="211">
        <f t="shared" si="17"/>
        <v>1000</v>
      </c>
      <c r="W37" s="211">
        <f t="shared" si="17"/>
        <v>1000</v>
      </c>
      <c r="X37" s="211">
        <f t="shared" si="17"/>
        <v>985.71428571428567</v>
      </c>
      <c r="Y37" s="211">
        <f t="shared" si="17"/>
        <v>957.14285714285711</v>
      </c>
      <c r="Z37" s="211">
        <f t="shared" si="18"/>
        <v>928.57142857142856</v>
      </c>
      <c r="AA37" s="211">
        <f t="shared" si="18"/>
        <v>900</v>
      </c>
      <c r="AB37" s="211">
        <f t="shared" si="18"/>
        <v>871.42857142857144</v>
      </c>
      <c r="AC37" s="211">
        <f t="shared" si="18"/>
        <v>842.85714285714289</v>
      </c>
      <c r="AD37" s="211">
        <f t="shared" si="18"/>
        <v>814.28571428571422</v>
      </c>
      <c r="AE37" s="211">
        <f t="shared" si="18"/>
        <v>785.71428571428578</v>
      </c>
      <c r="AF37" s="211">
        <f t="shared" si="18"/>
        <v>757.14285714285711</v>
      </c>
      <c r="AG37" s="211">
        <f t="shared" si="18"/>
        <v>728.57142857142856</v>
      </c>
      <c r="AH37" s="211">
        <f t="shared" si="18"/>
        <v>700</v>
      </c>
      <c r="AI37" s="211">
        <f t="shared" si="18"/>
        <v>671.42857142857144</v>
      </c>
      <c r="AJ37" s="211">
        <f t="shared" si="19"/>
        <v>642.85714285714289</v>
      </c>
      <c r="AK37" s="211">
        <f t="shared" si="19"/>
        <v>614.28571428571422</v>
      </c>
      <c r="AL37" s="211">
        <f t="shared" si="19"/>
        <v>585.71428571428578</v>
      </c>
      <c r="AM37" s="211">
        <f t="shared" si="19"/>
        <v>557.14285714285711</v>
      </c>
      <c r="AN37" s="211">
        <f t="shared" si="19"/>
        <v>528.57142857142856</v>
      </c>
      <c r="AO37" s="211">
        <f t="shared" si="19"/>
        <v>500</v>
      </c>
      <c r="AP37" s="211">
        <f t="shared" si="19"/>
        <v>471.42857142857144</v>
      </c>
      <c r="AQ37" s="211">
        <f t="shared" si="19"/>
        <v>442.85714285714289</v>
      </c>
      <c r="AR37" s="211">
        <f t="shared" si="19"/>
        <v>414.28571428571433</v>
      </c>
      <c r="AS37" s="211">
        <f t="shared" si="19"/>
        <v>385.71428571428567</v>
      </c>
      <c r="AT37" s="211">
        <f t="shared" si="20"/>
        <v>357.14285714285711</v>
      </c>
      <c r="AU37" s="211">
        <f t="shared" si="20"/>
        <v>328.57142857142856</v>
      </c>
      <c r="AV37" s="211">
        <f t="shared" si="20"/>
        <v>300</v>
      </c>
      <c r="AW37" s="211">
        <f t="shared" si="20"/>
        <v>271.42857142857144</v>
      </c>
      <c r="AX37" s="211">
        <f t="shared" si="20"/>
        <v>242.85714285714289</v>
      </c>
      <c r="AY37" s="211">
        <f t="shared" si="20"/>
        <v>214.28571428571433</v>
      </c>
      <c r="AZ37" s="211">
        <f t="shared" si="20"/>
        <v>185.71428571428567</v>
      </c>
      <c r="BA37" s="211">
        <f t="shared" si="20"/>
        <v>157.14285714285711</v>
      </c>
      <c r="BB37" s="211">
        <f t="shared" si="20"/>
        <v>128.57142857142856</v>
      </c>
      <c r="BC37" s="211">
        <f t="shared" si="20"/>
        <v>100</v>
      </c>
      <c r="BD37" s="211">
        <f t="shared" si="21"/>
        <v>71.428571428571445</v>
      </c>
      <c r="BE37" s="211">
        <f t="shared" si="21"/>
        <v>42.85714285714289</v>
      </c>
      <c r="BF37" s="211">
        <f t="shared" si="21"/>
        <v>14.285714285714334</v>
      </c>
      <c r="BG37" s="211">
        <f t="shared" si="21"/>
        <v>18.181818181818183</v>
      </c>
      <c r="BH37" s="211">
        <f t="shared" si="21"/>
        <v>54.545454545454547</v>
      </c>
      <c r="BI37" s="211">
        <f t="shared" si="21"/>
        <v>90.909090909090907</v>
      </c>
      <c r="BJ37" s="211">
        <f t="shared" si="21"/>
        <v>127.27272727272727</v>
      </c>
      <c r="BK37" s="211">
        <f t="shared" si="21"/>
        <v>163.63636363636363</v>
      </c>
      <c r="BL37" s="211">
        <f t="shared" si="21"/>
        <v>200</v>
      </c>
      <c r="BM37" s="211">
        <f t="shared" si="21"/>
        <v>236.36363636363637</v>
      </c>
      <c r="BN37" s="211">
        <f t="shared" si="22"/>
        <v>272.72727272727275</v>
      </c>
      <c r="BO37" s="211">
        <f t="shared" si="22"/>
        <v>309.09090909090907</v>
      </c>
      <c r="BP37" s="211">
        <f t="shared" si="22"/>
        <v>345.45454545454544</v>
      </c>
      <c r="BQ37" s="211">
        <f t="shared" si="22"/>
        <v>381.81818181818181</v>
      </c>
      <c r="BR37" s="211">
        <f t="shared" si="22"/>
        <v>418.18181818181819</v>
      </c>
      <c r="BS37" s="211">
        <f t="shared" si="22"/>
        <v>454.54545454545456</v>
      </c>
      <c r="BT37" s="211">
        <f t="shared" si="22"/>
        <v>490.90909090909093</v>
      </c>
      <c r="BU37" s="211">
        <f t="shared" si="22"/>
        <v>527.27272727272725</v>
      </c>
      <c r="BV37" s="211">
        <f t="shared" si="22"/>
        <v>563.63636363636363</v>
      </c>
      <c r="BW37" s="211">
        <f t="shared" si="22"/>
        <v>600</v>
      </c>
      <c r="BX37" s="211">
        <f t="shared" si="23"/>
        <v>636.36363636363637</v>
      </c>
      <c r="BY37" s="211">
        <f t="shared" si="23"/>
        <v>672.72727272727275</v>
      </c>
      <c r="BZ37" s="211">
        <f t="shared" si="23"/>
        <v>709.09090909090912</v>
      </c>
      <c r="CA37" s="211">
        <f t="shared" si="23"/>
        <v>745.4545454545455</v>
      </c>
      <c r="CB37" s="211">
        <f t="shared" si="23"/>
        <v>781.81818181818187</v>
      </c>
      <c r="CC37" s="211">
        <f t="shared" si="23"/>
        <v>818.18181818181813</v>
      </c>
      <c r="CD37" s="211">
        <f t="shared" si="23"/>
        <v>854.5454545454545</v>
      </c>
      <c r="CE37" s="211">
        <f t="shared" si="23"/>
        <v>890.90909090909088</v>
      </c>
      <c r="CF37" s="211">
        <f t="shared" si="23"/>
        <v>927.27272727272725</v>
      </c>
      <c r="CG37" s="211">
        <f t="shared" si="23"/>
        <v>963.63636363636363</v>
      </c>
      <c r="CH37" s="211">
        <f t="shared" si="24"/>
        <v>1000</v>
      </c>
      <c r="CI37" s="211">
        <f t="shared" si="24"/>
        <v>1058.3333333333333</v>
      </c>
      <c r="CJ37" s="211">
        <f t="shared" si="24"/>
        <v>1116.6666666666667</v>
      </c>
      <c r="CK37" s="211">
        <f t="shared" si="24"/>
        <v>1175</v>
      </c>
      <c r="CL37" s="211">
        <f t="shared" si="24"/>
        <v>1233.3333333333333</v>
      </c>
      <c r="CM37" s="211">
        <f t="shared" si="24"/>
        <v>1291.6666666666667</v>
      </c>
      <c r="CN37" s="211">
        <f t="shared" si="24"/>
        <v>1350</v>
      </c>
      <c r="CO37" s="211">
        <f t="shared" si="24"/>
        <v>1408.3333333333333</v>
      </c>
      <c r="CP37" s="211">
        <f t="shared" si="24"/>
        <v>1466.6666666666667</v>
      </c>
      <c r="CQ37" s="211">
        <f t="shared" si="24"/>
        <v>1525</v>
      </c>
      <c r="CR37" s="211">
        <f t="shared" si="25"/>
        <v>1583.3333333333335</v>
      </c>
      <c r="CS37" s="211">
        <f t="shared" si="25"/>
        <v>1641.6666666666665</v>
      </c>
      <c r="CT37" s="211">
        <f t="shared" si="25"/>
        <v>1700</v>
      </c>
      <c r="CU37" s="211">
        <f t="shared" si="25"/>
        <v>1758.3333333333335</v>
      </c>
      <c r="CV37" s="211">
        <f t="shared" si="25"/>
        <v>1816.6666666666665</v>
      </c>
      <c r="CW37" s="211">
        <f t="shared" si="25"/>
        <v>1875</v>
      </c>
      <c r="CX37" s="211">
        <f t="shared" si="25"/>
        <v>1875</v>
      </c>
      <c r="CY37" s="211">
        <f t="shared" si="25"/>
        <v>1875</v>
      </c>
      <c r="CZ37" s="211">
        <f t="shared" si="25"/>
        <v>1875</v>
      </c>
      <c r="DA37" s="211">
        <f t="shared" si="25"/>
        <v>1875</v>
      </c>
    </row>
    <row r="38" spans="1:105">
      <c r="A38" s="202" t="str">
        <f>Income!A88</f>
        <v>TOTAL</v>
      </c>
      <c r="B38" s="204">
        <f>Income!B88</f>
        <v>54315.128493361583</v>
      </c>
      <c r="C38" s="204">
        <f>Income!C88</f>
        <v>55093.128931201747</v>
      </c>
      <c r="D38" s="204">
        <f>Income!D88</f>
        <v>110669.91360791223</v>
      </c>
      <c r="E38" s="204">
        <f>Income!E88</f>
        <v>383496.79138843098</v>
      </c>
      <c r="F38" s="205">
        <f t="shared" ref="F38:AK38" si="26">SUM(F25:F37)</f>
        <v>41835.128493361583</v>
      </c>
      <c r="G38" s="205">
        <f t="shared" si="26"/>
        <v>41835.128493361583</v>
      </c>
      <c r="H38" s="205">
        <f t="shared" si="26"/>
        <v>41835.128493361583</v>
      </c>
      <c r="I38" s="205">
        <f t="shared" si="26"/>
        <v>41835.128493361583</v>
      </c>
      <c r="J38" s="205">
        <f t="shared" si="26"/>
        <v>41835.128493361583</v>
      </c>
      <c r="K38" s="205">
        <f t="shared" si="26"/>
        <v>41835.128493361583</v>
      </c>
      <c r="L38" s="205">
        <f t="shared" si="26"/>
        <v>41835.128493361583</v>
      </c>
      <c r="M38" s="205">
        <f t="shared" si="26"/>
        <v>41835.128493361583</v>
      </c>
      <c r="N38" s="205">
        <f t="shared" si="26"/>
        <v>41835.128493361583</v>
      </c>
      <c r="O38" s="205">
        <f t="shared" si="26"/>
        <v>41835.128493361583</v>
      </c>
      <c r="P38" s="205">
        <f t="shared" si="26"/>
        <v>41835.128493361583</v>
      </c>
      <c r="Q38" s="205">
        <f t="shared" si="26"/>
        <v>41835.128493361583</v>
      </c>
      <c r="R38" s="205">
        <f t="shared" si="26"/>
        <v>41835.128493361583</v>
      </c>
      <c r="S38" s="205">
        <f t="shared" si="26"/>
        <v>41835.128493361583</v>
      </c>
      <c r="T38" s="205">
        <f t="shared" si="26"/>
        <v>41835.128493361583</v>
      </c>
      <c r="U38" s="205">
        <f t="shared" si="26"/>
        <v>41835.128493361583</v>
      </c>
      <c r="V38" s="205">
        <f t="shared" si="26"/>
        <v>41835.128493361583</v>
      </c>
      <c r="W38" s="205">
        <f t="shared" si="26"/>
        <v>41835.128493361583</v>
      </c>
      <c r="X38" s="205">
        <f t="shared" si="26"/>
        <v>42024.528499616441</v>
      </c>
      <c r="Y38" s="205">
        <f t="shared" si="26"/>
        <v>42403.328512126158</v>
      </c>
      <c r="Z38" s="205">
        <f t="shared" si="26"/>
        <v>42782.128524635882</v>
      </c>
      <c r="AA38" s="205">
        <f t="shared" si="26"/>
        <v>43160.928537145599</v>
      </c>
      <c r="AB38" s="205">
        <f t="shared" si="26"/>
        <v>43539.728549655316</v>
      </c>
      <c r="AC38" s="205">
        <f t="shared" si="26"/>
        <v>43918.52856216504</v>
      </c>
      <c r="AD38" s="205">
        <f t="shared" si="26"/>
        <v>44297.328574674764</v>
      </c>
      <c r="AE38" s="205">
        <f t="shared" si="26"/>
        <v>44676.128587184474</v>
      </c>
      <c r="AF38" s="205">
        <f t="shared" si="26"/>
        <v>45054.928599694191</v>
      </c>
      <c r="AG38" s="205">
        <f t="shared" si="26"/>
        <v>45433.728612203915</v>
      </c>
      <c r="AH38" s="205">
        <f t="shared" si="26"/>
        <v>45812.528624713632</v>
      </c>
      <c r="AI38" s="205">
        <f t="shared" si="26"/>
        <v>46191.328637223349</v>
      </c>
      <c r="AJ38" s="205">
        <f t="shared" si="26"/>
        <v>46570.128649733073</v>
      </c>
      <c r="AK38" s="205">
        <f t="shared" si="26"/>
        <v>46948.92866224279</v>
      </c>
      <c r="AL38" s="205">
        <f t="shared" ref="AL38:BQ38" si="27">SUM(AL25:AL37)</f>
        <v>47327.7286747525</v>
      </c>
      <c r="AM38" s="205">
        <f t="shared" si="27"/>
        <v>47706.528687262224</v>
      </c>
      <c r="AN38" s="205">
        <f t="shared" si="27"/>
        <v>48085.328699771948</v>
      </c>
      <c r="AO38" s="205">
        <f t="shared" si="27"/>
        <v>48464.128712281665</v>
      </c>
      <c r="AP38" s="205">
        <f t="shared" si="27"/>
        <v>48842.928724791382</v>
      </c>
      <c r="AQ38" s="205">
        <f t="shared" si="27"/>
        <v>49221.728737301106</v>
      </c>
      <c r="AR38" s="205">
        <f t="shared" si="27"/>
        <v>49600.528749810823</v>
      </c>
      <c r="AS38" s="205">
        <f t="shared" si="27"/>
        <v>49979.328762320532</v>
      </c>
      <c r="AT38" s="205">
        <f t="shared" si="27"/>
        <v>50358.128774830257</v>
      </c>
      <c r="AU38" s="205">
        <f t="shared" si="27"/>
        <v>50736.928787339981</v>
      </c>
      <c r="AV38" s="205">
        <f t="shared" si="27"/>
        <v>51115.728799849698</v>
      </c>
      <c r="AW38" s="205">
        <f t="shared" si="27"/>
        <v>51494.528812359415</v>
      </c>
      <c r="AX38" s="205">
        <f t="shared" si="27"/>
        <v>51873.328824869139</v>
      </c>
      <c r="AY38" s="205">
        <f t="shared" si="27"/>
        <v>52252.128837378856</v>
      </c>
      <c r="AZ38" s="205">
        <f t="shared" si="27"/>
        <v>52630.928849888565</v>
      </c>
      <c r="BA38" s="205">
        <f t="shared" si="27"/>
        <v>53009.728862398289</v>
      </c>
      <c r="BB38" s="205">
        <f t="shared" si="27"/>
        <v>53388.528874908006</v>
      </c>
      <c r="BC38" s="205">
        <f t="shared" si="27"/>
        <v>53767.328887417723</v>
      </c>
      <c r="BD38" s="205">
        <f t="shared" si="27"/>
        <v>54146.128899927447</v>
      </c>
      <c r="BE38" s="205">
        <f t="shared" si="27"/>
        <v>54524.928912437164</v>
      </c>
      <c r="BF38" s="205">
        <f t="shared" si="27"/>
        <v>54903.728924946889</v>
      </c>
      <c r="BG38" s="205">
        <f t="shared" si="27"/>
        <v>56103.615925323749</v>
      </c>
      <c r="BH38" s="205">
        <f t="shared" si="27"/>
        <v>58124.589913567776</v>
      </c>
      <c r="BI38" s="205">
        <f t="shared" si="27"/>
        <v>60145.563901811787</v>
      </c>
      <c r="BJ38" s="205">
        <f t="shared" si="27"/>
        <v>62166.537890055813</v>
      </c>
      <c r="BK38" s="205">
        <f t="shared" si="27"/>
        <v>64187.511878299818</v>
      </c>
      <c r="BL38" s="205">
        <f t="shared" si="27"/>
        <v>66208.485866543837</v>
      </c>
      <c r="BM38" s="205">
        <f t="shared" si="27"/>
        <v>68229.459854787841</v>
      </c>
      <c r="BN38" s="205">
        <f t="shared" si="27"/>
        <v>70250.433843031889</v>
      </c>
      <c r="BO38" s="205">
        <f t="shared" si="27"/>
        <v>72271.407831275894</v>
      </c>
      <c r="BP38" s="205">
        <f t="shared" si="27"/>
        <v>74292.381819519898</v>
      </c>
      <c r="BQ38" s="205">
        <f t="shared" si="27"/>
        <v>76313.355807763932</v>
      </c>
      <c r="BR38" s="205">
        <f t="shared" ref="BR38:CW38" si="28">SUM(BR25:BR37)</f>
        <v>78334.329796007951</v>
      </c>
      <c r="BS38" s="205">
        <f t="shared" si="28"/>
        <v>80355.303784251955</v>
      </c>
      <c r="BT38" s="205">
        <f t="shared" si="28"/>
        <v>82376.277772495974</v>
      </c>
      <c r="BU38" s="205">
        <f t="shared" si="28"/>
        <v>84397.251760739993</v>
      </c>
      <c r="BV38" s="205">
        <f t="shared" si="28"/>
        <v>86418.225748984012</v>
      </c>
      <c r="BW38" s="205">
        <f t="shared" si="28"/>
        <v>88439.199737228046</v>
      </c>
      <c r="BX38" s="205">
        <f t="shared" si="28"/>
        <v>90460.173725472036</v>
      </c>
      <c r="BY38" s="205">
        <f t="shared" si="28"/>
        <v>92481.147713716069</v>
      </c>
      <c r="BZ38" s="205">
        <f t="shared" si="28"/>
        <v>94502.121701960088</v>
      </c>
      <c r="CA38" s="205">
        <f t="shared" si="28"/>
        <v>96523.095690204078</v>
      </c>
      <c r="CB38" s="205">
        <f t="shared" si="28"/>
        <v>98544.069678448112</v>
      </c>
      <c r="CC38" s="205">
        <f t="shared" si="28"/>
        <v>100565.04366669216</v>
      </c>
      <c r="CD38" s="205">
        <f t="shared" si="28"/>
        <v>102586.01765493616</v>
      </c>
      <c r="CE38" s="205">
        <f t="shared" si="28"/>
        <v>104606.99164318018</v>
      </c>
      <c r="CF38" s="205">
        <f t="shared" si="28"/>
        <v>106627.96563142417</v>
      </c>
      <c r="CG38" s="205">
        <f t="shared" si="28"/>
        <v>108648.93961966821</v>
      </c>
      <c r="CH38" s="205">
        <f t="shared" si="28"/>
        <v>110669.91360791223</v>
      </c>
      <c r="CI38" s="205">
        <f t="shared" si="28"/>
        <v>128858.37212661348</v>
      </c>
      <c r="CJ38" s="205">
        <f t="shared" si="28"/>
        <v>147046.83064531474</v>
      </c>
      <c r="CK38" s="205">
        <f t="shared" si="28"/>
        <v>165235.28916401599</v>
      </c>
      <c r="CL38" s="205">
        <f t="shared" si="28"/>
        <v>183423.74768271725</v>
      </c>
      <c r="CM38" s="205">
        <f t="shared" si="28"/>
        <v>201612.20620141848</v>
      </c>
      <c r="CN38" s="205">
        <f t="shared" si="28"/>
        <v>219800.6647201197</v>
      </c>
      <c r="CO38" s="205">
        <f t="shared" si="28"/>
        <v>237989.12323882099</v>
      </c>
      <c r="CP38" s="205">
        <f t="shared" si="28"/>
        <v>256177.58175752222</v>
      </c>
      <c r="CQ38" s="205">
        <f t="shared" si="28"/>
        <v>274366.0402762235</v>
      </c>
      <c r="CR38" s="205">
        <f t="shared" si="28"/>
        <v>292554.4987949247</v>
      </c>
      <c r="CS38" s="205">
        <f t="shared" si="28"/>
        <v>310742.95731362602</v>
      </c>
      <c r="CT38" s="205">
        <f t="shared" si="28"/>
        <v>328931.41583232727</v>
      </c>
      <c r="CU38" s="205">
        <f t="shared" si="28"/>
        <v>347119.87435102847</v>
      </c>
      <c r="CV38" s="205">
        <f t="shared" si="28"/>
        <v>365308.33286972973</v>
      </c>
      <c r="CW38" s="205">
        <f t="shared" si="28"/>
        <v>383496.79138843098</v>
      </c>
      <c r="CX38" s="205">
        <f>SUM(CX25:CX37)</f>
        <v>383496.79138843098</v>
      </c>
      <c r="CY38" s="205">
        <f>SUM(CY25:CY37)</f>
        <v>383496.79138843098</v>
      </c>
      <c r="CZ38" s="205">
        <f>SUM(CZ25:CZ37)</f>
        <v>383496.79138843098</v>
      </c>
      <c r="DA38" s="205">
        <f>SUM(DA25:DA37)</f>
        <v>383496.79138843098</v>
      </c>
    </row>
    <row r="39" spans="1:105">
      <c r="A39" s="202" t="str">
        <f>Income!A89</f>
        <v>Food Poverty line</v>
      </c>
      <c r="B39" s="204">
        <f>Income!B89</f>
        <v>24646.213665102579</v>
      </c>
      <c r="C39" s="204">
        <f>Income!C89</f>
        <v>24646.213665102579</v>
      </c>
      <c r="D39" s="204">
        <f>Income!D89</f>
        <v>24646.213665102579</v>
      </c>
      <c r="E39" s="204">
        <f>Income!E89</f>
        <v>24646.213665102583</v>
      </c>
      <c r="F39" s="205">
        <f t="shared" ref="F39:U39" si="29">IF(F$2&lt;=($B$2+$C$2+$D$2),IF(F$2&lt;=($B$2+$C$2),IF(F$2&lt;=$B$2,$B39,$C39),$D39),$E39)</f>
        <v>24646.213665102579</v>
      </c>
      <c r="G39" s="205">
        <f t="shared" si="29"/>
        <v>24646.213665102579</v>
      </c>
      <c r="H39" s="205">
        <f t="shared" si="29"/>
        <v>24646.213665102579</v>
      </c>
      <c r="I39" s="205">
        <f t="shared" si="29"/>
        <v>24646.213665102579</v>
      </c>
      <c r="J39" s="205">
        <f t="shared" si="29"/>
        <v>24646.213665102579</v>
      </c>
      <c r="K39" s="205">
        <f t="shared" si="29"/>
        <v>24646.213665102579</v>
      </c>
      <c r="L39" s="205">
        <f t="shared" si="29"/>
        <v>24646.213665102579</v>
      </c>
      <c r="M39" s="205">
        <f t="shared" si="29"/>
        <v>24646.213665102579</v>
      </c>
      <c r="N39" s="205">
        <f t="shared" si="29"/>
        <v>24646.213665102579</v>
      </c>
      <c r="O39" s="205">
        <f t="shared" si="29"/>
        <v>24646.213665102579</v>
      </c>
      <c r="P39" s="205">
        <f t="shared" si="29"/>
        <v>24646.213665102579</v>
      </c>
      <c r="Q39" s="205">
        <f t="shared" si="29"/>
        <v>24646.213665102579</v>
      </c>
      <c r="R39" s="205">
        <f t="shared" si="29"/>
        <v>24646.213665102579</v>
      </c>
      <c r="S39" s="205">
        <f t="shared" si="29"/>
        <v>24646.213665102579</v>
      </c>
      <c r="T39" s="205">
        <f t="shared" si="29"/>
        <v>24646.213665102579</v>
      </c>
      <c r="U39" s="205">
        <f t="shared" si="29"/>
        <v>24646.213665102579</v>
      </c>
      <c r="V39" s="205">
        <f t="shared" ref="V39:AK40" si="30">IF(V$2&lt;=($B$2+$C$2+$D$2),IF(V$2&lt;=($B$2+$C$2),IF(V$2&lt;=$B$2,$B39,$C39),$D39),$E39)</f>
        <v>24646.213665102579</v>
      </c>
      <c r="W39" s="205">
        <f t="shared" si="30"/>
        <v>24646.213665102579</v>
      </c>
      <c r="X39" s="205">
        <f t="shared" si="30"/>
        <v>24646.213665102579</v>
      </c>
      <c r="Y39" s="205">
        <f t="shared" si="30"/>
        <v>24646.213665102579</v>
      </c>
      <c r="Z39" s="205">
        <f t="shared" si="30"/>
        <v>24646.213665102579</v>
      </c>
      <c r="AA39" s="205">
        <f t="shared" si="30"/>
        <v>24646.213665102579</v>
      </c>
      <c r="AB39" s="205">
        <f t="shared" si="30"/>
        <v>24646.213665102579</v>
      </c>
      <c r="AC39" s="205">
        <f t="shared" si="30"/>
        <v>24646.213665102579</v>
      </c>
      <c r="AD39" s="205">
        <f t="shared" si="30"/>
        <v>24646.213665102579</v>
      </c>
      <c r="AE39" s="205">
        <f t="shared" si="30"/>
        <v>24646.213665102579</v>
      </c>
      <c r="AF39" s="205">
        <f t="shared" si="30"/>
        <v>24646.213665102579</v>
      </c>
      <c r="AG39" s="205">
        <f t="shared" si="30"/>
        <v>24646.213665102579</v>
      </c>
      <c r="AH39" s="205">
        <f t="shared" si="30"/>
        <v>24646.213665102579</v>
      </c>
      <c r="AI39" s="205">
        <f t="shared" si="30"/>
        <v>24646.213665102579</v>
      </c>
      <c r="AJ39" s="205">
        <f t="shared" si="30"/>
        <v>24646.213665102579</v>
      </c>
      <c r="AK39" s="205">
        <f t="shared" si="30"/>
        <v>24646.213665102579</v>
      </c>
      <c r="AL39" s="205">
        <f t="shared" ref="AL39:BA40" si="31">IF(AL$2&lt;=($B$2+$C$2+$D$2),IF(AL$2&lt;=($B$2+$C$2),IF(AL$2&lt;=$B$2,$B39,$C39),$D39),$E39)</f>
        <v>24646.213665102579</v>
      </c>
      <c r="AM39" s="205">
        <f t="shared" si="31"/>
        <v>24646.213665102579</v>
      </c>
      <c r="AN39" s="205">
        <f t="shared" si="31"/>
        <v>24646.213665102579</v>
      </c>
      <c r="AO39" s="205">
        <f t="shared" si="31"/>
        <v>24646.213665102579</v>
      </c>
      <c r="AP39" s="205">
        <f t="shared" si="31"/>
        <v>24646.213665102579</v>
      </c>
      <c r="AQ39" s="205">
        <f t="shared" si="31"/>
        <v>24646.213665102579</v>
      </c>
      <c r="AR39" s="205">
        <f t="shared" si="31"/>
        <v>24646.213665102579</v>
      </c>
      <c r="AS39" s="205">
        <f t="shared" si="31"/>
        <v>24646.213665102579</v>
      </c>
      <c r="AT39" s="205">
        <f t="shared" si="31"/>
        <v>24646.213665102579</v>
      </c>
      <c r="AU39" s="205">
        <f t="shared" si="31"/>
        <v>24646.213665102579</v>
      </c>
      <c r="AV39" s="205">
        <f t="shared" si="31"/>
        <v>24646.213665102579</v>
      </c>
      <c r="AW39" s="205">
        <f t="shared" si="31"/>
        <v>24646.213665102579</v>
      </c>
      <c r="AX39" s="205">
        <f t="shared" si="31"/>
        <v>24646.213665102579</v>
      </c>
      <c r="AY39" s="205">
        <f t="shared" si="31"/>
        <v>24646.213665102579</v>
      </c>
      <c r="AZ39" s="205">
        <f t="shared" si="31"/>
        <v>24646.213665102579</v>
      </c>
      <c r="BA39" s="205">
        <f t="shared" si="31"/>
        <v>24646.213665102579</v>
      </c>
      <c r="BB39" s="205">
        <f t="shared" ref="BB39:CD40" si="32">IF(BB$2&lt;=($B$2+$C$2+$D$2),IF(BB$2&lt;=($B$2+$C$2),IF(BB$2&lt;=$B$2,$B39,$C39),$D39),$E39)</f>
        <v>24646.213665102579</v>
      </c>
      <c r="BC39" s="205">
        <f t="shared" si="32"/>
        <v>24646.213665102579</v>
      </c>
      <c r="BD39" s="205">
        <f t="shared" si="32"/>
        <v>24646.213665102579</v>
      </c>
      <c r="BE39" s="205">
        <f t="shared" si="32"/>
        <v>24646.213665102579</v>
      </c>
      <c r="BF39" s="205">
        <f t="shared" si="32"/>
        <v>24646.213665102579</v>
      </c>
      <c r="BG39" s="205">
        <f t="shared" si="32"/>
        <v>24646.213665102579</v>
      </c>
      <c r="BH39" s="205">
        <f t="shared" si="32"/>
        <v>24646.213665102579</v>
      </c>
      <c r="BI39" s="205">
        <f t="shared" si="32"/>
        <v>24646.213665102579</v>
      </c>
      <c r="BJ39" s="205">
        <f t="shared" si="32"/>
        <v>24646.213665102579</v>
      </c>
      <c r="BK39" s="205">
        <f t="shared" si="32"/>
        <v>24646.213665102579</v>
      </c>
      <c r="BL39" s="205">
        <f t="shared" si="32"/>
        <v>24646.213665102579</v>
      </c>
      <c r="BM39" s="205">
        <f t="shared" si="32"/>
        <v>24646.213665102579</v>
      </c>
      <c r="BN39" s="205">
        <f t="shared" si="32"/>
        <v>24646.213665102579</v>
      </c>
      <c r="BO39" s="205">
        <f t="shared" si="32"/>
        <v>24646.213665102579</v>
      </c>
      <c r="BP39" s="205">
        <f t="shared" si="32"/>
        <v>24646.213665102579</v>
      </c>
      <c r="BQ39" s="205">
        <f t="shared" si="32"/>
        <v>24646.213665102579</v>
      </c>
      <c r="BR39" s="205">
        <f t="shared" si="32"/>
        <v>24646.213665102579</v>
      </c>
      <c r="BS39" s="205">
        <f t="shared" si="32"/>
        <v>24646.213665102579</v>
      </c>
      <c r="BT39" s="205">
        <f t="shared" si="32"/>
        <v>24646.213665102579</v>
      </c>
      <c r="BU39" s="205">
        <f t="shared" si="32"/>
        <v>24646.213665102579</v>
      </c>
      <c r="BV39" s="205">
        <f t="shared" si="32"/>
        <v>24646.213665102579</v>
      </c>
      <c r="BW39" s="205">
        <f t="shared" si="32"/>
        <v>24646.213665102579</v>
      </c>
      <c r="BX39" s="205">
        <f t="shared" si="32"/>
        <v>24646.213665102579</v>
      </c>
      <c r="BY39" s="205">
        <f t="shared" si="32"/>
        <v>24646.213665102579</v>
      </c>
      <c r="BZ39" s="205">
        <f t="shared" si="32"/>
        <v>24646.213665102579</v>
      </c>
      <c r="CA39" s="205">
        <f t="shared" si="32"/>
        <v>24646.213665102579</v>
      </c>
      <c r="CB39" s="205">
        <f t="shared" si="32"/>
        <v>24646.213665102579</v>
      </c>
      <c r="CC39" s="205">
        <f t="shared" si="32"/>
        <v>24646.213665102579</v>
      </c>
      <c r="CD39" s="205">
        <f t="shared" si="32"/>
        <v>24646.213665102579</v>
      </c>
      <c r="CE39" s="205">
        <f t="shared" ref="CE39:CR40" si="33">IF(CE$2&lt;=($B$2+$C$2+$D$2),IF(CE$2&lt;=($B$2+$C$2),IF(CE$2&lt;=$B$2,$B39,$C39),$D39),$E39)</f>
        <v>24646.213665102579</v>
      </c>
      <c r="CF39" s="205">
        <f t="shared" si="33"/>
        <v>24646.213665102579</v>
      </c>
      <c r="CG39" s="205">
        <f t="shared" si="33"/>
        <v>24646.213665102579</v>
      </c>
      <c r="CH39" s="205">
        <f t="shared" si="33"/>
        <v>24646.213665102579</v>
      </c>
      <c r="CI39" s="205">
        <f t="shared" si="33"/>
        <v>24646.213665102579</v>
      </c>
      <c r="CJ39" s="205">
        <f t="shared" si="33"/>
        <v>24646.213665102579</v>
      </c>
      <c r="CK39" s="205">
        <f t="shared" si="33"/>
        <v>24646.213665102579</v>
      </c>
      <c r="CL39" s="205">
        <f t="shared" si="33"/>
        <v>24646.213665102579</v>
      </c>
      <c r="CM39" s="205">
        <f t="shared" si="33"/>
        <v>24646.213665102579</v>
      </c>
      <c r="CN39" s="205">
        <f t="shared" si="33"/>
        <v>24646.213665102579</v>
      </c>
      <c r="CO39" s="205">
        <f t="shared" si="33"/>
        <v>24646.213665102579</v>
      </c>
      <c r="CP39" s="205">
        <f t="shared" si="33"/>
        <v>24646.213665102579</v>
      </c>
      <c r="CQ39" s="205">
        <f t="shared" si="33"/>
        <v>24646.213665102579</v>
      </c>
      <c r="CR39" s="205">
        <f t="shared" si="33"/>
        <v>24646.213665102583</v>
      </c>
      <c r="CS39" s="205">
        <f t="shared" ref="CS39:DA40" si="34">IF(CS$2&lt;=($B$2+$C$2+$D$2),IF(CS$2&lt;=($B$2+$C$2),IF(CS$2&lt;=$B$2,$B39,$C39),$D39),$E39)</f>
        <v>24646.213665102583</v>
      </c>
      <c r="CT39" s="205">
        <f t="shared" si="34"/>
        <v>24646.213665102583</v>
      </c>
      <c r="CU39" s="205">
        <f t="shared" si="34"/>
        <v>24646.213665102583</v>
      </c>
      <c r="CV39" s="205">
        <f t="shared" si="34"/>
        <v>24646.213665102583</v>
      </c>
      <c r="CW39" s="205">
        <f t="shared" si="34"/>
        <v>24646.213665102583</v>
      </c>
      <c r="CX39" s="205">
        <f t="shared" si="34"/>
        <v>24646.213665102583</v>
      </c>
      <c r="CY39" s="205">
        <f t="shared" si="34"/>
        <v>24646.213665102583</v>
      </c>
      <c r="CZ39" s="205">
        <f t="shared" si="34"/>
        <v>24646.213665102583</v>
      </c>
      <c r="DA39" s="205">
        <f t="shared" si="34"/>
        <v>24646.213665102583</v>
      </c>
    </row>
    <row r="40" spans="1:105">
      <c r="A40" s="202" t="str">
        <f>Income!A90</f>
        <v>Lower Bound Poverty line</v>
      </c>
      <c r="B40" s="204">
        <f>Income!B90</f>
        <v>44119.546998435915</v>
      </c>
      <c r="C40" s="204">
        <f>Income!C90</f>
        <v>44119.546998435915</v>
      </c>
      <c r="D40" s="204">
        <f>Income!D90</f>
        <v>44119.546998435915</v>
      </c>
      <c r="E40" s="204">
        <f>Income!E90</f>
        <v>44119.546998435915</v>
      </c>
      <c r="F40" s="205">
        <f t="shared" ref="F40:U40" si="35">IF(F$2&lt;=($B$2+$C$2+$D$2),IF(F$2&lt;=($B$2+$C$2),IF(F$2&lt;=$B$2,$B40,$C40),$D40),$E40)</f>
        <v>44119.546998435915</v>
      </c>
      <c r="G40" s="205">
        <f t="shared" si="35"/>
        <v>44119.546998435915</v>
      </c>
      <c r="H40" s="205">
        <f t="shared" si="35"/>
        <v>44119.546998435915</v>
      </c>
      <c r="I40" s="205">
        <f t="shared" si="35"/>
        <v>44119.546998435915</v>
      </c>
      <c r="J40" s="205">
        <f t="shared" si="35"/>
        <v>44119.546998435915</v>
      </c>
      <c r="K40" s="205">
        <f t="shared" si="35"/>
        <v>44119.546998435915</v>
      </c>
      <c r="L40" s="205">
        <f t="shared" si="35"/>
        <v>44119.546998435915</v>
      </c>
      <c r="M40" s="205">
        <f t="shared" si="35"/>
        <v>44119.546998435915</v>
      </c>
      <c r="N40" s="205">
        <f t="shared" si="35"/>
        <v>44119.546998435915</v>
      </c>
      <c r="O40" s="205">
        <f t="shared" si="35"/>
        <v>44119.546998435915</v>
      </c>
      <c r="P40" s="205">
        <f t="shared" si="35"/>
        <v>44119.546998435915</v>
      </c>
      <c r="Q40" s="205">
        <f t="shared" si="35"/>
        <v>44119.546998435915</v>
      </c>
      <c r="R40" s="205">
        <f t="shared" si="35"/>
        <v>44119.546998435915</v>
      </c>
      <c r="S40" s="205">
        <f t="shared" si="35"/>
        <v>44119.546998435915</v>
      </c>
      <c r="T40" s="205">
        <f t="shared" si="35"/>
        <v>44119.546998435915</v>
      </c>
      <c r="U40" s="205">
        <f t="shared" si="35"/>
        <v>44119.546998435915</v>
      </c>
      <c r="V40" s="205">
        <f t="shared" si="30"/>
        <v>44119.546998435915</v>
      </c>
      <c r="W40" s="205">
        <f t="shared" si="30"/>
        <v>44119.546998435915</v>
      </c>
      <c r="X40" s="205">
        <f t="shared" si="30"/>
        <v>44119.546998435915</v>
      </c>
      <c r="Y40" s="205">
        <f t="shared" si="30"/>
        <v>44119.546998435915</v>
      </c>
      <c r="Z40" s="205">
        <f t="shared" si="30"/>
        <v>44119.546998435915</v>
      </c>
      <c r="AA40" s="205">
        <f t="shared" si="30"/>
        <v>44119.546998435915</v>
      </c>
      <c r="AB40" s="205">
        <f t="shared" si="30"/>
        <v>44119.546998435915</v>
      </c>
      <c r="AC40" s="205">
        <f t="shared" si="30"/>
        <v>44119.546998435915</v>
      </c>
      <c r="AD40" s="205">
        <f t="shared" si="30"/>
        <v>44119.546998435915</v>
      </c>
      <c r="AE40" s="205">
        <f t="shared" si="30"/>
        <v>44119.546998435915</v>
      </c>
      <c r="AF40" s="205">
        <f t="shared" si="30"/>
        <v>44119.546998435915</v>
      </c>
      <c r="AG40" s="205">
        <f t="shared" si="30"/>
        <v>44119.546998435915</v>
      </c>
      <c r="AH40" s="205">
        <f t="shared" si="30"/>
        <v>44119.546998435915</v>
      </c>
      <c r="AI40" s="205">
        <f t="shared" si="30"/>
        <v>44119.546998435915</v>
      </c>
      <c r="AJ40" s="205">
        <f t="shared" si="30"/>
        <v>44119.546998435915</v>
      </c>
      <c r="AK40" s="205">
        <f t="shared" si="30"/>
        <v>44119.546998435915</v>
      </c>
      <c r="AL40" s="205">
        <f t="shared" si="31"/>
        <v>44119.546998435915</v>
      </c>
      <c r="AM40" s="205">
        <f t="shared" si="31"/>
        <v>44119.546998435915</v>
      </c>
      <c r="AN40" s="205">
        <f t="shared" si="31"/>
        <v>44119.546998435915</v>
      </c>
      <c r="AO40" s="205">
        <f t="shared" si="31"/>
        <v>44119.546998435915</v>
      </c>
      <c r="AP40" s="205">
        <f t="shared" si="31"/>
        <v>44119.546998435915</v>
      </c>
      <c r="AQ40" s="205">
        <f t="shared" si="31"/>
        <v>44119.546998435915</v>
      </c>
      <c r="AR40" s="205">
        <f t="shared" si="31"/>
        <v>44119.546998435915</v>
      </c>
      <c r="AS40" s="205">
        <f t="shared" si="31"/>
        <v>44119.546998435915</v>
      </c>
      <c r="AT40" s="205">
        <f t="shared" si="31"/>
        <v>44119.546998435915</v>
      </c>
      <c r="AU40" s="205">
        <f t="shared" si="31"/>
        <v>44119.546998435915</v>
      </c>
      <c r="AV40" s="205">
        <f t="shared" si="31"/>
        <v>44119.546998435915</v>
      </c>
      <c r="AW40" s="205">
        <f t="shared" si="31"/>
        <v>44119.546998435915</v>
      </c>
      <c r="AX40" s="205">
        <f t="shared" si="31"/>
        <v>44119.546998435915</v>
      </c>
      <c r="AY40" s="205">
        <f t="shared" si="31"/>
        <v>44119.546998435915</v>
      </c>
      <c r="AZ40" s="205">
        <f t="shared" si="31"/>
        <v>44119.546998435915</v>
      </c>
      <c r="BA40" s="205">
        <f t="shared" si="31"/>
        <v>44119.546998435915</v>
      </c>
      <c r="BB40" s="205">
        <f t="shared" si="32"/>
        <v>44119.546998435915</v>
      </c>
      <c r="BC40" s="205">
        <f t="shared" si="32"/>
        <v>44119.546998435915</v>
      </c>
      <c r="BD40" s="205">
        <f t="shared" si="32"/>
        <v>44119.546998435915</v>
      </c>
      <c r="BE40" s="205">
        <f t="shared" si="32"/>
        <v>44119.546998435915</v>
      </c>
      <c r="BF40" s="205">
        <f t="shared" si="32"/>
        <v>44119.546998435915</v>
      </c>
      <c r="BG40" s="205">
        <f t="shared" si="32"/>
        <v>44119.546998435915</v>
      </c>
      <c r="BH40" s="205">
        <f t="shared" si="32"/>
        <v>44119.546998435915</v>
      </c>
      <c r="BI40" s="205">
        <f t="shared" si="32"/>
        <v>44119.546998435915</v>
      </c>
      <c r="BJ40" s="205">
        <f t="shared" si="32"/>
        <v>44119.546998435915</v>
      </c>
      <c r="BK40" s="205">
        <f t="shared" si="32"/>
        <v>44119.546998435915</v>
      </c>
      <c r="BL40" s="205">
        <f t="shared" si="32"/>
        <v>44119.546998435915</v>
      </c>
      <c r="BM40" s="205">
        <f t="shared" si="32"/>
        <v>44119.546998435915</v>
      </c>
      <c r="BN40" s="205">
        <f t="shared" si="32"/>
        <v>44119.546998435915</v>
      </c>
      <c r="BO40" s="205">
        <f t="shared" si="32"/>
        <v>44119.546998435915</v>
      </c>
      <c r="BP40" s="205">
        <f t="shared" si="32"/>
        <v>44119.546998435915</v>
      </c>
      <c r="BQ40" s="205">
        <f t="shared" si="32"/>
        <v>44119.546998435915</v>
      </c>
      <c r="BR40" s="205">
        <f t="shared" si="32"/>
        <v>44119.546998435915</v>
      </c>
      <c r="BS40" s="205">
        <f t="shared" si="32"/>
        <v>44119.546998435915</v>
      </c>
      <c r="BT40" s="205">
        <f t="shared" si="32"/>
        <v>44119.546998435915</v>
      </c>
      <c r="BU40" s="205">
        <f t="shared" si="32"/>
        <v>44119.546998435915</v>
      </c>
      <c r="BV40" s="205">
        <f t="shared" si="32"/>
        <v>44119.546998435915</v>
      </c>
      <c r="BW40" s="205">
        <f t="shared" si="32"/>
        <v>44119.546998435915</v>
      </c>
      <c r="BX40" s="205">
        <f t="shared" si="32"/>
        <v>44119.546998435915</v>
      </c>
      <c r="BY40" s="205">
        <f t="shared" si="32"/>
        <v>44119.546998435915</v>
      </c>
      <c r="BZ40" s="205">
        <f t="shared" si="32"/>
        <v>44119.546998435915</v>
      </c>
      <c r="CA40" s="205">
        <f t="shared" si="32"/>
        <v>44119.546998435915</v>
      </c>
      <c r="CB40" s="205">
        <f t="shared" si="32"/>
        <v>44119.546998435915</v>
      </c>
      <c r="CC40" s="205">
        <f t="shared" si="32"/>
        <v>44119.546998435915</v>
      </c>
      <c r="CD40" s="205">
        <f t="shared" si="32"/>
        <v>44119.546998435915</v>
      </c>
      <c r="CE40" s="205">
        <f t="shared" si="33"/>
        <v>44119.546998435915</v>
      </c>
      <c r="CF40" s="205">
        <f t="shared" si="33"/>
        <v>44119.546998435915</v>
      </c>
      <c r="CG40" s="205">
        <f t="shared" si="33"/>
        <v>44119.546998435915</v>
      </c>
      <c r="CH40" s="205">
        <f t="shared" si="33"/>
        <v>44119.546998435915</v>
      </c>
      <c r="CI40" s="205">
        <f t="shared" si="33"/>
        <v>44119.546998435915</v>
      </c>
      <c r="CJ40" s="205">
        <f t="shared" si="33"/>
        <v>44119.546998435915</v>
      </c>
      <c r="CK40" s="205">
        <f t="shared" si="33"/>
        <v>44119.546998435915</v>
      </c>
      <c r="CL40" s="205">
        <f t="shared" si="33"/>
        <v>44119.546998435915</v>
      </c>
      <c r="CM40" s="205">
        <f t="shared" si="33"/>
        <v>44119.546998435915</v>
      </c>
      <c r="CN40" s="205">
        <f t="shared" si="33"/>
        <v>44119.546998435915</v>
      </c>
      <c r="CO40" s="205">
        <f t="shared" si="33"/>
        <v>44119.546998435915</v>
      </c>
      <c r="CP40" s="205">
        <f t="shared" si="33"/>
        <v>44119.546998435915</v>
      </c>
      <c r="CQ40" s="205">
        <f t="shared" si="33"/>
        <v>44119.546998435915</v>
      </c>
      <c r="CR40" s="205">
        <f t="shared" si="33"/>
        <v>44119.546998435915</v>
      </c>
      <c r="CS40" s="205">
        <f t="shared" si="34"/>
        <v>44119.546998435915</v>
      </c>
      <c r="CT40" s="205">
        <f t="shared" si="34"/>
        <v>44119.546998435915</v>
      </c>
      <c r="CU40" s="205">
        <f t="shared" si="34"/>
        <v>44119.546998435915</v>
      </c>
      <c r="CV40" s="205">
        <f t="shared" si="34"/>
        <v>44119.546998435915</v>
      </c>
      <c r="CW40" s="205">
        <f t="shared" si="34"/>
        <v>44119.546998435915</v>
      </c>
      <c r="CX40" s="205">
        <f t="shared" si="34"/>
        <v>44119.546998435915</v>
      </c>
      <c r="CY40" s="205">
        <f t="shared" si="34"/>
        <v>44119.546998435915</v>
      </c>
      <c r="CZ40" s="205">
        <f t="shared" si="34"/>
        <v>44119.546998435915</v>
      </c>
      <c r="DA40" s="205">
        <f t="shared" si="34"/>
        <v>44119.546998435915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3.767400441979901</v>
      </c>
      <c r="Y42" s="211">
        <f t="shared" si="36"/>
        <v>3.767400441979901</v>
      </c>
      <c r="Z42" s="211">
        <f t="shared" si="36"/>
        <v>3.767400441979901</v>
      </c>
      <c r="AA42" s="211">
        <f t="shared" si="36"/>
        <v>3.767400441979901</v>
      </c>
      <c r="AB42" s="211">
        <f t="shared" si="36"/>
        <v>3.767400441979901</v>
      </c>
      <c r="AC42" s="211">
        <f t="shared" si="36"/>
        <v>3.767400441979901</v>
      </c>
      <c r="AD42" s="211">
        <f t="shared" si="36"/>
        <v>3.767400441979901</v>
      </c>
      <c r="AE42" s="211">
        <f t="shared" si="36"/>
        <v>3.767400441979901</v>
      </c>
      <c r="AF42" s="211">
        <f t="shared" si="36"/>
        <v>3.767400441979901</v>
      </c>
      <c r="AG42" s="211">
        <f t="shared" si="36"/>
        <v>3.767400441979901</v>
      </c>
      <c r="AH42" s="211">
        <f t="shared" si="36"/>
        <v>3.767400441979901</v>
      </c>
      <c r="AI42" s="211">
        <f t="shared" si="36"/>
        <v>3.767400441979901</v>
      </c>
      <c r="AJ42" s="211">
        <f t="shared" si="36"/>
        <v>3.767400441979901</v>
      </c>
      <c r="AK42" s="211">
        <f t="shared" si="36"/>
        <v>3.767400441979901</v>
      </c>
      <c r="AL42" s="211">
        <f t="shared" ref="AL42:BQ42" si="37">IF(AL$22&lt;=$E$24,IF(AL$22&lt;=$D$24,IF(AL$22&lt;=$C$24,IF(AL$22&lt;=$B$24,$B108,($C25-$B25)/($C$24-$B$24)),($D25-$C25)/($D$24-$C$24)),($E25-$D25)/($E$24-$D$24)),$F108)</f>
        <v>3.767400441979901</v>
      </c>
      <c r="AM42" s="211">
        <f t="shared" si="37"/>
        <v>3.767400441979901</v>
      </c>
      <c r="AN42" s="211">
        <f t="shared" si="37"/>
        <v>3.767400441979901</v>
      </c>
      <c r="AO42" s="211">
        <f t="shared" si="37"/>
        <v>3.767400441979901</v>
      </c>
      <c r="AP42" s="211">
        <f t="shared" si="37"/>
        <v>3.767400441979901</v>
      </c>
      <c r="AQ42" s="211">
        <f t="shared" si="37"/>
        <v>3.767400441979901</v>
      </c>
      <c r="AR42" s="211">
        <f t="shared" si="37"/>
        <v>3.767400441979901</v>
      </c>
      <c r="AS42" s="211">
        <f t="shared" si="37"/>
        <v>3.767400441979901</v>
      </c>
      <c r="AT42" s="211">
        <f t="shared" si="37"/>
        <v>3.767400441979901</v>
      </c>
      <c r="AU42" s="211">
        <f t="shared" si="37"/>
        <v>3.767400441979901</v>
      </c>
      <c r="AV42" s="211">
        <f t="shared" si="37"/>
        <v>3.767400441979901</v>
      </c>
      <c r="AW42" s="211">
        <f t="shared" si="37"/>
        <v>3.767400441979901</v>
      </c>
      <c r="AX42" s="211">
        <f t="shared" si="37"/>
        <v>3.767400441979901</v>
      </c>
      <c r="AY42" s="211">
        <f t="shared" si="37"/>
        <v>3.767400441979901</v>
      </c>
      <c r="AZ42" s="211">
        <f t="shared" si="37"/>
        <v>3.767400441979901</v>
      </c>
      <c r="BA42" s="211">
        <f t="shared" si="37"/>
        <v>3.767400441979901</v>
      </c>
      <c r="BB42" s="211">
        <f t="shared" si="37"/>
        <v>3.767400441979901</v>
      </c>
      <c r="BC42" s="211">
        <f t="shared" si="37"/>
        <v>3.767400441979901</v>
      </c>
      <c r="BD42" s="211">
        <f t="shared" si="37"/>
        <v>3.767400441979901</v>
      </c>
      <c r="BE42" s="211">
        <f t="shared" si="37"/>
        <v>3.767400441979901</v>
      </c>
      <c r="BF42" s="211">
        <f t="shared" si="37"/>
        <v>3.767400441979901</v>
      </c>
      <c r="BG42" s="211">
        <f t="shared" si="37"/>
        <v>42.710145209187971</v>
      </c>
      <c r="BH42" s="211">
        <f t="shared" si="37"/>
        <v>42.710145209187971</v>
      </c>
      <c r="BI42" s="211">
        <f t="shared" si="37"/>
        <v>42.710145209187971</v>
      </c>
      <c r="BJ42" s="211">
        <f t="shared" si="37"/>
        <v>42.710145209187971</v>
      </c>
      <c r="BK42" s="211">
        <f t="shared" si="37"/>
        <v>42.710145209187971</v>
      </c>
      <c r="BL42" s="211">
        <f t="shared" si="37"/>
        <v>42.710145209187971</v>
      </c>
      <c r="BM42" s="211">
        <f t="shared" si="37"/>
        <v>42.710145209187971</v>
      </c>
      <c r="BN42" s="211">
        <f t="shared" si="37"/>
        <v>42.710145209187971</v>
      </c>
      <c r="BO42" s="211">
        <f t="shared" si="37"/>
        <v>42.710145209187971</v>
      </c>
      <c r="BP42" s="211">
        <f t="shared" si="37"/>
        <v>42.710145209187971</v>
      </c>
      <c r="BQ42" s="211">
        <f t="shared" si="37"/>
        <v>42.710145209187971</v>
      </c>
      <c r="BR42" s="211">
        <f t="shared" ref="BR42:DA42" si="38">IF(BR$22&lt;=$E$24,IF(BR$22&lt;=$D$24,IF(BR$22&lt;=$C$24,IF(BR$22&lt;=$B$24,$B108,($C25-$B25)/($C$24-$B$24)),($D25-$C25)/($D$24-$C$24)),($E25-$D25)/($E$24-$D$24)),$F108)</f>
        <v>42.710145209187971</v>
      </c>
      <c r="BS42" s="211">
        <f t="shared" si="38"/>
        <v>42.710145209187971</v>
      </c>
      <c r="BT42" s="211">
        <f t="shared" si="38"/>
        <v>42.710145209187971</v>
      </c>
      <c r="BU42" s="211">
        <f t="shared" si="38"/>
        <v>42.710145209187971</v>
      </c>
      <c r="BV42" s="211">
        <f t="shared" si="38"/>
        <v>42.710145209187971</v>
      </c>
      <c r="BW42" s="211">
        <f t="shared" si="38"/>
        <v>42.710145209187971</v>
      </c>
      <c r="BX42" s="211">
        <f t="shared" si="38"/>
        <v>42.710145209187971</v>
      </c>
      <c r="BY42" s="211">
        <f t="shared" si="38"/>
        <v>42.710145209187971</v>
      </c>
      <c r="BZ42" s="211">
        <f t="shared" si="38"/>
        <v>42.710145209187971</v>
      </c>
      <c r="CA42" s="211">
        <f t="shared" si="38"/>
        <v>42.710145209187971</v>
      </c>
      <c r="CB42" s="211">
        <f t="shared" si="38"/>
        <v>42.710145209187971</v>
      </c>
      <c r="CC42" s="211">
        <f t="shared" si="38"/>
        <v>42.710145209187971</v>
      </c>
      <c r="CD42" s="211">
        <f t="shared" si="38"/>
        <v>42.710145209187971</v>
      </c>
      <c r="CE42" s="211">
        <f t="shared" si="38"/>
        <v>42.710145209187971</v>
      </c>
      <c r="CF42" s="211">
        <f t="shared" si="38"/>
        <v>42.710145209187971</v>
      </c>
      <c r="CG42" s="211">
        <f t="shared" si="38"/>
        <v>42.710145209187971</v>
      </c>
      <c r="CH42" s="211">
        <f t="shared" si="38"/>
        <v>42.710145209187971</v>
      </c>
      <c r="CI42" s="211">
        <f t="shared" si="38"/>
        <v>314.52928804920703</v>
      </c>
      <c r="CJ42" s="211">
        <f t="shared" si="38"/>
        <v>314.52928804920703</v>
      </c>
      <c r="CK42" s="211">
        <f t="shared" si="38"/>
        <v>314.52928804920703</v>
      </c>
      <c r="CL42" s="211">
        <f t="shared" si="38"/>
        <v>314.52928804920703</v>
      </c>
      <c r="CM42" s="211">
        <f t="shared" si="38"/>
        <v>314.52928804920703</v>
      </c>
      <c r="CN42" s="211">
        <f t="shared" si="38"/>
        <v>314.52928804920703</v>
      </c>
      <c r="CO42" s="211">
        <f t="shared" si="38"/>
        <v>314.52928804920703</v>
      </c>
      <c r="CP42" s="211">
        <f t="shared" si="38"/>
        <v>314.52928804920703</v>
      </c>
      <c r="CQ42" s="211">
        <f t="shared" si="38"/>
        <v>314.52928804920703</v>
      </c>
      <c r="CR42" s="211">
        <f t="shared" si="38"/>
        <v>314.52928804920703</v>
      </c>
      <c r="CS42" s="211">
        <f t="shared" si="38"/>
        <v>314.52928804920703</v>
      </c>
      <c r="CT42" s="211">
        <f t="shared" si="38"/>
        <v>314.52928804920703</v>
      </c>
      <c r="CU42" s="211">
        <f t="shared" si="38"/>
        <v>314.52928804920703</v>
      </c>
      <c r="CV42" s="211">
        <f t="shared" si="38"/>
        <v>314.52928804920703</v>
      </c>
      <c r="CW42" s="211">
        <f t="shared" si="38"/>
        <v>314.52928804920703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38.6</v>
      </c>
      <c r="Y43" s="211">
        <f t="shared" si="39"/>
        <v>38.6</v>
      </c>
      <c r="Z43" s="211">
        <f t="shared" si="39"/>
        <v>38.6</v>
      </c>
      <c r="AA43" s="211">
        <f t="shared" si="39"/>
        <v>38.6</v>
      </c>
      <c r="AB43" s="211">
        <f t="shared" si="39"/>
        <v>38.6</v>
      </c>
      <c r="AC43" s="211">
        <f t="shared" si="39"/>
        <v>38.6</v>
      </c>
      <c r="AD43" s="211">
        <f t="shared" si="39"/>
        <v>38.6</v>
      </c>
      <c r="AE43" s="211">
        <f t="shared" si="39"/>
        <v>38.6</v>
      </c>
      <c r="AF43" s="211">
        <f t="shared" si="39"/>
        <v>38.6</v>
      </c>
      <c r="AG43" s="211">
        <f t="shared" si="39"/>
        <v>38.6</v>
      </c>
      <c r="AH43" s="211">
        <f t="shared" si="39"/>
        <v>38.6</v>
      </c>
      <c r="AI43" s="211">
        <f t="shared" si="39"/>
        <v>38.6</v>
      </c>
      <c r="AJ43" s="211">
        <f t="shared" si="39"/>
        <v>38.6</v>
      </c>
      <c r="AK43" s="211">
        <f t="shared" si="39"/>
        <v>38.6</v>
      </c>
      <c r="AL43" s="211">
        <f t="shared" ref="AL43:BQ43" si="40">IF(AL$22&lt;=$E$24,IF(AL$22&lt;=$D$24,IF(AL$22&lt;=$C$24,IF(AL$22&lt;=$B$24,$B109,($C26-$B26)/($C$24-$B$24)),($D26-$C26)/($D$24-$C$24)),($E26-$D26)/($E$24-$D$24)),$F109)</f>
        <v>38.6</v>
      </c>
      <c r="AM43" s="211">
        <f t="shared" si="40"/>
        <v>38.6</v>
      </c>
      <c r="AN43" s="211">
        <f t="shared" si="40"/>
        <v>38.6</v>
      </c>
      <c r="AO43" s="211">
        <f t="shared" si="40"/>
        <v>38.6</v>
      </c>
      <c r="AP43" s="211">
        <f t="shared" si="40"/>
        <v>38.6</v>
      </c>
      <c r="AQ43" s="211">
        <f t="shared" si="40"/>
        <v>38.6</v>
      </c>
      <c r="AR43" s="211">
        <f t="shared" si="40"/>
        <v>38.6</v>
      </c>
      <c r="AS43" s="211">
        <f t="shared" si="40"/>
        <v>38.6</v>
      </c>
      <c r="AT43" s="211">
        <f t="shared" si="40"/>
        <v>38.6</v>
      </c>
      <c r="AU43" s="211">
        <f t="shared" si="40"/>
        <v>38.6</v>
      </c>
      <c r="AV43" s="211">
        <f t="shared" si="40"/>
        <v>38.6</v>
      </c>
      <c r="AW43" s="211">
        <f t="shared" si="40"/>
        <v>38.6</v>
      </c>
      <c r="AX43" s="211">
        <f t="shared" si="40"/>
        <v>38.6</v>
      </c>
      <c r="AY43" s="211">
        <f t="shared" si="40"/>
        <v>38.6</v>
      </c>
      <c r="AZ43" s="211">
        <f t="shared" si="40"/>
        <v>38.6</v>
      </c>
      <c r="BA43" s="211">
        <f t="shared" si="40"/>
        <v>38.6</v>
      </c>
      <c r="BB43" s="211">
        <f t="shared" si="40"/>
        <v>38.6</v>
      </c>
      <c r="BC43" s="211">
        <f t="shared" si="40"/>
        <v>38.6</v>
      </c>
      <c r="BD43" s="211">
        <f t="shared" si="40"/>
        <v>38.6</v>
      </c>
      <c r="BE43" s="211">
        <f t="shared" si="40"/>
        <v>38.6</v>
      </c>
      <c r="BF43" s="211">
        <f t="shared" si="40"/>
        <v>38.6</v>
      </c>
      <c r="BG43" s="211">
        <f t="shared" si="40"/>
        <v>487.0181818181818</v>
      </c>
      <c r="BH43" s="211">
        <f t="shared" si="40"/>
        <v>487.0181818181818</v>
      </c>
      <c r="BI43" s="211">
        <f t="shared" si="40"/>
        <v>487.0181818181818</v>
      </c>
      <c r="BJ43" s="211">
        <f t="shared" si="40"/>
        <v>487.0181818181818</v>
      </c>
      <c r="BK43" s="211">
        <f t="shared" si="40"/>
        <v>487.0181818181818</v>
      </c>
      <c r="BL43" s="211">
        <f t="shared" si="40"/>
        <v>487.0181818181818</v>
      </c>
      <c r="BM43" s="211">
        <f t="shared" si="40"/>
        <v>487.0181818181818</v>
      </c>
      <c r="BN43" s="211">
        <f t="shared" si="40"/>
        <v>487.0181818181818</v>
      </c>
      <c r="BO43" s="211">
        <f t="shared" si="40"/>
        <v>487.0181818181818</v>
      </c>
      <c r="BP43" s="211">
        <f t="shared" si="40"/>
        <v>487.0181818181818</v>
      </c>
      <c r="BQ43" s="211">
        <f t="shared" si="40"/>
        <v>487.0181818181818</v>
      </c>
      <c r="BR43" s="211">
        <f t="shared" ref="BR43:DA43" si="41">IF(BR$22&lt;=$E$24,IF(BR$22&lt;=$D$24,IF(BR$22&lt;=$C$24,IF(BR$22&lt;=$B$24,$B109,($C26-$B26)/($C$24-$B$24)),($D26-$C26)/($D$24-$C$24)),($E26-$D26)/($E$24-$D$24)),$F109)</f>
        <v>487.0181818181818</v>
      </c>
      <c r="BS43" s="211">
        <f t="shared" si="41"/>
        <v>487.0181818181818</v>
      </c>
      <c r="BT43" s="211">
        <f t="shared" si="41"/>
        <v>487.0181818181818</v>
      </c>
      <c r="BU43" s="211">
        <f t="shared" si="41"/>
        <v>487.0181818181818</v>
      </c>
      <c r="BV43" s="211">
        <f t="shared" si="41"/>
        <v>487.0181818181818</v>
      </c>
      <c r="BW43" s="211">
        <f t="shared" si="41"/>
        <v>487.0181818181818</v>
      </c>
      <c r="BX43" s="211">
        <f t="shared" si="41"/>
        <v>487.0181818181818</v>
      </c>
      <c r="BY43" s="211">
        <f t="shared" si="41"/>
        <v>487.0181818181818</v>
      </c>
      <c r="BZ43" s="211">
        <f t="shared" si="41"/>
        <v>487.0181818181818</v>
      </c>
      <c r="CA43" s="211">
        <f t="shared" si="41"/>
        <v>487.0181818181818</v>
      </c>
      <c r="CB43" s="211">
        <f t="shared" si="41"/>
        <v>487.0181818181818</v>
      </c>
      <c r="CC43" s="211">
        <f t="shared" si="41"/>
        <v>487.0181818181818</v>
      </c>
      <c r="CD43" s="211">
        <f t="shared" si="41"/>
        <v>487.0181818181818</v>
      </c>
      <c r="CE43" s="211">
        <f t="shared" si="41"/>
        <v>487.0181818181818</v>
      </c>
      <c r="CF43" s="211">
        <f t="shared" si="41"/>
        <v>487.0181818181818</v>
      </c>
      <c r="CG43" s="211">
        <f t="shared" si="41"/>
        <v>487.0181818181818</v>
      </c>
      <c r="CH43" s="211">
        <f t="shared" si="41"/>
        <v>487.0181818181818</v>
      </c>
      <c r="CI43" s="211">
        <f t="shared" si="41"/>
        <v>1220.9166666666663</v>
      </c>
      <c r="CJ43" s="211">
        <f t="shared" si="41"/>
        <v>1220.9166666666663</v>
      </c>
      <c r="CK43" s="211">
        <f t="shared" si="41"/>
        <v>1220.9166666666663</v>
      </c>
      <c r="CL43" s="211">
        <f t="shared" si="41"/>
        <v>1220.9166666666663</v>
      </c>
      <c r="CM43" s="211">
        <f t="shared" si="41"/>
        <v>1220.9166666666663</v>
      </c>
      <c r="CN43" s="211">
        <f t="shared" si="41"/>
        <v>1220.9166666666663</v>
      </c>
      <c r="CO43" s="211">
        <f t="shared" si="41"/>
        <v>1220.9166666666663</v>
      </c>
      <c r="CP43" s="211">
        <f t="shared" si="41"/>
        <v>1220.9166666666663</v>
      </c>
      <c r="CQ43" s="211">
        <f t="shared" si="41"/>
        <v>1220.9166666666663</v>
      </c>
      <c r="CR43" s="211">
        <f t="shared" si="41"/>
        <v>1220.9166666666663</v>
      </c>
      <c r="CS43" s="211">
        <f t="shared" si="41"/>
        <v>1220.9166666666663</v>
      </c>
      <c r="CT43" s="211">
        <f t="shared" si="41"/>
        <v>1220.9166666666663</v>
      </c>
      <c r="CU43" s="211">
        <f t="shared" si="41"/>
        <v>1220.9166666666663</v>
      </c>
      <c r="CV43" s="211">
        <f t="shared" si="41"/>
        <v>1220.9166666666663</v>
      </c>
      <c r="CW43" s="211">
        <f t="shared" si="41"/>
        <v>1220.9166666666663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13.01343290436083</v>
      </c>
      <c r="Y44" s="211">
        <f t="shared" si="42"/>
        <v>13.01343290436083</v>
      </c>
      <c r="Z44" s="211">
        <f t="shared" si="42"/>
        <v>13.01343290436083</v>
      </c>
      <c r="AA44" s="211">
        <f t="shared" si="42"/>
        <v>13.01343290436083</v>
      </c>
      <c r="AB44" s="211">
        <f t="shared" si="42"/>
        <v>13.01343290436083</v>
      </c>
      <c r="AC44" s="211">
        <f t="shared" si="42"/>
        <v>13.01343290436083</v>
      </c>
      <c r="AD44" s="211">
        <f t="shared" si="42"/>
        <v>13.01343290436083</v>
      </c>
      <c r="AE44" s="211">
        <f t="shared" si="42"/>
        <v>13.01343290436083</v>
      </c>
      <c r="AF44" s="211">
        <f t="shared" si="42"/>
        <v>13.01343290436083</v>
      </c>
      <c r="AG44" s="211">
        <f t="shared" si="42"/>
        <v>13.01343290436083</v>
      </c>
      <c r="AH44" s="211">
        <f t="shared" si="42"/>
        <v>13.01343290436083</v>
      </c>
      <c r="AI44" s="211">
        <f t="shared" si="42"/>
        <v>13.01343290436083</v>
      </c>
      <c r="AJ44" s="211">
        <f t="shared" si="42"/>
        <v>13.01343290436083</v>
      </c>
      <c r="AK44" s="211">
        <f t="shared" si="42"/>
        <v>13.01343290436083</v>
      </c>
      <c r="AL44" s="211">
        <f t="shared" ref="AL44:BQ44" si="43">IF(AL$22&lt;=$E$24,IF(AL$22&lt;=$D$24,IF(AL$22&lt;=$C$24,IF(AL$22&lt;=$B$24,$B110,($C27-$B27)/($C$24-$B$24)),($D27-$C27)/($D$24-$C$24)),($E27-$D27)/($E$24-$D$24)),$F110)</f>
        <v>13.01343290436083</v>
      </c>
      <c r="AM44" s="211">
        <f t="shared" si="43"/>
        <v>13.01343290436083</v>
      </c>
      <c r="AN44" s="211">
        <f t="shared" si="43"/>
        <v>13.01343290436083</v>
      </c>
      <c r="AO44" s="211">
        <f t="shared" si="43"/>
        <v>13.01343290436083</v>
      </c>
      <c r="AP44" s="211">
        <f t="shared" si="43"/>
        <v>13.01343290436083</v>
      </c>
      <c r="AQ44" s="211">
        <f t="shared" si="43"/>
        <v>13.01343290436083</v>
      </c>
      <c r="AR44" s="211">
        <f t="shared" si="43"/>
        <v>13.01343290436083</v>
      </c>
      <c r="AS44" s="211">
        <f t="shared" si="43"/>
        <v>13.01343290436083</v>
      </c>
      <c r="AT44" s="211">
        <f t="shared" si="43"/>
        <v>13.01343290436083</v>
      </c>
      <c r="AU44" s="211">
        <f t="shared" si="43"/>
        <v>13.01343290436083</v>
      </c>
      <c r="AV44" s="211">
        <f t="shared" si="43"/>
        <v>13.01343290436083</v>
      </c>
      <c r="AW44" s="211">
        <f t="shared" si="43"/>
        <v>13.01343290436083</v>
      </c>
      <c r="AX44" s="211">
        <f t="shared" si="43"/>
        <v>13.01343290436083</v>
      </c>
      <c r="AY44" s="211">
        <f t="shared" si="43"/>
        <v>13.01343290436083</v>
      </c>
      <c r="AZ44" s="211">
        <f t="shared" si="43"/>
        <v>13.01343290436083</v>
      </c>
      <c r="BA44" s="211">
        <f t="shared" si="43"/>
        <v>13.01343290436083</v>
      </c>
      <c r="BB44" s="211">
        <f t="shared" si="43"/>
        <v>13.01343290436083</v>
      </c>
      <c r="BC44" s="211">
        <f t="shared" si="43"/>
        <v>13.01343290436083</v>
      </c>
      <c r="BD44" s="211">
        <f t="shared" si="43"/>
        <v>13.01343290436083</v>
      </c>
      <c r="BE44" s="211">
        <f t="shared" si="43"/>
        <v>13.01343290436083</v>
      </c>
      <c r="BF44" s="211">
        <f t="shared" si="43"/>
        <v>13.01343290436083</v>
      </c>
      <c r="BG44" s="211">
        <f t="shared" si="43"/>
        <v>10.156668032802811</v>
      </c>
      <c r="BH44" s="211">
        <f t="shared" si="43"/>
        <v>10.156668032802811</v>
      </c>
      <c r="BI44" s="211">
        <f t="shared" si="43"/>
        <v>10.156668032802811</v>
      </c>
      <c r="BJ44" s="211">
        <f t="shared" si="43"/>
        <v>10.156668032802811</v>
      </c>
      <c r="BK44" s="211">
        <f t="shared" si="43"/>
        <v>10.156668032802811</v>
      </c>
      <c r="BL44" s="211">
        <f t="shared" si="43"/>
        <v>10.156668032802811</v>
      </c>
      <c r="BM44" s="211">
        <f t="shared" si="43"/>
        <v>10.156668032802811</v>
      </c>
      <c r="BN44" s="211">
        <f t="shared" si="43"/>
        <v>10.156668032802811</v>
      </c>
      <c r="BO44" s="211">
        <f t="shared" si="43"/>
        <v>10.156668032802811</v>
      </c>
      <c r="BP44" s="211">
        <f t="shared" si="43"/>
        <v>10.156668032802811</v>
      </c>
      <c r="BQ44" s="211">
        <f t="shared" si="43"/>
        <v>10.156668032802811</v>
      </c>
      <c r="BR44" s="211">
        <f t="shared" ref="BR44:DA44" si="44">IF(BR$22&lt;=$E$24,IF(BR$22&lt;=$D$24,IF(BR$22&lt;=$C$24,IF(BR$22&lt;=$B$24,$B110,($C27-$B27)/($C$24-$B$24)),($D27-$C27)/($D$24-$C$24)),($E27-$D27)/($E$24-$D$24)),$F110)</f>
        <v>10.156668032802811</v>
      </c>
      <c r="BS44" s="211">
        <f t="shared" si="44"/>
        <v>10.156668032802811</v>
      </c>
      <c r="BT44" s="211">
        <f t="shared" si="44"/>
        <v>10.156668032802811</v>
      </c>
      <c r="BU44" s="211">
        <f t="shared" si="44"/>
        <v>10.156668032802811</v>
      </c>
      <c r="BV44" s="211">
        <f t="shared" si="44"/>
        <v>10.156668032802811</v>
      </c>
      <c r="BW44" s="211">
        <f t="shared" si="44"/>
        <v>10.156668032802811</v>
      </c>
      <c r="BX44" s="211">
        <f t="shared" si="44"/>
        <v>10.156668032802811</v>
      </c>
      <c r="BY44" s="211">
        <f t="shared" si="44"/>
        <v>10.156668032802811</v>
      </c>
      <c r="BZ44" s="211">
        <f t="shared" si="44"/>
        <v>10.156668032802811</v>
      </c>
      <c r="CA44" s="211">
        <f t="shared" si="44"/>
        <v>10.156668032802811</v>
      </c>
      <c r="CB44" s="211">
        <f t="shared" si="44"/>
        <v>10.156668032802811</v>
      </c>
      <c r="CC44" s="211">
        <f t="shared" si="44"/>
        <v>10.156668032802811</v>
      </c>
      <c r="CD44" s="211">
        <f t="shared" si="44"/>
        <v>10.156668032802811</v>
      </c>
      <c r="CE44" s="211">
        <f t="shared" si="44"/>
        <v>10.156668032802811</v>
      </c>
      <c r="CF44" s="211">
        <f t="shared" si="44"/>
        <v>10.156668032802811</v>
      </c>
      <c r="CG44" s="211">
        <f t="shared" si="44"/>
        <v>10.156668032802811</v>
      </c>
      <c r="CH44" s="211">
        <f t="shared" si="44"/>
        <v>10.156668032802811</v>
      </c>
      <c r="CI44" s="211">
        <f t="shared" si="44"/>
        <v>20.189033331274779</v>
      </c>
      <c r="CJ44" s="211">
        <f t="shared" si="44"/>
        <v>20.189033331274779</v>
      </c>
      <c r="CK44" s="211">
        <f t="shared" si="44"/>
        <v>20.189033331274779</v>
      </c>
      <c r="CL44" s="211">
        <f t="shared" si="44"/>
        <v>20.189033331274779</v>
      </c>
      <c r="CM44" s="211">
        <f t="shared" si="44"/>
        <v>20.189033331274779</v>
      </c>
      <c r="CN44" s="211">
        <f t="shared" si="44"/>
        <v>20.189033331274779</v>
      </c>
      <c r="CO44" s="211">
        <f t="shared" si="44"/>
        <v>20.189033331274779</v>
      </c>
      <c r="CP44" s="211">
        <f t="shared" si="44"/>
        <v>20.189033331274779</v>
      </c>
      <c r="CQ44" s="211">
        <f t="shared" si="44"/>
        <v>20.189033331274779</v>
      </c>
      <c r="CR44" s="211">
        <f t="shared" si="44"/>
        <v>20.189033331274779</v>
      </c>
      <c r="CS44" s="211">
        <f t="shared" si="44"/>
        <v>20.189033331274779</v>
      </c>
      <c r="CT44" s="211">
        <f t="shared" si="44"/>
        <v>20.189033331274779</v>
      </c>
      <c r="CU44" s="211">
        <f t="shared" si="44"/>
        <v>20.189033331274779</v>
      </c>
      <c r="CV44" s="211">
        <f t="shared" si="44"/>
        <v>20.189033331274779</v>
      </c>
      <c r="CW44" s="211">
        <f t="shared" si="44"/>
        <v>20.189033331274779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200</v>
      </c>
      <c r="BH45" s="211">
        <f t="shared" si="46"/>
        <v>200</v>
      </c>
      <c r="BI45" s="211">
        <f t="shared" si="46"/>
        <v>200</v>
      </c>
      <c r="BJ45" s="211">
        <f t="shared" si="46"/>
        <v>200</v>
      </c>
      <c r="BK45" s="211">
        <f t="shared" si="46"/>
        <v>200</v>
      </c>
      <c r="BL45" s="211">
        <f t="shared" si="46"/>
        <v>200</v>
      </c>
      <c r="BM45" s="211">
        <f t="shared" si="46"/>
        <v>200</v>
      </c>
      <c r="BN45" s="211">
        <f t="shared" si="46"/>
        <v>200</v>
      </c>
      <c r="BO45" s="211">
        <f t="shared" si="46"/>
        <v>200</v>
      </c>
      <c r="BP45" s="211">
        <f t="shared" si="46"/>
        <v>200</v>
      </c>
      <c r="BQ45" s="211">
        <f t="shared" si="46"/>
        <v>200</v>
      </c>
      <c r="BR45" s="211">
        <f t="shared" ref="BR45:DA45" si="47">IF(BR$22&lt;=$E$24,IF(BR$22&lt;=$D$24,IF(BR$22&lt;=$C$24,IF(BR$22&lt;=$B$24,$B111,($C28-$B28)/($C$24-$B$24)),($D28-$C28)/($D$24-$C$24)),($E28-$D28)/($E$24-$D$24)),$F111)</f>
        <v>200</v>
      </c>
      <c r="BS45" s="211">
        <f t="shared" si="47"/>
        <v>200</v>
      </c>
      <c r="BT45" s="211">
        <f t="shared" si="47"/>
        <v>200</v>
      </c>
      <c r="BU45" s="211">
        <f t="shared" si="47"/>
        <v>200</v>
      </c>
      <c r="BV45" s="211">
        <f t="shared" si="47"/>
        <v>200</v>
      </c>
      <c r="BW45" s="211">
        <f t="shared" si="47"/>
        <v>200</v>
      </c>
      <c r="BX45" s="211">
        <f t="shared" si="47"/>
        <v>200</v>
      </c>
      <c r="BY45" s="211">
        <f t="shared" si="47"/>
        <v>200</v>
      </c>
      <c r="BZ45" s="211">
        <f t="shared" si="47"/>
        <v>200</v>
      </c>
      <c r="CA45" s="211">
        <f t="shared" si="47"/>
        <v>200</v>
      </c>
      <c r="CB45" s="211">
        <f t="shared" si="47"/>
        <v>200</v>
      </c>
      <c r="CC45" s="211">
        <f t="shared" si="47"/>
        <v>200</v>
      </c>
      <c r="CD45" s="211">
        <f t="shared" si="47"/>
        <v>200</v>
      </c>
      <c r="CE45" s="211">
        <f t="shared" si="47"/>
        <v>200</v>
      </c>
      <c r="CF45" s="211">
        <f t="shared" si="47"/>
        <v>200</v>
      </c>
      <c r="CG45" s="211">
        <f t="shared" si="47"/>
        <v>200</v>
      </c>
      <c r="CH45" s="211">
        <f t="shared" si="47"/>
        <v>200</v>
      </c>
      <c r="CI45" s="211">
        <f t="shared" si="47"/>
        <v>466.66666666666669</v>
      </c>
      <c r="CJ45" s="211">
        <f t="shared" si="47"/>
        <v>466.66666666666669</v>
      </c>
      <c r="CK45" s="211">
        <f t="shared" si="47"/>
        <v>466.66666666666669</v>
      </c>
      <c r="CL45" s="211">
        <f t="shared" si="47"/>
        <v>466.66666666666669</v>
      </c>
      <c r="CM45" s="211">
        <f t="shared" si="47"/>
        <v>466.66666666666669</v>
      </c>
      <c r="CN45" s="211">
        <f t="shared" si="47"/>
        <v>466.66666666666669</v>
      </c>
      <c r="CO45" s="211">
        <f t="shared" si="47"/>
        <v>466.66666666666669</v>
      </c>
      <c r="CP45" s="211">
        <f t="shared" si="47"/>
        <v>466.66666666666669</v>
      </c>
      <c r="CQ45" s="211">
        <f t="shared" si="47"/>
        <v>466.66666666666669</v>
      </c>
      <c r="CR45" s="211">
        <f t="shared" si="47"/>
        <v>466.66666666666669</v>
      </c>
      <c r="CS45" s="211">
        <f t="shared" si="47"/>
        <v>466.66666666666669</v>
      </c>
      <c r="CT45" s="211">
        <f t="shared" si="47"/>
        <v>466.66666666666669</v>
      </c>
      <c r="CU45" s="211">
        <f t="shared" si="47"/>
        <v>466.66666666666669</v>
      </c>
      <c r="CV45" s="211">
        <f t="shared" si="47"/>
        <v>466.66666666666669</v>
      </c>
      <c r="CW45" s="211">
        <f t="shared" si="47"/>
        <v>466.66666666666669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100.01428571428572</v>
      </c>
      <c r="Y46" s="211">
        <f t="shared" si="48"/>
        <v>100.01428571428572</v>
      </c>
      <c r="Z46" s="211">
        <f t="shared" si="48"/>
        <v>100.01428571428572</v>
      </c>
      <c r="AA46" s="211">
        <f t="shared" si="48"/>
        <v>100.01428571428572</v>
      </c>
      <c r="AB46" s="211">
        <f t="shared" si="48"/>
        <v>100.01428571428572</v>
      </c>
      <c r="AC46" s="211">
        <f t="shared" si="48"/>
        <v>100.01428571428572</v>
      </c>
      <c r="AD46" s="211">
        <f t="shared" si="48"/>
        <v>100.01428571428572</v>
      </c>
      <c r="AE46" s="211">
        <f t="shared" si="48"/>
        <v>100.01428571428572</v>
      </c>
      <c r="AF46" s="211">
        <f t="shared" si="48"/>
        <v>100.01428571428572</v>
      </c>
      <c r="AG46" s="211">
        <f t="shared" si="48"/>
        <v>100.01428571428572</v>
      </c>
      <c r="AH46" s="211">
        <f t="shared" si="48"/>
        <v>100.01428571428572</v>
      </c>
      <c r="AI46" s="211">
        <f t="shared" si="48"/>
        <v>100.01428571428572</v>
      </c>
      <c r="AJ46" s="211">
        <f t="shared" si="48"/>
        <v>100.01428571428572</v>
      </c>
      <c r="AK46" s="211">
        <f t="shared" si="48"/>
        <v>100.01428571428572</v>
      </c>
      <c r="AL46" s="211">
        <f t="shared" ref="AL46:BQ46" si="49">IF(AL$22&lt;=$E$24,IF(AL$22&lt;=$D$24,IF(AL$22&lt;=$C$24,IF(AL$22&lt;=$B$24,$B112,($C29-$B29)/($C$24-$B$24)),($D29-$C29)/($D$24-$C$24)),($E29-$D29)/($E$24-$D$24)),$F112)</f>
        <v>100.01428571428572</v>
      </c>
      <c r="AM46" s="211">
        <f t="shared" si="49"/>
        <v>100.01428571428572</v>
      </c>
      <c r="AN46" s="211">
        <f t="shared" si="49"/>
        <v>100.01428571428572</v>
      </c>
      <c r="AO46" s="211">
        <f t="shared" si="49"/>
        <v>100.01428571428572</v>
      </c>
      <c r="AP46" s="211">
        <f t="shared" si="49"/>
        <v>100.01428571428572</v>
      </c>
      <c r="AQ46" s="211">
        <f t="shared" si="49"/>
        <v>100.01428571428572</v>
      </c>
      <c r="AR46" s="211">
        <f t="shared" si="49"/>
        <v>100.01428571428572</v>
      </c>
      <c r="AS46" s="211">
        <f t="shared" si="49"/>
        <v>100.01428571428572</v>
      </c>
      <c r="AT46" s="211">
        <f t="shared" si="49"/>
        <v>100.01428571428572</v>
      </c>
      <c r="AU46" s="211">
        <f t="shared" si="49"/>
        <v>100.01428571428572</v>
      </c>
      <c r="AV46" s="211">
        <f t="shared" si="49"/>
        <v>100.01428571428572</v>
      </c>
      <c r="AW46" s="211">
        <f t="shared" si="49"/>
        <v>100.01428571428572</v>
      </c>
      <c r="AX46" s="211">
        <f t="shared" si="49"/>
        <v>100.01428571428572</v>
      </c>
      <c r="AY46" s="211">
        <f t="shared" si="49"/>
        <v>100.01428571428572</v>
      </c>
      <c r="AZ46" s="211">
        <f t="shared" si="49"/>
        <v>100.01428571428572</v>
      </c>
      <c r="BA46" s="211">
        <f t="shared" si="49"/>
        <v>100.01428571428572</v>
      </c>
      <c r="BB46" s="211">
        <f t="shared" si="49"/>
        <v>100.01428571428572</v>
      </c>
      <c r="BC46" s="211">
        <f t="shared" si="49"/>
        <v>100.01428571428572</v>
      </c>
      <c r="BD46" s="211">
        <f t="shared" si="49"/>
        <v>100.01428571428572</v>
      </c>
      <c r="BE46" s="211">
        <f t="shared" si="49"/>
        <v>100.01428571428572</v>
      </c>
      <c r="BF46" s="211">
        <f t="shared" si="49"/>
        <v>100.01428571428572</v>
      </c>
      <c r="BG46" s="211">
        <f t="shared" si="49"/>
        <v>379.61818181818171</v>
      </c>
      <c r="BH46" s="211">
        <f t="shared" si="49"/>
        <v>379.61818181818171</v>
      </c>
      <c r="BI46" s="211">
        <f t="shared" si="49"/>
        <v>379.61818181818171</v>
      </c>
      <c r="BJ46" s="211">
        <f t="shared" si="49"/>
        <v>379.61818181818171</v>
      </c>
      <c r="BK46" s="211">
        <f t="shared" si="49"/>
        <v>379.61818181818171</v>
      </c>
      <c r="BL46" s="211">
        <f t="shared" si="49"/>
        <v>379.61818181818171</v>
      </c>
      <c r="BM46" s="211">
        <f t="shared" si="49"/>
        <v>379.61818181818171</v>
      </c>
      <c r="BN46" s="211">
        <f t="shared" si="49"/>
        <v>379.61818181818171</v>
      </c>
      <c r="BO46" s="211">
        <f t="shared" si="49"/>
        <v>379.61818181818171</v>
      </c>
      <c r="BP46" s="211">
        <f t="shared" si="49"/>
        <v>379.61818181818171</v>
      </c>
      <c r="BQ46" s="211">
        <f t="shared" si="49"/>
        <v>379.61818181818171</v>
      </c>
      <c r="BR46" s="211">
        <f t="shared" ref="BR46:DA46" si="50">IF(BR$22&lt;=$E$24,IF(BR$22&lt;=$D$24,IF(BR$22&lt;=$C$24,IF(BR$22&lt;=$B$24,$B112,($C29-$B29)/($C$24-$B$24)),($D29-$C29)/($D$24-$C$24)),($E29-$D29)/($E$24-$D$24)),$F112)</f>
        <v>379.61818181818171</v>
      </c>
      <c r="BS46" s="211">
        <f t="shared" si="50"/>
        <v>379.61818181818171</v>
      </c>
      <c r="BT46" s="211">
        <f t="shared" si="50"/>
        <v>379.61818181818171</v>
      </c>
      <c r="BU46" s="211">
        <f t="shared" si="50"/>
        <v>379.61818181818171</v>
      </c>
      <c r="BV46" s="211">
        <f t="shared" si="50"/>
        <v>379.61818181818171</v>
      </c>
      <c r="BW46" s="211">
        <f t="shared" si="50"/>
        <v>379.61818181818171</v>
      </c>
      <c r="BX46" s="211">
        <f t="shared" si="50"/>
        <v>379.61818181818171</v>
      </c>
      <c r="BY46" s="211">
        <f t="shared" si="50"/>
        <v>379.61818181818171</v>
      </c>
      <c r="BZ46" s="211">
        <f t="shared" si="50"/>
        <v>379.61818181818171</v>
      </c>
      <c r="CA46" s="211">
        <f t="shared" si="50"/>
        <v>379.61818181818171</v>
      </c>
      <c r="CB46" s="211">
        <f t="shared" si="50"/>
        <v>379.61818181818171</v>
      </c>
      <c r="CC46" s="211">
        <f t="shared" si="50"/>
        <v>379.61818181818171</v>
      </c>
      <c r="CD46" s="211">
        <f t="shared" si="50"/>
        <v>379.61818181818171</v>
      </c>
      <c r="CE46" s="211">
        <f t="shared" si="50"/>
        <v>379.61818181818171</v>
      </c>
      <c r="CF46" s="211">
        <f t="shared" si="50"/>
        <v>379.61818181818171</v>
      </c>
      <c r="CG46" s="211">
        <f t="shared" si="50"/>
        <v>379.61818181818171</v>
      </c>
      <c r="CH46" s="211">
        <f t="shared" si="50"/>
        <v>379.61818181818171</v>
      </c>
      <c r="CI46" s="211">
        <f t="shared" si="50"/>
        <v>571.0833333333336</v>
      </c>
      <c r="CJ46" s="211">
        <f t="shared" si="50"/>
        <v>571.0833333333336</v>
      </c>
      <c r="CK46" s="211">
        <f t="shared" si="50"/>
        <v>571.0833333333336</v>
      </c>
      <c r="CL46" s="211">
        <f t="shared" si="50"/>
        <v>571.0833333333336</v>
      </c>
      <c r="CM46" s="211">
        <f t="shared" si="50"/>
        <v>571.0833333333336</v>
      </c>
      <c r="CN46" s="211">
        <f t="shared" si="50"/>
        <v>571.0833333333336</v>
      </c>
      <c r="CO46" s="211">
        <f t="shared" si="50"/>
        <v>571.0833333333336</v>
      </c>
      <c r="CP46" s="211">
        <f t="shared" si="50"/>
        <v>571.0833333333336</v>
      </c>
      <c r="CQ46" s="211">
        <f t="shared" si="50"/>
        <v>571.0833333333336</v>
      </c>
      <c r="CR46" s="211">
        <f t="shared" si="50"/>
        <v>571.0833333333336</v>
      </c>
      <c r="CS46" s="211">
        <f t="shared" si="50"/>
        <v>571.0833333333336</v>
      </c>
      <c r="CT46" s="211">
        <f t="shared" si="50"/>
        <v>571.0833333333336</v>
      </c>
      <c r="CU46" s="211">
        <f t="shared" si="50"/>
        <v>571.0833333333336</v>
      </c>
      <c r="CV46" s="211">
        <f t="shared" si="50"/>
        <v>571.0833333333336</v>
      </c>
      <c r="CW46" s="211">
        <f t="shared" si="50"/>
        <v>571.0833333333336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251.97632202052097</v>
      </c>
      <c r="Y48" s="211">
        <f t="shared" si="54"/>
        <v>251.97632202052097</v>
      </c>
      <c r="Z48" s="211">
        <f t="shared" si="54"/>
        <v>251.97632202052097</v>
      </c>
      <c r="AA48" s="211">
        <f t="shared" si="54"/>
        <v>251.97632202052097</v>
      </c>
      <c r="AB48" s="211">
        <f t="shared" si="54"/>
        <v>251.97632202052097</v>
      </c>
      <c r="AC48" s="211">
        <f t="shared" si="54"/>
        <v>251.97632202052097</v>
      </c>
      <c r="AD48" s="211">
        <f t="shared" si="54"/>
        <v>251.97632202052097</v>
      </c>
      <c r="AE48" s="211">
        <f t="shared" si="54"/>
        <v>251.97632202052097</v>
      </c>
      <c r="AF48" s="211">
        <f t="shared" si="54"/>
        <v>251.97632202052097</v>
      </c>
      <c r="AG48" s="211">
        <f t="shared" si="54"/>
        <v>251.97632202052097</v>
      </c>
      <c r="AH48" s="211">
        <f t="shared" si="54"/>
        <v>251.97632202052097</v>
      </c>
      <c r="AI48" s="211">
        <f t="shared" si="54"/>
        <v>251.97632202052097</v>
      </c>
      <c r="AJ48" s="211">
        <f t="shared" si="54"/>
        <v>251.97632202052097</v>
      </c>
      <c r="AK48" s="211">
        <f t="shared" si="54"/>
        <v>251.97632202052097</v>
      </c>
      <c r="AL48" s="211">
        <f t="shared" ref="AL48:BQ48" si="55">IF(AL$22&lt;=$E$24,IF(AL$22&lt;=$D$24,IF(AL$22&lt;=$C$24,IF(AL$22&lt;=$B$24,$B114,($C31-$B31)/($C$24-$B$24)),($D31-$C31)/($D$24-$C$24)),($E31-$D31)/($E$24-$D$24)),$F114)</f>
        <v>251.97632202052097</v>
      </c>
      <c r="AM48" s="211">
        <f t="shared" si="55"/>
        <v>251.97632202052097</v>
      </c>
      <c r="AN48" s="211">
        <f t="shared" si="55"/>
        <v>251.97632202052097</v>
      </c>
      <c r="AO48" s="211">
        <f t="shared" si="55"/>
        <v>251.97632202052097</v>
      </c>
      <c r="AP48" s="211">
        <f t="shared" si="55"/>
        <v>251.97632202052097</v>
      </c>
      <c r="AQ48" s="211">
        <f t="shared" si="55"/>
        <v>251.97632202052097</v>
      </c>
      <c r="AR48" s="211">
        <f t="shared" si="55"/>
        <v>251.97632202052097</v>
      </c>
      <c r="AS48" s="211">
        <f t="shared" si="55"/>
        <v>251.97632202052097</v>
      </c>
      <c r="AT48" s="211">
        <f t="shared" si="55"/>
        <v>251.97632202052097</v>
      </c>
      <c r="AU48" s="211">
        <f t="shared" si="55"/>
        <v>251.97632202052097</v>
      </c>
      <c r="AV48" s="211">
        <f t="shared" si="55"/>
        <v>251.97632202052097</v>
      </c>
      <c r="AW48" s="211">
        <f t="shared" si="55"/>
        <v>251.97632202052097</v>
      </c>
      <c r="AX48" s="211">
        <f t="shared" si="55"/>
        <v>251.97632202052097</v>
      </c>
      <c r="AY48" s="211">
        <f t="shared" si="55"/>
        <v>251.97632202052097</v>
      </c>
      <c r="AZ48" s="211">
        <f t="shared" si="55"/>
        <v>251.97632202052097</v>
      </c>
      <c r="BA48" s="211">
        <f t="shared" si="55"/>
        <v>251.97632202052097</v>
      </c>
      <c r="BB48" s="211">
        <f t="shared" si="55"/>
        <v>251.97632202052097</v>
      </c>
      <c r="BC48" s="211">
        <f t="shared" si="55"/>
        <v>251.97632202052097</v>
      </c>
      <c r="BD48" s="211">
        <f t="shared" si="55"/>
        <v>251.97632202052097</v>
      </c>
      <c r="BE48" s="211">
        <f t="shared" si="55"/>
        <v>251.97632202052097</v>
      </c>
      <c r="BF48" s="211">
        <f t="shared" si="55"/>
        <v>251.97632202052097</v>
      </c>
      <c r="BG48" s="211">
        <f t="shared" si="55"/>
        <v>543.3390256152685</v>
      </c>
      <c r="BH48" s="211">
        <f t="shared" si="55"/>
        <v>543.3390256152685</v>
      </c>
      <c r="BI48" s="211">
        <f t="shared" si="55"/>
        <v>543.3390256152685</v>
      </c>
      <c r="BJ48" s="211">
        <f t="shared" si="55"/>
        <v>543.3390256152685</v>
      </c>
      <c r="BK48" s="211">
        <f t="shared" si="55"/>
        <v>543.3390256152685</v>
      </c>
      <c r="BL48" s="211">
        <f t="shared" si="55"/>
        <v>543.3390256152685</v>
      </c>
      <c r="BM48" s="211">
        <f t="shared" si="55"/>
        <v>543.3390256152685</v>
      </c>
      <c r="BN48" s="211">
        <f t="shared" si="55"/>
        <v>543.3390256152685</v>
      </c>
      <c r="BO48" s="211">
        <f t="shared" si="55"/>
        <v>543.3390256152685</v>
      </c>
      <c r="BP48" s="211">
        <f t="shared" si="55"/>
        <v>543.3390256152685</v>
      </c>
      <c r="BQ48" s="211">
        <f t="shared" si="55"/>
        <v>543.3390256152685</v>
      </c>
      <c r="BR48" s="211">
        <f t="shared" ref="BR48:DA48" si="56">IF(BR$22&lt;=$E$24,IF(BR$22&lt;=$D$24,IF(BR$22&lt;=$C$24,IF(BR$22&lt;=$B$24,$B114,($C31-$B31)/($C$24-$B$24)),($D31-$C31)/($D$24-$C$24)),($E31-$D31)/($E$24-$D$24)),$F114)</f>
        <v>543.3390256152685</v>
      </c>
      <c r="BS48" s="211">
        <f t="shared" si="56"/>
        <v>543.3390256152685</v>
      </c>
      <c r="BT48" s="211">
        <f t="shared" si="56"/>
        <v>543.3390256152685</v>
      </c>
      <c r="BU48" s="211">
        <f t="shared" si="56"/>
        <v>543.3390256152685</v>
      </c>
      <c r="BV48" s="211">
        <f t="shared" si="56"/>
        <v>543.3390256152685</v>
      </c>
      <c r="BW48" s="211">
        <f t="shared" si="56"/>
        <v>543.3390256152685</v>
      </c>
      <c r="BX48" s="211">
        <f t="shared" si="56"/>
        <v>543.3390256152685</v>
      </c>
      <c r="BY48" s="211">
        <f t="shared" si="56"/>
        <v>543.3390256152685</v>
      </c>
      <c r="BZ48" s="211">
        <f t="shared" si="56"/>
        <v>543.3390256152685</v>
      </c>
      <c r="CA48" s="211">
        <f t="shared" si="56"/>
        <v>543.3390256152685</v>
      </c>
      <c r="CB48" s="211">
        <f t="shared" si="56"/>
        <v>543.3390256152685</v>
      </c>
      <c r="CC48" s="211">
        <f t="shared" si="56"/>
        <v>543.3390256152685</v>
      </c>
      <c r="CD48" s="211">
        <f t="shared" si="56"/>
        <v>543.3390256152685</v>
      </c>
      <c r="CE48" s="211">
        <f t="shared" si="56"/>
        <v>543.3390256152685</v>
      </c>
      <c r="CF48" s="211">
        <f t="shared" si="56"/>
        <v>543.3390256152685</v>
      </c>
      <c r="CG48" s="211">
        <f t="shared" si="56"/>
        <v>543.3390256152685</v>
      </c>
      <c r="CH48" s="211">
        <f t="shared" si="56"/>
        <v>543.3390256152685</v>
      </c>
      <c r="CI48" s="211">
        <f t="shared" si="56"/>
        <v>-2084.3425414364638</v>
      </c>
      <c r="CJ48" s="211">
        <f t="shared" si="56"/>
        <v>-2084.3425414364638</v>
      </c>
      <c r="CK48" s="211">
        <f t="shared" si="56"/>
        <v>-2084.3425414364638</v>
      </c>
      <c r="CL48" s="211">
        <f t="shared" si="56"/>
        <v>-2084.3425414364638</v>
      </c>
      <c r="CM48" s="211">
        <f t="shared" si="56"/>
        <v>-2084.3425414364638</v>
      </c>
      <c r="CN48" s="211">
        <f t="shared" si="56"/>
        <v>-2084.3425414364638</v>
      </c>
      <c r="CO48" s="211">
        <f t="shared" si="56"/>
        <v>-2084.3425414364638</v>
      </c>
      <c r="CP48" s="211">
        <f t="shared" si="56"/>
        <v>-2084.3425414364638</v>
      </c>
      <c r="CQ48" s="211">
        <f t="shared" si="56"/>
        <v>-2084.3425414364638</v>
      </c>
      <c r="CR48" s="211">
        <f t="shared" si="56"/>
        <v>-2084.3425414364638</v>
      </c>
      <c r="CS48" s="211">
        <f t="shared" si="56"/>
        <v>-2084.3425414364638</v>
      </c>
      <c r="CT48" s="211">
        <f t="shared" si="56"/>
        <v>-2084.3425414364638</v>
      </c>
      <c r="CU48" s="211">
        <f t="shared" si="56"/>
        <v>-2084.3425414364638</v>
      </c>
      <c r="CV48" s="211">
        <f t="shared" si="56"/>
        <v>-2084.3425414364638</v>
      </c>
      <c r="CW48" s="211">
        <f t="shared" si="56"/>
        <v>-2084.3425414364638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7700</v>
      </c>
      <c r="CJ49" s="211">
        <f t="shared" si="59"/>
        <v>7700</v>
      </c>
      <c r="CK49" s="211">
        <f t="shared" si="59"/>
        <v>7700</v>
      </c>
      <c r="CL49" s="211">
        <f t="shared" si="59"/>
        <v>7700</v>
      </c>
      <c r="CM49" s="211">
        <f t="shared" si="59"/>
        <v>7700</v>
      </c>
      <c r="CN49" s="211">
        <f t="shared" si="59"/>
        <v>7700</v>
      </c>
      <c r="CO49" s="211">
        <f t="shared" si="59"/>
        <v>7700</v>
      </c>
      <c r="CP49" s="211">
        <f t="shared" si="59"/>
        <v>7700</v>
      </c>
      <c r="CQ49" s="211">
        <f t="shared" si="59"/>
        <v>7700</v>
      </c>
      <c r="CR49" s="211">
        <f t="shared" si="59"/>
        <v>7700</v>
      </c>
      <c r="CS49" s="211">
        <f t="shared" si="59"/>
        <v>7700</v>
      </c>
      <c r="CT49" s="211">
        <f t="shared" si="59"/>
        <v>7700</v>
      </c>
      <c r="CU49" s="211">
        <f t="shared" si="59"/>
        <v>7700</v>
      </c>
      <c r="CV49" s="211">
        <f t="shared" si="59"/>
        <v>7700</v>
      </c>
      <c r="CW49" s="211">
        <f t="shared" si="59"/>
        <v>7700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741.81818181818187</v>
      </c>
      <c r="BH50" s="211">
        <f t="shared" si="61"/>
        <v>741.81818181818187</v>
      </c>
      <c r="BI50" s="211">
        <f t="shared" si="61"/>
        <v>741.81818181818187</v>
      </c>
      <c r="BJ50" s="211">
        <f t="shared" si="61"/>
        <v>741.81818181818187</v>
      </c>
      <c r="BK50" s="211">
        <f t="shared" si="61"/>
        <v>741.81818181818187</v>
      </c>
      <c r="BL50" s="211">
        <f t="shared" si="61"/>
        <v>741.81818181818187</v>
      </c>
      <c r="BM50" s="211">
        <f t="shared" si="61"/>
        <v>741.81818181818187</v>
      </c>
      <c r="BN50" s="211">
        <f t="shared" si="61"/>
        <v>741.81818181818187</v>
      </c>
      <c r="BO50" s="211">
        <f t="shared" si="61"/>
        <v>741.81818181818187</v>
      </c>
      <c r="BP50" s="211">
        <f t="shared" si="61"/>
        <v>741.81818181818187</v>
      </c>
      <c r="BQ50" s="211">
        <f t="shared" si="61"/>
        <v>741.81818181818187</v>
      </c>
      <c r="BR50" s="211">
        <f t="shared" ref="BR50:DA50" si="62">IF(BR$22&lt;=$E$24,IF(BR$22&lt;=$D$24,IF(BR$22&lt;=$C$24,IF(BR$22&lt;=$B$24,$B116,($C33-$B33)/($C$24-$B$24)),($D33-$C33)/($D$24-$C$24)),($E33-$D33)/($E$24-$D$24)),$F116)</f>
        <v>741.81818181818187</v>
      </c>
      <c r="BS50" s="211">
        <f t="shared" si="62"/>
        <v>741.81818181818187</v>
      </c>
      <c r="BT50" s="211">
        <f t="shared" si="62"/>
        <v>741.81818181818187</v>
      </c>
      <c r="BU50" s="211">
        <f t="shared" si="62"/>
        <v>741.81818181818187</v>
      </c>
      <c r="BV50" s="211">
        <f t="shared" si="62"/>
        <v>741.81818181818187</v>
      </c>
      <c r="BW50" s="211">
        <f t="shared" si="62"/>
        <v>741.81818181818187</v>
      </c>
      <c r="BX50" s="211">
        <f t="shared" si="62"/>
        <v>741.81818181818187</v>
      </c>
      <c r="BY50" s="211">
        <f t="shared" si="62"/>
        <v>741.81818181818187</v>
      </c>
      <c r="BZ50" s="211">
        <f t="shared" si="62"/>
        <v>741.81818181818187</v>
      </c>
      <c r="CA50" s="211">
        <f t="shared" si="62"/>
        <v>741.81818181818187</v>
      </c>
      <c r="CB50" s="211">
        <f t="shared" si="62"/>
        <v>741.81818181818187</v>
      </c>
      <c r="CC50" s="211">
        <f t="shared" si="62"/>
        <v>741.81818181818187</v>
      </c>
      <c r="CD50" s="211">
        <f t="shared" si="62"/>
        <v>741.81818181818187</v>
      </c>
      <c r="CE50" s="211">
        <f t="shared" si="62"/>
        <v>741.81818181818187</v>
      </c>
      <c r="CF50" s="211">
        <f t="shared" si="62"/>
        <v>741.81818181818187</v>
      </c>
      <c r="CG50" s="211">
        <f t="shared" si="62"/>
        <v>741.81818181818187</v>
      </c>
      <c r="CH50" s="211">
        <f t="shared" si="62"/>
        <v>741.81818181818187</v>
      </c>
      <c r="CI50" s="211">
        <f t="shared" si="62"/>
        <v>-1360</v>
      </c>
      <c r="CJ50" s="211">
        <f t="shared" si="62"/>
        <v>-1360</v>
      </c>
      <c r="CK50" s="211">
        <f t="shared" si="62"/>
        <v>-1360</v>
      </c>
      <c r="CL50" s="211">
        <f t="shared" si="62"/>
        <v>-1360</v>
      </c>
      <c r="CM50" s="211">
        <f t="shared" si="62"/>
        <v>-1360</v>
      </c>
      <c r="CN50" s="211">
        <f t="shared" si="62"/>
        <v>-1360</v>
      </c>
      <c r="CO50" s="211">
        <f t="shared" si="62"/>
        <v>-1360</v>
      </c>
      <c r="CP50" s="211">
        <f t="shared" si="62"/>
        <v>-1360</v>
      </c>
      <c r="CQ50" s="211">
        <f t="shared" si="62"/>
        <v>-1360</v>
      </c>
      <c r="CR50" s="211">
        <f t="shared" si="62"/>
        <v>-1360</v>
      </c>
      <c r="CS50" s="211">
        <f t="shared" si="62"/>
        <v>-1360</v>
      </c>
      <c r="CT50" s="211">
        <f t="shared" si="62"/>
        <v>-1360</v>
      </c>
      <c r="CU50" s="211">
        <f t="shared" si="62"/>
        <v>-1360</v>
      </c>
      <c r="CV50" s="211">
        <f t="shared" si="62"/>
        <v>-1360</v>
      </c>
      <c r="CW50" s="211">
        <f t="shared" si="62"/>
        <v>-1360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305.45454545454544</v>
      </c>
      <c r="BH51" s="211">
        <f t="shared" si="64"/>
        <v>305.45454545454544</v>
      </c>
      <c r="BI51" s="211">
        <f t="shared" si="64"/>
        <v>305.45454545454544</v>
      </c>
      <c r="BJ51" s="211">
        <f t="shared" si="64"/>
        <v>305.45454545454544</v>
      </c>
      <c r="BK51" s="211">
        <f t="shared" si="64"/>
        <v>305.45454545454544</v>
      </c>
      <c r="BL51" s="211">
        <f t="shared" si="64"/>
        <v>305.45454545454544</v>
      </c>
      <c r="BM51" s="211">
        <f t="shared" si="64"/>
        <v>305.45454545454544</v>
      </c>
      <c r="BN51" s="211">
        <f t="shared" si="64"/>
        <v>305.45454545454544</v>
      </c>
      <c r="BO51" s="211">
        <f t="shared" si="64"/>
        <v>305.45454545454544</v>
      </c>
      <c r="BP51" s="211">
        <f t="shared" si="64"/>
        <v>305.45454545454544</v>
      </c>
      <c r="BQ51" s="211">
        <f t="shared" si="64"/>
        <v>305.45454545454544</v>
      </c>
      <c r="BR51" s="211">
        <f t="shared" ref="BR51:DA51" si="65">IF(BR$22&lt;=$E$24,IF(BR$22&lt;=$D$24,IF(BR$22&lt;=$C$24,IF(BR$22&lt;=$B$24,$B117,($C34-$B34)/($C$24-$B$24)),($D34-$C34)/($D$24-$C$24)),($E34-$D34)/($E$24-$D$24)),$F117)</f>
        <v>305.45454545454544</v>
      </c>
      <c r="BS51" s="211">
        <f t="shared" si="65"/>
        <v>305.45454545454544</v>
      </c>
      <c r="BT51" s="211">
        <f t="shared" si="65"/>
        <v>305.45454545454544</v>
      </c>
      <c r="BU51" s="211">
        <f t="shared" si="65"/>
        <v>305.45454545454544</v>
      </c>
      <c r="BV51" s="211">
        <f t="shared" si="65"/>
        <v>305.45454545454544</v>
      </c>
      <c r="BW51" s="211">
        <f t="shared" si="65"/>
        <v>305.45454545454544</v>
      </c>
      <c r="BX51" s="211">
        <f t="shared" si="65"/>
        <v>305.45454545454544</v>
      </c>
      <c r="BY51" s="211">
        <f t="shared" si="65"/>
        <v>305.45454545454544</v>
      </c>
      <c r="BZ51" s="211">
        <f t="shared" si="65"/>
        <v>305.45454545454544</v>
      </c>
      <c r="CA51" s="211">
        <f t="shared" si="65"/>
        <v>305.45454545454544</v>
      </c>
      <c r="CB51" s="211">
        <f t="shared" si="65"/>
        <v>305.45454545454544</v>
      </c>
      <c r="CC51" s="211">
        <f t="shared" si="65"/>
        <v>305.45454545454544</v>
      </c>
      <c r="CD51" s="211">
        <f t="shared" si="65"/>
        <v>305.45454545454544</v>
      </c>
      <c r="CE51" s="211">
        <f t="shared" si="65"/>
        <v>305.45454545454544</v>
      </c>
      <c r="CF51" s="211">
        <f t="shared" si="65"/>
        <v>305.45454545454544</v>
      </c>
      <c r="CG51" s="211">
        <f t="shared" si="65"/>
        <v>305.45454545454544</v>
      </c>
      <c r="CH51" s="211">
        <f t="shared" si="65"/>
        <v>305.45454545454544</v>
      </c>
      <c r="CI51" s="211">
        <f t="shared" si="65"/>
        <v>11240</v>
      </c>
      <c r="CJ51" s="211">
        <f t="shared" si="65"/>
        <v>11240</v>
      </c>
      <c r="CK51" s="211">
        <f t="shared" si="65"/>
        <v>11240</v>
      </c>
      <c r="CL51" s="211">
        <f t="shared" si="65"/>
        <v>11240</v>
      </c>
      <c r="CM51" s="211">
        <f t="shared" si="65"/>
        <v>11240</v>
      </c>
      <c r="CN51" s="211">
        <f t="shared" si="65"/>
        <v>11240</v>
      </c>
      <c r="CO51" s="211">
        <f t="shared" si="65"/>
        <v>11240</v>
      </c>
      <c r="CP51" s="211">
        <f t="shared" si="65"/>
        <v>11240</v>
      </c>
      <c r="CQ51" s="211">
        <f t="shared" si="65"/>
        <v>11240</v>
      </c>
      <c r="CR51" s="211">
        <f t="shared" si="65"/>
        <v>11240</v>
      </c>
      <c r="CS51" s="211">
        <f t="shared" si="65"/>
        <v>11240</v>
      </c>
      <c r="CT51" s="211">
        <f t="shared" si="65"/>
        <v>11240</v>
      </c>
      <c r="CU51" s="211">
        <f t="shared" si="65"/>
        <v>11240</v>
      </c>
      <c r="CV51" s="211">
        <f t="shared" si="65"/>
        <v>11240</v>
      </c>
      <c r="CW51" s="211">
        <f t="shared" si="65"/>
        <v>11240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-5.5045778859691294</v>
      </c>
      <c r="BH52" s="211">
        <f t="shared" si="67"/>
        <v>-5.5045778859691294</v>
      </c>
      <c r="BI52" s="211">
        <f t="shared" si="67"/>
        <v>-5.5045778859691294</v>
      </c>
      <c r="BJ52" s="211">
        <f t="shared" si="67"/>
        <v>-5.5045778859691294</v>
      </c>
      <c r="BK52" s="211">
        <f t="shared" si="67"/>
        <v>-5.5045778859691294</v>
      </c>
      <c r="BL52" s="211">
        <f t="shared" si="67"/>
        <v>-5.5045778859691294</v>
      </c>
      <c r="BM52" s="211">
        <f t="shared" si="67"/>
        <v>-5.5045778859691294</v>
      </c>
      <c r="BN52" s="211">
        <f t="shared" si="67"/>
        <v>-5.5045778859691294</v>
      </c>
      <c r="BO52" s="211">
        <f t="shared" si="67"/>
        <v>-5.5045778859691294</v>
      </c>
      <c r="BP52" s="211">
        <f t="shared" si="67"/>
        <v>-5.5045778859691294</v>
      </c>
      <c r="BQ52" s="211">
        <f t="shared" si="67"/>
        <v>-5.5045778859691294</v>
      </c>
      <c r="BR52" s="211">
        <f t="shared" ref="BR52:DA52" si="68">IF(BR$22&lt;=$E$24,IF(BR$22&lt;=$D$24,IF(BR$22&lt;=$C$24,IF(BR$22&lt;=$B$24,$B118,($C35-$B35)/($C$24-$B$24)),($D35-$C35)/($D$24-$C$24)),($E35-$D35)/($E$24-$D$24)),$F118)</f>
        <v>-5.5045778859691294</v>
      </c>
      <c r="BS52" s="211">
        <f t="shared" si="68"/>
        <v>-5.5045778859691294</v>
      </c>
      <c r="BT52" s="211">
        <f t="shared" si="68"/>
        <v>-5.5045778859691294</v>
      </c>
      <c r="BU52" s="211">
        <f t="shared" si="68"/>
        <v>-5.5045778859691294</v>
      </c>
      <c r="BV52" s="211">
        <f t="shared" si="68"/>
        <v>-5.5045778859691294</v>
      </c>
      <c r="BW52" s="211">
        <f t="shared" si="68"/>
        <v>-5.5045778859691294</v>
      </c>
      <c r="BX52" s="211">
        <f t="shared" si="68"/>
        <v>-5.5045778859691294</v>
      </c>
      <c r="BY52" s="211">
        <f t="shared" si="68"/>
        <v>-5.5045778859691294</v>
      </c>
      <c r="BZ52" s="211">
        <f t="shared" si="68"/>
        <v>-5.5045778859691294</v>
      </c>
      <c r="CA52" s="211">
        <f t="shared" si="68"/>
        <v>-5.5045778859691294</v>
      </c>
      <c r="CB52" s="211">
        <f t="shared" si="68"/>
        <v>-5.5045778859691294</v>
      </c>
      <c r="CC52" s="211">
        <f t="shared" si="68"/>
        <v>-5.5045778859691294</v>
      </c>
      <c r="CD52" s="211">
        <f t="shared" si="68"/>
        <v>-5.5045778859691294</v>
      </c>
      <c r="CE52" s="211">
        <f t="shared" si="68"/>
        <v>-5.5045778859691294</v>
      </c>
      <c r="CF52" s="211">
        <f t="shared" si="68"/>
        <v>-5.5045778859691294</v>
      </c>
      <c r="CG52" s="211">
        <f t="shared" si="68"/>
        <v>-5.5045778859691294</v>
      </c>
      <c r="CH52" s="211">
        <f t="shared" si="68"/>
        <v>-5.5045778859691294</v>
      </c>
      <c r="CI52" s="211">
        <f t="shared" si="68"/>
        <v>-100.9172612427673</v>
      </c>
      <c r="CJ52" s="211">
        <f t="shared" si="68"/>
        <v>-100.9172612427673</v>
      </c>
      <c r="CK52" s="211">
        <f t="shared" si="68"/>
        <v>-100.9172612427673</v>
      </c>
      <c r="CL52" s="211">
        <f t="shared" si="68"/>
        <v>-100.9172612427673</v>
      </c>
      <c r="CM52" s="211">
        <f t="shared" si="68"/>
        <v>-100.9172612427673</v>
      </c>
      <c r="CN52" s="211">
        <f t="shared" si="68"/>
        <v>-100.9172612427673</v>
      </c>
      <c r="CO52" s="211">
        <f t="shared" si="68"/>
        <v>-100.9172612427673</v>
      </c>
      <c r="CP52" s="211">
        <f t="shared" si="68"/>
        <v>-100.9172612427673</v>
      </c>
      <c r="CQ52" s="211">
        <f t="shared" si="68"/>
        <v>-100.9172612427673</v>
      </c>
      <c r="CR52" s="211">
        <f t="shared" si="68"/>
        <v>-100.9172612427673</v>
      </c>
      <c r="CS52" s="211">
        <f t="shared" si="68"/>
        <v>-100.9172612427673</v>
      </c>
      <c r="CT52" s="211">
        <f t="shared" si="68"/>
        <v>-100.9172612427673</v>
      </c>
      <c r="CU52" s="211">
        <f t="shared" si="68"/>
        <v>-100.9172612427673</v>
      </c>
      <c r="CV52" s="211">
        <f t="shared" si="68"/>
        <v>-100.9172612427673</v>
      </c>
      <c r="CW52" s="211">
        <f t="shared" si="68"/>
        <v>-100.9172612427673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-719.99999999999977</v>
      </c>
      <c r="BH53" s="211">
        <f t="shared" si="70"/>
        <v>-719.99999999999977</v>
      </c>
      <c r="BI53" s="211">
        <f t="shared" si="70"/>
        <v>-719.99999999999977</v>
      </c>
      <c r="BJ53" s="211">
        <f t="shared" si="70"/>
        <v>-719.99999999999977</v>
      </c>
      <c r="BK53" s="211">
        <f t="shared" si="70"/>
        <v>-719.99999999999977</v>
      </c>
      <c r="BL53" s="211">
        <f t="shared" si="70"/>
        <v>-719.99999999999977</v>
      </c>
      <c r="BM53" s="211">
        <f t="shared" si="70"/>
        <v>-719.99999999999977</v>
      </c>
      <c r="BN53" s="211">
        <f t="shared" si="70"/>
        <v>-719.99999999999977</v>
      </c>
      <c r="BO53" s="211">
        <f t="shared" si="70"/>
        <v>-719.99999999999977</v>
      </c>
      <c r="BP53" s="211">
        <f t="shared" si="70"/>
        <v>-719.99999999999977</v>
      </c>
      <c r="BQ53" s="211">
        <f t="shared" si="70"/>
        <v>-719.99999999999977</v>
      </c>
      <c r="BR53" s="211">
        <f t="shared" ref="BR53:DA53" si="71">IF(BR$22&lt;=$E$24,IF(BR$22&lt;=$D$24,IF(BR$22&lt;=$C$24,IF(BR$22&lt;=$B$24,$B119,($C36-$B36)/($C$24-$B$24)),($D36-$C36)/($D$24-$C$24)),($E36-$D36)/($E$24-$D$24)),$F119)</f>
        <v>-719.99999999999977</v>
      </c>
      <c r="BS53" s="211">
        <f t="shared" si="71"/>
        <v>-719.99999999999977</v>
      </c>
      <c r="BT53" s="211">
        <f t="shared" si="71"/>
        <v>-719.99999999999977</v>
      </c>
      <c r="BU53" s="211">
        <f t="shared" si="71"/>
        <v>-719.99999999999977</v>
      </c>
      <c r="BV53" s="211">
        <f t="shared" si="71"/>
        <v>-719.99999999999977</v>
      </c>
      <c r="BW53" s="211">
        <f t="shared" si="71"/>
        <v>-719.99999999999977</v>
      </c>
      <c r="BX53" s="211">
        <f t="shared" si="71"/>
        <v>-719.99999999999977</v>
      </c>
      <c r="BY53" s="211">
        <f t="shared" si="71"/>
        <v>-719.99999999999977</v>
      </c>
      <c r="BZ53" s="211">
        <f t="shared" si="71"/>
        <v>-719.99999999999977</v>
      </c>
      <c r="CA53" s="211">
        <f t="shared" si="71"/>
        <v>-719.99999999999977</v>
      </c>
      <c r="CB53" s="211">
        <f t="shared" si="71"/>
        <v>-719.99999999999977</v>
      </c>
      <c r="CC53" s="211">
        <f t="shared" si="71"/>
        <v>-719.99999999999977</v>
      </c>
      <c r="CD53" s="211">
        <f t="shared" si="71"/>
        <v>-719.99999999999977</v>
      </c>
      <c r="CE53" s="211">
        <f t="shared" si="71"/>
        <v>-719.99999999999977</v>
      </c>
      <c r="CF53" s="211">
        <f t="shared" si="71"/>
        <v>-719.99999999999977</v>
      </c>
      <c r="CG53" s="211">
        <f t="shared" si="71"/>
        <v>-719.99999999999977</v>
      </c>
      <c r="CH53" s="211">
        <f t="shared" si="71"/>
        <v>-719.99999999999977</v>
      </c>
      <c r="CI53" s="211">
        <f t="shared" si="71"/>
        <v>142</v>
      </c>
      <c r="CJ53" s="211">
        <f t="shared" si="71"/>
        <v>142</v>
      </c>
      <c r="CK53" s="211">
        <f t="shared" si="71"/>
        <v>142</v>
      </c>
      <c r="CL53" s="211">
        <f t="shared" si="71"/>
        <v>142</v>
      </c>
      <c r="CM53" s="211">
        <f t="shared" si="71"/>
        <v>142</v>
      </c>
      <c r="CN53" s="211">
        <f t="shared" si="71"/>
        <v>142</v>
      </c>
      <c r="CO53" s="211">
        <f t="shared" si="71"/>
        <v>142</v>
      </c>
      <c r="CP53" s="211">
        <f t="shared" si="71"/>
        <v>142</v>
      </c>
      <c r="CQ53" s="211">
        <f t="shared" si="71"/>
        <v>142</v>
      </c>
      <c r="CR53" s="211">
        <f t="shared" si="71"/>
        <v>142</v>
      </c>
      <c r="CS53" s="211">
        <f t="shared" si="71"/>
        <v>142</v>
      </c>
      <c r="CT53" s="211">
        <f t="shared" si="71"/>
        <v>142</v>
      </c>
      <c r="CU53" s="211">
        <f t="shared" si="71"/>
        <v>142</v>
      </c>
      <c r="CV53" s="211">
        <f t="shared" si="71"/>
        <v>142</v>
      </c>
      <c r="CW53" s="211">
        <f t="shared" si="71"/>
        <v>142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-28.571428571428573</v>
      </c>
      <c r="Y54" s="211">
        <f t="shared" si="72"/>
        <v>-28.571428571428573</v>
      </c>
      <c r="Z54" s="211">
        <f t="shared" si="72"/>
        <v>-28.571428571428573</v>
      </c>
      <c r="AA54" s="211">
        <f t="shared" si="72"/>
        <v>-28.571428571428573</v>
      </c>
      <c r="AB54" s="211">
        <f t="shared" si="72"/>
        <v>-28.571428571428573</v>
      </c>
      <c r="AC54" s="211">
        <f t="shared" si="72"/>
        <v>-28.571428571428573</v>
      </c>
      <c r="AD54" s="211">
        <f t="shared" si="72"/>
        <v>-28.571428571428573</v>
      </c>
      <c r="AE54" s="211">
        <f t="shared" si="72"/>
        <v>-28.571428571428573</v>
      </c>
      <c r="AF54" s="211">
        <f t="shared" si="72"/>
        <v>-28.571428571428573</v>
      </c>
      <c r="AG54" s="211">
        <f t="shared" si="72"/>
        <v>-28.571428571428573</v>
      </c>
      <c r="AH54" s="211">
        <f t="shared" si="72"/>
        <v>-28.571428571428573</v>
      </c>
      <c r="AI54" s="211">
        <f t="shared" si="72"/>
        <v>-28.571428571428573</v>
      </c>
      <c r="AJ54" s="211">
        <f t="shared" si="72"/>
        <v>-28.571428571428573</v>
      </c>
      <c r="AK54" s="211">
        <f t="shared" si="72"/>
        <v>-28.571428571428573</v>
      </c>
      <c r="AL54" s="211">
        <f t="shared" ref="AL54:BQ54" si="73">IF(AL$22&lt;=$E$24,IF(AL$22&lt;=$D$24,IF(AL$22&lt;=$C$24,IF(AL$22&lt;=$B$24,$B120,($C37-$B37)/($C$24-$B$24)),($D37-$C37)/($D$24-$C$24)),($E37-$D37)/($E$24-$D$24)),$F120)</f>
        <v>-28.571428571428573</v>
      </c>
      <c r="AM54" s="211">
        <f t="shared" si="73"/>
        <v>-28.571428571428573</v>
      </c>
      <c r="AN54" s="211">
        <f t="shared" si="73"/>
        <v>-28.571428571428573</v>
      </c>
      <c r="AO54" s="211">
        <f t="shared" si="73"/>
        <v>-28.571428571428573</v>
      </c>
      <c r="AP54" s="211">
        <f t="shared" si="73"/>
        <v>-28.571428571428573</v>
      </c>
      <c r="AQ54" s="211">
        <f t="shared" si="73"/>
        <v>-28.571428571428573</v>
      </c>
      <c r="AR54" s="211">
        <f t="shared" si="73"/>
        <v>-28.571428571428573</v>
      </c>
      <c r="AS54" s="211">
        <f t="shared" si="73"/>
        <v>-28.571428571428573</v>
      </c>
      <c r="AT54" s="211">
        <f t="shared" si="73"/>
        <v>-28.571428571428573</v>
      </c>
      <c r="AU54" s="211">
        <f t="shared" si="73"/>
        <v>-28.571428571428573</v>
      </c>
      <c r="AV54" s="211">
        <f t="shared" si="73"/>
        <v>-28.571428571428573</v>
      </c>
      <c r="AW54" s="211">
        <f t="shared" si="73"/>
        <v>-28.571428571428573</v>
      </c>
      <c r="AX54" s="211">
        <f t="shared" si="73"/>
        <v>-28.571428571428573</v>
      </c>
      <c r="AY54" s="211">
        <f t="shared" si="73"/>
        <v>-28.571428571428573</v>
      </c>
      <c r="AZ54" s="211">
        <f t="shared" si="73"/>
        <v>-28.571428571428573</v>
      </c>
      <c r="BA54" s="211">
        <f t="shared" si="73"/>
        <v>-28.571428571428573</v>
      </c>
      <c r="BB54" s="211">
        <f t="shared" si="73"/>
        <v>-28.571428571428573</v>
      </c>
      <c r="BC54" s="211">
        <f t="shared" si="73"/>
        <v>-28.571428571428573</v>
      </c>
      <c r="BD54" s="211">
        <f t="shared" si="73"/>
        <v>-28.571428571428573</v>
      </c>
      <c r="BE54" s="211">
        <f t="shared" si="73"/>
        <v>-28.571428571428573</v>
      </c>
      <c r="BF54" s="211">
        <f t="shared" si="73"/>
        <v>-28.571428571428573</v>
      </c>
      <c r="BG54" s="211">
        <f t="shared" si="73"/>
        <v>36.363636363636367</v>
      </c>
      <c r="BH54" s="211">
        <f t="shared" si="73"/>
        <v>36.363636363636367</v>
      </c>
      <c r="BI54" s="211">
        <f t="shared" si="73"/>
        <v>36.363636363636367</v>
      </c>
      <c r="BJ54" s="211">
        <f t="shared" si="73"/>
        <v>36.363636363636367</v>
      </c>
      <c r="BK54" s="211">
        <f t="shared" si="73"/>
        <v>36.363636363636367</v>
      </c>
      <c r="BL54" s="211">
        <f t="shared" si="73"/>
        <v>36.363636363636367</v>
      </c>
      <c r="BM54" s="211">
        <f t="shared" si="73"/>
        <v>36.363636363636367</v>
      </c>
      <c r="BN54" s="211">
        <f t="shared" si="73"/>
        <v>36.363636363636367</v>
      </c>
      <c r="BO54" s="211">
        <f t="shared" si="73"/>
        <v>36.363636363636367</v>
      </c>
      <c r="BP54" s="211">
        <f t="shared" si="73"/>
        <v>36.363636363636367</v>
      </c>
      <c r="BQ54" s="211">
        <f t="shared" si="73"/>
        <v>36.363636363636367</v>
      </c>
      <c r="BR54" s="211">
        <f t="shared" ref="BR54:DA54" si="74">IF(BR$22&lt;=$E$24,IF(BR$22&lt;=$D$24,IF(BR$22&lt;=$C$24,IF(BR$22&lt;=$B$24,$B120,($C37-$B37)/($C$24-$B$24)),($D37-$C37)/($D$24-$C$24)),($E37-$D37)/($E$24-$D$24)),$F120)</f>
        <v>36.363636363636367</v>
      </c>
      <c r="BS54" s="211">
        <f t="shared" si="74"/>
        <v>36.363636363636367</v>
      </c>
      <c r="BT54" s="211">
        <f t="shared" si="74"/>
        <v>36.363636363636367</v>
      </c>
      <c r="BU54" s="211">
        <f t="shared" si="74"/>
        <v>36.363636363636367</v>
      </c>
      <c r="BV54" s="211">
        <f t="shared" si="74"/>
        <v>36.363636363636367</v>
      </c>
      <c r="BW54" s="211">
        <f t="shared" si="74"/>
        <v>36.363636363636367</v>
      </c>
      <c r="BX54" s="211">
        <f t="shared" si="74"/>
        <v>36.363636363636367</v>
      </c>
      <c r="BY54" s="211">
        <f t="shared" si="74"/>
        <v>36.363636363636367</v>
      </c>
      <c r="BZ54" s="211">
        <f t="shared" si="74"/>
        <v>36.363636363636367</v>
      </c>
      <c r="CA54" s="211">
        <f t="shared" si="74"/>
        <v>36.363636363636367</v>
      </c>
      <c r="CB54" s="211">
        <f t="shared" si="74"/>
        <v>36.363636363636367</v>
      </c>
      <c r="CC54" s="211">
        <f t="shared" si="74"/>
        <v>36.363636363636367</v>
      </c>
      <c r="CD54" s="211">
        <f t="shared" si="74"/>
        <v>36.363636363636367</v>
      </c>
      <c r="CE54" s="211">
        <f t="shared" si="74"/>
        <v>36.363636363636367</v>
      </c>
      <c r="CF54" s="211">
        <f t="shared" si="74"/>
        <v>36.363636363636367</v>
      </c>
      <c r="CG54" s="211">
        <f t="shared" si="74"/>
        <v>36.363636363636367</v>
      </c>
      <c r="CH54" s="211">
        <f t="shared" si="74"/>
        <v>36.363636363636367</v>
      </c>
      <c r="CI54" s="211">
        <f t="shared" si="74"/>
        <v>58.333333333333336</v>
      </c>
      <c r="CJ54" s="211">
        <f t="shared" si="74"/>
        <v>58.333333333333336</v>
      </c>
      <c r="CK54" s="211">
        <f t="shared" si="74"/>
        <v>58.333333333333336</v>
      </c>
      <c r="CL54" s="211">
        <f t="shared" si="74"/>
        <v>58.333333333333336</v>
      </c>
      <c r="CM54" s="211">
        <f t="shared" si="74"/>
        <v>58.333333333333336</v>
      </c>
      <c r="CN54" s="211">
        <f t="shared" si="74"/>
        <v>58.333333333333336</v>
      </c>
      <c r="CO54" s="211">
        <f t="shared" si="74"/>
        <v>58.333333333333336</v>
      </c>
      <c r="CP54" s="211">
        <f t="shared" si="74"/>
        <v>58.333333333333336</v>
      </c>
      <c r="CQ54" s="211">
        <f t="shared" si="74"/>
        <v>58.333333333333336</v>
      </c>
      <c r="CR54" s="211">
        <f t="shared" si="74"/>
        <v>58.333333333333336</v>
      </c>
      <c r="CS54" s="211">
        <f t="shared" si="74"/>
        <v>58.333333333333336</v>
      </c>
      <c r="CT54" s="211">
        <f t="shared" si="74"/>
        <v>58.333333333333336</v>
      </c>
      <c r="CU54" s="211">
        <f t="shared" si="74"/>
        <v>58.333333333333336</v>
      </c>
      <c r="CV54" s="211">
        <f t="shared" si="74"/>
        <v>58.333333333333336</v>
      </c>
      <c r="CW54" s="211">
        <f t="shared" si="74"/>
        <v>58.333333333333336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1278.7703764580817</v>
      </c>
      <c r="G59" s="205">
        <f t="shared" si="75"/>
        <v>1278.7703764580817</v>
      </c>
      <c r="H59" s="205">
        <f t="shared" si="75"/>
        <v>1278.7703764580817</v>
      </c>
      <c r="I59" s="205">
        <f t="shared" si="75"/>
        <v>1278.7703764580817</v>
      </c>
      <c r="J59" s="205">
        <f t="shared" si="75"/>
        <v>1278.7703764580817</v>
      </c>
      <c r="K59" s="205">
        <f t="shared" si="75"/>
        <v>1278.7703764580817</v>
      </c>
      <c r="L59" s="205">
        <f t="shared" si="75"/>
        <v>1278.7703764580817</v>
      </c>
      <c r="M59" s="205">
        <f t="shared" si="75"/>
        <v>1278.7703764580817</v>
      </c>
      <c r="N59" s="205">
        <f t="shared" si="75"/>
        <v>1278.7703764580817</v>
      </c>
      <c r="O59" s="205">
        <f t="shared" si="75"/>
        <v>1278.7703764580817</v>
      </c>
      <c r="P59" s="205">
        <f t="shared" si="75"/>
        <v>1278.7703764580817</v>
      </c>
      <c r="Q59" s="205">
        <f t="shared" si="75"/>
        <v>1278.7703764580817</v>
      </c>
      <c r="R59" s="205">
        <f t="shared" si="75"/>
        <v>1278.7703764580817</v>
      </c>
      <c r="S59" s="205">
        <f t="shared" si="75"/>
        <v>1278.7703764580817</v>
      </c>
      <c r="T59" s="205">
        <f t="shared" si="75"/>
        <v>1278.7703764580817</v>
      </c>
      <c r="U59" s="205">
        <f t="shared" si="75"/>
        <v>1278.7703764580817</v>
      </c>
      <c r="V59" s="205">
        <f t="shared" si="75"/>
        <v>1278.7703764580817</v>
      </c>
      <c r="W59" s="205">
        <f t="shared" si="75"/>
        <v>1278.7703764580817</v>
      </c>
      <c r="X59" s="205">
        <f t="shared" si="75"/>
        <v>1280.6540766790717</v>
      </c>
      <c r="Y59" s="205">
        <f t="shared" si="75"/>
        <v>1284.4214771210516</v>
      </c>
      <c r="Z59" s="205">
        <f t="shared" si="75"/>
        <v>1288.1888775630314</v>
      </c>
      <c r="AA59" s="205">
        <f t="shared" si="75"/>
        <v>1291.9562780050114</v>
      </c>
      <c r="AB59" s="205">
        <f t="shared" si="75"/>
        <v>1295.7236784469912</v>
      </c>
      <c r="AC59" s="205">
        <f t="shared" si="75"/>
        <v>1299.4910788889713</v>
      </c>
      <c r="AD59" s="205">
        <f t="shared" si="75"/>
        <v>1303.2584793309511</v>
      </c>
      <c r="AE59" s="205">
        <f t="shared" si="75"/>
        <v>1307.0258797729309</v>
      </c>
      <c r="AF59" s="205">
        <f t="shared" si="75"/>
        <v>1310.793280214911</v>
      </c>
      <c r="AG59" s="205">
        <f t="shared" si="75"/>
        <v>1314.5606806568908</v>
      </c>
      <c r="AH59" s="205">
        <f t="shared" si="75"/>
        <v>1318.3280810988706</v>
      </c>
      <c r="AI59" s="205">
        <f t="shared" si="75"/>
        <v>1322.0954815408506</v>
      </c>
      <c r="AJ59" s="205">
        <f t="shared" si="75"/>
        <v>1325.8628819828305</v>
      </c>
      <c r="AK59" s="205">
        <f t="shared" si="75"/>
        <v>1329.6302824248105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1333.3976828667903</v>
      </c>
      <c r="AM59" s="205">
        <f t="shared" si="76"/>
        <v>1337.1650833087701</v>
      </c>
      <c r="AN59" s="205">
        <f t="shared" si="76"/>
        <v>1340.9324837507502</v>
      </c>
      <c r="AO59" s="205">
        <f t="shared" si="76"/>
        <v>1344.69988419273</v>
      </c>
      <c r="AP59" s="205">
        <f t="shared" si="76"/>
        <v>1348.4672846347098</v>
      </c>
      <c r="AQ59" s="205">
        <f t="shared" si="76"/>
        <v>1352.2346850766899</v>
      </c>
      <c r="AR59" s="205">
        <f t="shared" si="76"/>
        <v>1356.0020855186697</v>
      </c>
      <c r="AS59" s="205">
        <f t="shared" si="76"/>
        <v>1359.7694859606495</v>
      </c>
      <c r="AT59" s="205">
        <f t="shared" si="76"/>
        <v>1363.5368864026295</v>
      </c>
      <c r="AU59" s="205">
        <f t="shared" si="76"/>
        <v>1367.3042868446094</v>
      </c>
      <c r="AV59" s="205">
        <f t="shared" si="76"/>
        <v>1371.0716872865894</v>
      </c>
      <c r="AW59" s="205">
        <f t="shared" si="76"/>
        <v>1374.8390877285692</v>
      </c>
      <c r="AX59" s="205">
        <f t="shared" si="76"/>
        <v>1378.606488170549</v>
      </c>
      <c r="AY59" s="205">
        <f t="shared" si="76"/>
        <v>1382.3738886125291</v>
      </c>
      <c r="AZ59" s="205">
        <f t="shared" si="76"/>
        <v>1386.1412890545089</v>
      </c>
      <c r="BA59" s="205">
        <f t="shared" si="76"/>
        <v>1389.9086894964887</v>
      </c>
      <c r="BB59" s="205">
        <f t="shared" si="76"/>
        <v>1393.6760899384687</v>
      </c>
      <c r="BC59" s="205">
        <f t="shared" si="76"/>
        <v>1397.4434903804486</v>
      </c>
      <c r="BD59" s="205">
        <f t="shared" si="76"/>
        <v>1401.2108908224286</v>
      </c>
      <c r="BE59" s="205">
        <f t="shared" si="76"/>
        <v>1404.9782912644084</v>
      </c>
      <c r="BF59" s="205">
        <f t="shared" si="76"/>
        <v>1408.7456917063882</v>
      </c>
      <c r="BG59" s="205">
        <f t="shared" si="76"/>
        <v>1431.9844645319722</v>
      </c>
      <c r="BH59" s="205">
        <f t="shared" si="76"/>
        <v>1474.6946097411603</v>
      </c>
      <c r="BI59" s="205">
        <f t="shared" si="76"/>
        <v>1517.4047549503482</v>
      </c>
      <c r="BJ59" s="205">
        <f t="shared" si="76"/>
        <v>1560.1149001595361</v>
      </c>
      <c r="BK59" s="205">
        <f t="shared" si="76"/>
        <v>1602.8250453687242</v>
      </c>
      <c r="BL59" s="205">
        <f t="shared" si="76"/>
        <v>1645.5351905779121</v>
      </c>
      <c r="BM59" s="205">
        <f t="shared" si="76"/>
        <v>1688.2453357871</v>
      </c>
      <c r="BN59" s="205">
        <f t="shared" si="76"/>
        <v>1730.9554809962881</v>
      </c>
      <c r="BO59" s="205">
        <f t="shared" si="76"/>
        <v>1773.665626205476</v>
      </c>
      <c r="BP59" s="205">
        <f t="shared" si="76"/>
        <v>1816.3757714146641</v>
      </c>
      <c r="BQ59" s="205">
        <f t="shared" si="76"/>
        <v>1859.085916623852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1901.7960618330399</v>
      </c>
      <c r="BS59" s="205">
        <f t="shared" si="77"/>
        <v>1944.5062070422277</v>
      </c>
      <c r="BT59" s="205">
        <f t="shared" si="77"/>
        <v>1987.2163522514159</v>
      </c>
      <c r="BU59" s="205">
        <f t="shared" si="77"/>
        <v>2029.926497460604</v>
      </c>
      <c r="BV59" s="205">
        <f t="shared" si="77"/>
        <v>2072.6366426697919</v>
      </c>
      <c r="BW59" s="205">
        <f t="shared" si="77"/>
        <v>2115.3467878789797</v>
      </c>
      <c r="BX59" s="205">
        <f t="shared" si="77"/>
        <v>2158.0569330881676</v>
      </c>
      <c r="BY59" s="205">
        <f t="shared" si="77"/>
        <v>2200.7670782973555</v>
      </c>
      <c r="BZ59" s="205">
        <f t="shared" si="77"/>
        <v>2243.4772235065439</v>
      </c>
      <c r="CA59" s="205">
        <f t="shared" si="77"/>
        <v>2286.1873687157317</v>
      </c>
      <c r="CB59" s="205">
        <f t="shared" si="77"/>
        <v>2328.8975139249196</v>
      </c>
      <c r="CC59" s="205">
        <f t="shared" si="77"/>
        <v>2371.6076591341075</v>
      </c>
      <c r="CD59" s="205">
        <f t="shared" si="77"/>
        <v>2414.3178043432954</v>
      </c>
      <c r="CE59" s="205">
        <f t="shared" si="77"/>
        <v>2457.0279495524837</v>
      </c>
      <c r="CF59" s="205">
        <f t="shared" si="77"/>
        <v>2499.7380947616716</v>
      </c>
      <c r="CG59" s="205">
        <f t="shared" si="77"/>
        <v>2542.4482399708595</v>
      </c>
      <c r="CH59" s="205">
        <f t="shared" si="77"/>
        <v>2585.1583851800474</v>
      </c>
      <c r="CI59" s="205">
        <f t="shared" si="77"/>
        <v>2899.6876732292544</v>
      </c>
      <c r="CJ59" s="205">
        <f t="shared" si="77"/>
        <v>3214.2169612784614</v>
      </c>
      <c r="CK59" s="205">
        <f t="shared" si="77"/>
        <v>3528.7462493276685</v>
      </c>
      <c r="CL59" s="205">
        <f t="shared" si="77"/>
        <v>3843.2755373768755</v>
      </c>
      <c r="CM59" s="205">
        <f t="shared" si="77"/>
        <v>4157.804825426083</v>
      </c>
      <c r="CN59" s="205">
        <f t="shared" si="77"/>
        <v>4472.33411347529</v>
      </c>
      <c r="CO59" s="205">
        <f t="shared" si="77"/>
        <v>4786.863401524497</v>
      </c>
      <c r="CP59" s="205">
        <f t="shared" si="77"/>
        <v>5101.392689573704</v>
      </c>
      <c r="CQ59" s="205">
        <f t="shared" si="77"/>
        <v>5415.9219776229111</v>
      </c>
      <c r="CR59" s="205">
        <f t="shared" si="77"/>
        <v>5730.4512656721181</v>
      </c>
      <c r="CS59" s="205">
        <f t="shared" si="77"/>
        <v>6044.9805537213251</v>
      </c>
      <c r="CT59" s="205">
        <f t="shared" si="77"/>
        <v>6359.5098417705321</v>
      </c>
      <c r="CU59" s="205">
        <f t="shared" si="77"/>
        <v>6674.0391298197392</v>
      </c>
      <c r="CV59" s="205">
        <f t="shared" si="77"/>
        <v>6988.5684178689462</v>
      </c>
      <c r="CW59" s="205">
        <f t="shared" si="77"/>
        <v>7303.0977059181532</v>
      </c>
      <c r="CX59" s="205">
        <f t="shared" si="77"/>
        <v>7409.457705918152</v>
      </c>
      <c r="CY59" s="205">
        <f t="shared" si="77"/>
        <v>7515.8177059181526</v>
      </c>
      <c r="CZ59" s="205">
        <f t="shared" si="77"/>
        <v>7622.1777059181522</v>
      </c>
      <c r="DA59" s="205">
        <f t="shared" si="77"/>
        <v>7728.5377059181528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6755.55</v>
      </c>
      <c r="G60" s="205">
        <f t="shared" si="78"/>
        <v>6415.29</v>
      </c>
      <c r="H60" s="205">
        <f t="shared" si="78"/>
        <v>6075.03</v>
      </c>
      <c r="I60" s="205">
        <f t="shared" si="78"/>
        <v>5734.7699999999995</v>
      </c>
      <c r="J60" s="205">
        <f t="shared" si="78"/>
        <v>5394.51</v>
      </c>
      <c r="K60" s="205">
        <f t="shared" si="78"/>
        <v>5054.25</v>
      </c>
      <c r="L60" s="205">
        <f t="shared" si="78"/>
        <v>4713.99</v>
      </c>
      <c r="M60" s="205">
        <f t="shared" si="78"/>
        <v>4373.7299999999996</v>
      </c>
      <c r="N60" s="205">
        <f t="shared" si="78"/>
        <v>4033.47</v>
      </c>
      <c r="O60" s="205">
        <f t="shared" si="78"/>
        <v>3693.21</v>
      </c>
      <c r="P60" s="205">
        <f t="shared" si="78"/>
        <v>3352.95</v>
      </c>
      <c r="Q60" s="205">
        <f t="shared" si="78"/>
        <v>3012.69</v>
      </c>
      <c r="R60" s="205">
        <f t="shared" si="78"/>
        <v>2672.43</v>
      </c>
      <c r="S60" s="205">
        <f t="shared" si="78"/>
        <v>2332.17</v>
      </c>
      <c r="T60" s="205">
        <f t="shared" si="78"/>
        <v>1991.9099999999999</v>
      </c>
      <c r="U60" s="205">
        <f t="shared" si="78"/>
        <v>1651.6499999999999</v>
      </c>
      <c r="V60" s="205">
        <f t="shared" si="78"/>
        <v>1311.3899999999999</v>
      </c>
      <c r="W60" s="205">
        <f t="shared" si="78"/>
        <v>971.12999999999988</v>
      </c>
      <c r="X60" s="205">
        <f t="shared" si="78"/>
        <v>820.29999999999984</v>
      </c>
      <c r="Y60" s="205">
        <f t="shared" si="78"/>
        <v>858.89999999999986</v>
      </c>
      <c r="Z60" s="205">
        <f t="shared" si="78"/>
        <v>897.49999999999989</v>
      </c>
      <c r="AA60" s="205">
        <f t="shared" si="78"/>
        <v>936.09999999999991</v>
      </c>
      <c r="AB60" s="205">
        <f t="shared" si="78"/>
        <v>974.69999999999993</v>
      </c>
      <c r="AC60" s="205">
        <f t="shared" si="78"/>
        <v>1013.3</v>
      </c>
      <c r="AD60" s="205">
        <f t="shared" si="78"/>
        <v>1051.8999999999999</v>
      </c>
      <c r="AE60" s="205">
        <f t="shared" si="78"/>
        <v>1090.5</v>
      </c>
      <c r="AF60" s="205">
        <f t="shared" si="78"/>
        <v>1129.0999999999999</v>
      </c>
      <c r="AG60" s="205">
        <f t="shared" si="78"/>
        <v>1167.6999999999998</v>
      </c>
      <c r="AH60" s="205">
        <f t="shared" si="78"/>
        <v>1206.3</v>
      </c>
      <c r="AI60" s="205">
        <f t="shared" si="78"/>
        <v>1244.8999999999999</v>
      </c>
      <c r="AJ60" s="205">
        <f t="shared" si="78"/>
        <v>1283.5</v>
      </c>
      <c r="AK60" s="205">
        <f t="shared" si="78"/>
        <v>1322.1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1360.6999999999998</v>
      </c>
      <c r="AM60" s="205">
        <f t="shared" si="79"/>
        <v>1399.3</v>
      </c>
      <c r="AN60" s="205">
        <f t="shared" si="79"/>
        <v>1437.8999999999999</v>
      </c>
      <c r="AO60" s="205">
        <f t="shared" si="79"/>
        <v>1476.5</v>
      </c>
      <c r="AP60" s="205">
        <f t="shared" si="79"/>
        <v>1515.1</v>
      </c>
      <c r="AQ60" s="205">
        <f t="shared" si="79"/>
        <v>1553.6999999999998</v>
      </c>
      <c r="AR60" s="205">
        <f t="shared" si="79"/>
        <v>1592.3</v>
      </c>
      <c r="AS60" s="205">
        <f t="shared" si="79"/>
        <v>1630.8999999999999</v>
      </c>
      <c r="AT60" s="205">
        <f t="shared" si="79"/>
        <v>1669.5</v>
      </c>
      <c r="AU60" s="205">
        <f t="shared" si="79"/>
        <v>1708.1</v>
      </c>
      <c r="AV60" s="205">
        <f t="shared" si="79"/>
        <v>1746.6999999999998</v>
      </c>
      <c r="AW60" s="205">
        <f t="shared" si="79"/>
        <v>1785.3</v>
      </c>
      <c r="AX60" s="205">
        <f t="shared" si="79"/>
        <v>1823.9</v>
      </c>
      <c r="AY60" s="205">
        <f t="shared" si="79"/>
        <v>1862.5</v>
      </c>
      <c r="AZ60" s="205">
        <f t="shared" si="79"/>
        <v>1901.1</v>
      </c>
      <c r="BA60" s="205">
        <f t="shared" si="79"/>
        <v>1939.6999999999998</v>
      </c>
      <c r="BB60" s="205">
        <f t="shared" si="79"/>
        <v>1978.2999999999997</v>
      </c>
      <c r="BC60" s="205">
        <f t="shared" si="79"/>
        <v>2016.9</v>
      </c>
      <c r="BD60" s="205">
        <f t="shared" si="79"/>
        <v>2055.5</v>
      </c>
      <c r="BE60" s="205">
        <f t="shared" si="79"/>
        <v>2094.1</v>
      </c>
      <c r="BF60" s="205">
        <f t="shared" si="79"/>
        <v>2132.6999999999998</v>
      </c>
      <c r="BG60" s="205">
        <f t="shared" si="79"/>
        <v>2395.5090909090909</v>
      </c>
      <c r="BH60" s="205">
        <f t="shared" si="79"/>
        <v>2882.5272727272727</v>
      </c>
      <c r="BI60" s="205">
        <f t="shared" si="79"/>
        <v>3369.5454545454545</v>
      </c>
      <c r="BJ60" s="205">
        <f t="shared" si="79"/>
        <v>3856.5636363636363</v>
      </c>
      <c r="BK60" s="205">
        <f t="shared" si="79"/>
        <v>4343.5818181818177</v>
      </c>
      <c r="BL60" s="205">
        <f t="shared" si="79"/>
        <v>4830.6000000000004</v>
      </c>
      <c r="BM60" s="205">
        <f t="shared" si="79"/>
        <v>5317.6181818181813</v>
      </c>
      <c r="BN60" s="205">
        <f t="shared" si="79"/>
        <v>5804.636363636364</v>
      </c>
      <c r="BO60" s="205">
        <f t="shared" si="79"/>
        <v>6291.6545454545449</v>
      </c>
      <c r="BP60" s="205">
        <f t="shared" si="79"/>
        <v>6778.6727272727276</v>
      </c>
      <c r="BQ60" s="205">
        <f t="shared" si="79"/>
        <v>7265.6909090909085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7752.7090909090912</v>
      </c>
      <c r="BS60" s="205">
        <f t="shared" si="80"/>
        <v>8239.7272727272721</v>
      </c>
      <c r="BT60" s="205">
        <f t="shared" si="80"/>
        <v>8726.7454545454548</v>
      </c>
      <c r="BU60" s="205">
        <f t="shared" si="80"/>
        <v>9213.7636363636357</v>
      </c>
      <c r="BV60" s="205">
        <f t="shared" si="80"/>
        <v>9700.7818181818184</v>
      </c>
      <c r="BW60" s="205">
        <f t="shared" si="80"/>
        <v>10187.799999999999</v>
      </c>
      <c r="BX60" s="205">
        <f t="shared" si="80"/>
        <v>10674.818181818182</v>
      </c>
      <c r="BY60" s="205">
        <f t="shared" si="80"/>
        <v>11161.836363636363</v>
      </c>
      <c r="BZ60" s="205">
        <f t="shared" si="80"/>
        <v>11648.854545454546</v>
      </c>
      <c r="CA60" s="205">
        <f t="shared" si="80"/>
        <v>12135.872727272726</v>
      </c>
      <c r="CB60" s="205">
        <f t="shared" si="80"/>
        <v>12622.890909090909</v>
      </c>
      <c r="CC60" s="205">
        <f t="shared" si="80"/>
        <v>13109.90909090909</v>
      </c>
      <c r="CD60" s="205">
        <f t="shared" si="80"/>
        <v>13596.927272727273</v>
      </c>
      <c r="CE60" s="205">
        <f t="shared" si="80"/>
        <v>14083.945454545454</v>
      </c>
      <c r="CF60" s="205">
        <f t="shared" si="80"/>
        <v>14570.963636363636</v>
      </c>
      <c r="CG60" s="205">
        <f t="shared" si="80"/>
        <v>15057.981818181817</v>
      </c>
      <c r="CH60" s="205">
        <f t="shared" si="80"/>
        <v>15545</v>
      </c>
      <c r="CI60" s="205">
        <f t="shared" si="80"/>
        <v>16765.916666666668</v>
      </c>
      <c r="CJ60" s="205">
        <f t="shared" si="80"/>
        <v>17986.833333333332</v>
      </c>
      <c r="CK60" s="205">
        <f t="shared" si="80"/>
        <v>19207.75</v>
      </c>
      <c r="CL60" s="205">
        <f t="shared" si="80"/>
        <v>20428.666666666664</v>
      </c>
      <c r="CM60" s="205">
        <f t="shared" si="80"/>
        <v>21649.583333333332</v>
      </c>
      <c r="CN60" s="205">
        <f t="shared" si="80"/>
        <v>22870.5</v>
      </c>
      <c r="CO60" s="205">
        <f t="shared" si="80"/>
        <v>24091.416666666664</v>
      </c>
      <c r="CP60" s="205">
        <f t="shared" si="80"/>
        <v>25312.333333333328</v>
      </c>
      <c r="CQ60" s="205">
        <f t="shared" si="80"/>
        <v>26533.249999999996</v>
      </c>
      <c r="CR60" s="205">
        <f t="shared" si="80"/>
        <v>27754.166666666664</v>
      </c>
      <c r="CS60" s="205">
        <f t="shared" si="80"/>
        <v>28975.083333333328</v>
      </c>
      <c r="CT60" s="205">
        <f t="shared" si="80"/>
        <v>30195.999999999996</v>
      </c>
      <c r="CU60" s="205">
        <f t="shared" si="80"/>
        <v>31416.916666666664</v>
      </c>
      <c r="CV60" s="205">
        <f t="shared" si="80"/>
        <v>32637.833333333328</v>
      </c>
      <c r="CW60" s="205">
        <f t="shared" si="80"/>
        <v>33858.749999999993</v>
      </c>
      <c r="CX60" s="205">
        <f t="shared" si="80"/>
        <v>34583.609999999993</v>
      </c>
      <c r="CY60" s="205">
        <f t="shared" si="80"/>
        <v>35308.469999999994</v>
      </c>
      <c r="CZ60" s="205">
        <f t="shared" si="80"/>
        <v>36033.329999999994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36758.189999999995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466.07965998901045</v>
      </c>
      <c r="G61" s="205">
        <f t="shared" si="81"/>
        <v>466.07965998901045</v>
      </c>
      <c r="H61" s="205">
        <f t="shared" si="81"/>
        <v>466.07965998901045</v>
      </c>
      <c r="I61" s="205">
        <f t="shared" si="81"/>
        <v>466.07965998901045</v>
      </c>
      <c r="J61" s="205">
        <f t="shared" si="81"/>
        <v>466.07965998901045</v>
      </c>
      <c r="K61" s="205">
        <f t="shared" si="81"/>
        <v>466.07965998901045</v>
      </c>
      <c r="L61" s="205">
        <f t="shared" si="81"/>
        <v>466.07965998901045</v>
      </c>
      <c r="M61" s="205">
        <f t="shared" si="81"/>
        <v>466.07965998901045</v>
      </c>
      <c r="N61" s="205">
        <f t="shared" si="81"/>
        <v>466.07965998901045</v>
      </c>
      <c r="O61" s="205">
        <f t="shared" si="81"/>
        <v>466.07965998901045</v>
      </c>
      <c r="P61" s="205">
        <f t="shared" si="81"/>
        <v>466.07965998901045</v>
      </c>
      <c r="Q61" s="205">
        <f t="shared" si="81"/>
        <v>466.07965998901045</v>
      </c>
      <c r="R61" s="205">
        <f t="shared" si="81"/>
        <v>466.07965998901045</v>
      </c>
      <c r="S61" s="205">
        <f t="shared" si="81"/>
        <v>466.07965998901045</v>
      </c>
      <c r="T61" s="205">
        <f t="shared" si="81"/>
        <v>466.07965998901045</v>
      </c>
      <c r="U61" s="205">
        <f t="shared" si="81"/>
        <v>466.07965998901045</v>
      </c>
      <c r="V61" s="205">
        <f t="shared" si="81"/>
        <v>466.07965998901045</v>
      </c>
      <c r="W61" s="205">
        <f t="shared" si="81"/>
        <v>466.07965998901045</v>
      </c>
      <c r="X61" s="205">
        <f t="shared" si="81"/>
        <v>472.58637644119085</v>
      </c>
      <c r="Y61" s="205">
        <f t="shared" si="81"/>
        <v>485.59980934555171</v>
      </c>
      <c r="Z61" s="205">
        <f t="shared" si="81"/>
        <v>498.6132422499125</v>
      </c>
      <c r="AA61" s="205">
        <f t="shared" si="81"/>
        <v>511.62667515427336</v>
      </c>
      <c r="AB61" s="205">
        <f t="shared" si="81"/>
        <v>524.64010805863415</v>
      </c>
      <c r="AC61" s="205">
        <f t="shared" si="81"/>
        <v>537.65354096299507</v>
      </c>
      <c r="AD61" s="205">
        <f t="shared" si="81"/>
        <v>550.66697386735586</v>
      </c>
      <c r="AE61" s="205">
        <f t="shared" si="81"/>
        <v>563.68040677171666</v>
      </c>
      <c r="AF61" s="205">
        <f t="shared" si="81"/>
        <v>576.69383967607746</v>
      </c>
      <c r="AG61" s="205">
        <f t="shared" si="81"/>
        <v>589.70727258043837</v>
      </c>
      <c r="AH61" s="205">
        <f t="shared" si="81"/>
        <v>602.72070548479917</v>
      </c>
      <c r="AI61" s="205">
        <f t="shared" si="81"/>
        <v>615.73413838915997</v>
      </c>
      <c r="AJ61" s="205">
        <f t="shared" si="81"/>
        <v>628.74757129352088</v>
      </c>
      <c r="AK61" s="205">
        <f t="shared" si="81"/>
        <v>641.76100419788168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654.77443710224247</v>
      </c>
      <c r="AM61" s="205">
        <f t="shared" si="82"/>
        <v>667.78787000660327</v>
      </c>
      <c r="AN61" s="205">
        <f t="shared" si="82"/>
        <v>680.80130291096418</v>
      </c>
      <c r="AO61" s="205">
        <f t="shared" si="82"/>
        <v>693.81473581532498</v>
      </c>
      <c r="AP61" s="205">
        <f t="shared" si="82"/>
        <v>706.82816871968578</v>
      </c>
      <c r="AQ61" s="205">
        <f t="shared" si="82"/>
        <v>719.84160162404669</v>
      </c>
      <c r="AR61" s="205">
        <f t="shared" si="82"/>
        <v>732.85503452840749</v>
      </c>
      <c r="AS61" s="205">
        <f t="shared" si="82"/>
        <v>745.86846743276828</v>
      </c>
      <c r="AT61" s="205">
        <f t="shared" si="82"/>
        <v>758.88190033712908</v>
      </c>
      <c r="AU61" s="205">
        <f t="shared" si="82"/>
        <v>771.89533324148988</v>
      </c>
      <c r="AV61" s="205">
        <f t="shared" si="82"/>
        <v>784.90876614585079</v>
      </c>
      <c r="AW61" s="205">
        <f t="shared" si="82"/>
        <v>797.92219905021159</v>
      </c>
      <c r="AX61" s="205">
        <f t="shared" si="82"/>
        <v>810.9356319545725</v>
      </c>
      <c r="AY61" s="205">
        <f t="shared" si="82"/>
        <v>823.9490648589333</v>
      </c>
      <c r="AZ61" s="205">
        <f t="shared" si="82"/>
        <v>836.9624977632941</v>
      </c>
      <c r="BA61" s="205">
        <f t="shared" si="82"/>
        <v>849.97593066765489</v>
      </c>
      <c r="BB61" s="205">
        <f t="shared" si="82"/>
        <v>862.98936357201569</v>
      </c>
      <c r="BC61" s="205">
        <f t="shared" si="82"/>
        <v>876.0027964763766</v>
      </c>
      <c r="BD61" s="205">
        <f t="shared" si="82"/>
        <v>889.0162293807374</v>
      </c>
      <c r="BE61" s="205">
        <f t="shared" si="82"/>
        <v>902.02966228509831</v>
      </c>
      <c r="BF61" s="205">
        <f t="shared" si="82"/>
        <v>915.04309518945911</v>
      </c>
      <c r="BG61" s="205">
        <f t="shared" si="82"/>
        <v>926.62814565804092</v>
      </c>
      <c r="BH61" s="205">
        <f t="shared" si="82"/>
        <v>936.78481369084375</v>
      </c>
      <c r="BI61" s="205">
        <f t="shared" si="82"/>
        <v>946.94148172364658</v>
      </c>
      <c r="BJ61" s="205">
        <f t="shared" si="82"/>
        <v>957.0981497564494</v>
      </c>
      <c r="BK61" s="205">
        <f t="shared" si="82"/>
        <v>967.25481778925212</v>
      </c>
      <c r="BL61" s="205">
        <f t="shared" si="82"/>
        <v>977.41148582205494</v>
      </c>
      <c r="BM61" s="205">
        <f t="shared" si="82"/>
        <v>987.56815385485777</v>
      </c>
      <c r="BN61" s="205">
        <f t="shared" si="82"/>
        <v>997.7248218876606</v>
      </c>
      <c r="BO61" s="205">
        <f t="shared" si="82"/>
        <v>1007.8814899204634</v>
      </c>
      <c r="BP61" s="205">
        <f t="shared" si="82"/>
        <v>1018.0381579532662</v>
      </c>
      <c r="BQ61" s="205">
        <f t="shared" si="82"/>
        <v>1028.194825986069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1038.3514940188718</v>
      </c>
      <c r="BS61" s="205">
        <f t="shared" si="83"/>
        <v>1048.5081620516746</v>
      </c>
      <c r="BT61" s="205">
        <f t="shared" si="83"/>
        <v>1058.6648300844774</v>
      </c>
      <c r="BU61" s="205">
        <f t="shared" si="83"/>
        <v>1068.8214981172803</v>
      </c>
      <c r="BV61" s="205">
        <f t="shared" si="83"/>
        <v>1078.9781661500831</v>
      </c>
      <c r="BW61" s="205">
        <f t="shared" si="83"/>
        <v>1089.1348341828859</v>
      </c>
      <c r="BX61" s="205">
        <f t="shared" si="83"/>
        <v>1099.2915022156888</v>
      </c>
      <c r="BY61" s="205">
        <f t="shared" si="83"/>
        <v>1109.4481702484916</v>
      </c>
      <c r="BZ61" s="205">
        <f t="shared" si="83"/>
        <v>1119.6048382812944</v>
      </c>
      <c r="CA61" s="205">
        <f t="shared" si="83"/>
        <v>1129.761506314097</v>
      </c>
      <c r="CB61" s="205">
        <f t="shared" si="83"/>
        <v>1139.9181743468998</v>
      </c>
      <c r="CC61" s="205">
        <f t="shared" si="83"/>
        <v>1150.0748423797027</v>
      </c>
      <c r="CD61" s="205">
        <f t="shared" si="83"/>
        <v>1160.2315104125055</v>
      </c>
      <c r="CE61" s="205">
        <f t="shared" si="83"/>
        <v>1170.3881784453083</v>
      </c>
      <c r="CF61" s="205">
        <f t="shared" si="83"/>
        <v>1180.5448464781111</v>
      </c>
      <c r="CG61" s="205">
        <f t="shared" si="83"/>
        <v>1190.701514510914</v>
      </c>
      <c r="CH61" s="205">
        <f t="shared" si="83"/>
        <v>1200.8581825437168</v>
      </c>
      <c r="CI61" s="205">
        <f t="shared" si="83"/>
        <v>1221.0472158749915</v>
      </c>
      <c r="CJ61" s="205">
        <f t="shared" si="83"/>
        <v>1241.2362492062664</v>
      </c>
      <c r="CK61" s="205">
        <f t="shared" si="83"/>
        <v>1261.4252825375411</v>
      </c>
      <c r="CL61" s="205">
        <f t="shared" si="83"/>
        <v>1281.614315868816</v>
      </c>
      <c r="CM61" s="205">
        <f t="shared" si="83"/>
        <v>1301.8033492000907</v>
      </c>
      <c r="CN61" s="205">
        <f t="shared" si="83"/>
        <v>1321.9923825313654</v>
      </c>
      <c r="CO61" s="205">
        <f t="shared" si="83"/>
        <v>1342.1814158626403</v>
      </c>
      <c r="CP61" s="205">
        <f t="shared" si="83"/>
        <v>1362.370449193915</v>
      </c>
      <c r="CQ61" s="205">
        <f t="shared" si="83"/>
        <v>1382.5594825251899</v>
      </c>
      <c r="CR61" s="205">
        <f t="shared" si="83"/>
        <v>1402.7485158564646</v>
      </c>
      <c r="CS61" s="205">
        <f t="shared" si="83"/>
        <v>1422.9375491877395</v>
      </c>
      <c r="CT61" s="205">
        <f t="shared" si="83"/>
        <v>1443.1265825190142</v>
      </c>
      <c r="CU61" s="205">
        <f t="shared" si="83"/>
        <v>1463.3156158502889</v>
      </c>
      <c r="CV61" s="205">
        <f t="shared" si="83"/>
        <v>1483.5046491815638</v>
      </c>
      <c r="CW61" s="205">
        <f t="shared" si="83"/>
        <v>1503.6936825128384</v>
      </c>
      <c r="CX61" s="205">
        <f t="shared" si="83"/>
        <v>1512.1246825128385</v>
      </c>
      <c r="CY61" s="205">
        <f t="shared" si="83"/>
        <v>1520.5556825128385</v>
      </c>
      <c r="CZ61" s="205">
        <f t="shared" si="83"/>
        <v>1528.9866825128383</v>
      </c>
      <c r="DA61" s="205">
        <f t="shared" si="83"/>
        <v>1537.4176825128384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100</v>
      </c>
      <c r="BH62" s="205">
        <f t="shared" si="85"/>
        <v>300</v>
      </c>
      <c r="BI62" s="205">
        <f t="shared" si="85"/>
        <v>500</v>
      </c>
      <c r="BJ62" s="205">
        <f t="shared" si="85"/>
        <v>700</v>
      </c>
      <c r="BK62" s="205">
        <f t="shared" si="85"/>
        <v>900</v>
      </c>
      <c r="BL62" s="205">
        <f t="shared" si="85"/>
        <v>1100</v>
      </c>
      <c r="BM62" s="205">
        <f t="shared" si="85"/>
        <v>1300</v>
      </c>
      <c r="BN62" s="205">
        <f t="shared" si="85"/>
        <v>1500</v>
      </c>
      <c r="BO62" s="205">
        <f t="shared" si="85"/>
        <v>1700</v>
      </c>
      <c r="BP62" s="205">
        <f t="shared" si="85"/>
        <v>1900</v>
      </c>
      <c r="BQ62" s="205">
        <f t="shared" si="85"/>
        <v>2100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2300</v>
      </c>
      <c r="BS62" s="205">
        <f t="shared" si="86"/>
        <v>2500</v>
      </c>
      <c r="BT62" s="205">
        <f t="shared" si="86"/>
        <v>2700</v>
      </c>
      <c r="BU62" s="205">
        <f t="shared" si="86"/>
        <v>2900</v>
      </c>
      <c r="BV62" s="205">
        <f t="shared" si="86"/>
        <v>3100</v>
      </c>
      <c r="BW62" s="205">
        <f t="shared" si="86"/>
        <v>3300</v>
      </c>
      <c r="BX62" s="205">
        <f t="shared" si="86"/>
        <v>3500</v>
      </c>
      <c r="BY62" s="205">
        <f t="shared" si="86"/>
        <v>3700</v>
      </c>
      <c r="BZ62" s="205">
        <f t="shared" si="86"/>
        <v>3900</v>
      </c>
      <c r="CA62" s="205">
        <f t="shared" si="86"/>
        <v>4100</v>
      </c>
      <c r="CB62" s="205">
        <f t="shared" si="86"/>
        <v>4300</v>
      </c>
      <c r="CC62" s="205">
        <f t="shared" si="86"/>
        <v>4500</v>
      </c>
      <c r="CD62" s="205">
        <f t="shared" si="86"/>
        <v>4700</v>
      </c>
      <c r="CE62" s="205">
        <f t="shared" si="86"/>
        <v>4900</v>
      </c>
      <c r="CF62" s="205">
        <f t="shared" si="86"/>
        <v>5100</v>
      </c>
      <c r="CG62" s="205">
        <f t="shared" si="86"/>
        <v>5300</v>
      </c>
      <c r="CH62" s="205">
        <f t="shared" si="86"/>
        <v>5500</v>
      </c>
      <c r="CI62" s="205">
        <f t="shared" si="86"/>
        <v>5966.666666666667</v>
      </c>
      <c r="CJ62" s="205">
        <f t="shared" si="86"/>
        <v>6433.333333333333</v>
      </c>
      <c r="CK62" s="205">
        <f t="shared" si="86"/>
        <v>6900</v>
      </c>
      <c r="CL62" s="205">
        <f t="shared" si="86"/>
        <v>7366.666666666667</v>
      </c>
      <c r="CM62" s="205">
        <f t="shared" si="86"/>
        <v>7833.3333333333339</v>
      </c>
      <c r="CN62" s="205">
        <f t="shared" si="86"/>
        <v>8300</v>
      </c>
      <c r="CO62" s="205">
        <f t="shared" si="86"/>
        <v>8766.6666666666679</v>
      </c>
      <c r="CP62" s="205">
        <f t="shared" si="86"/>
        <v>9233.3333333333339</v>
      </c>
      <c r="CQ62" s="205">
        <f t="shared" si="86"/>
        <v>9700</v>
      </c>
      <c r="CR62" s="205">
        <f t="shared" si="86"/>
        <v>10166.666666666668</v>
      </c>
      <c r="CS62" s="205">
        <f t="shared" si="86"/>
        <v>10633.333333333334</v>
      </c>
      <c r="CT62" s="205">
        <f t="shared" si="86"/>
        <v>11100</v>
      </c>
      <c r="CU62" s="205">
        <f t="shared" si="86"/>
        <v>11566.666666666668</v>
      </c>
      <c r="CV62" s="205">
        <f t="shared" si="86"/>
        <v>12033.333333333334</v>
      </c>
      <c r="CW62" s="205">
        <f t="shared" si="86"/>
        <v>12500</v>
      </c>
      <c r="CX62" s="205">
        <f t="shared" si="86"/>
        <v>12500</v>
      </c>
      <c r="CY62" s="205">
        <f t="shared" si="86"/>
        <v>12500</v>
      </c>
      <c r="CZ62" s="205">
        <f t="shared" si="86"/>
        <v>12500</v>
      </c>
      <c r="DA62" s="205">
        <f t="shared" si="86"/>
        <v>12500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800</v>
      </c>
      <c r="G63" s="205">
        <f t="shared" si="87"/>
        <v>800</v>
      </c>
      <c r="H63" s="205">
        <f t="shared" si="87"/>
        <v>800</v>
      </c>
      <c r="I63" s="205">
        <f t="shared" si="87"/>
        <v>800</v>
      </c>
      <c r="J63" s="205">
        <f t="shared" si="87"/>
        <v>800</v>
      </c>
      <c r="K63" s="205">
        <f t="shared" si="87"/>
        <v>800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800</v>
      </c>
      <c r="M63" s="205">
        <f t="shared" si="87"/>
        <v>800</v>
      </c>
      <c r="N63" s="205">
        <f t="shared" si="87"/>
        <v>800</v>
      </c>
      <c r="O63" s="205">
        <f t="shared" si="87"/>
        <v>800</v>
      </c>
      <c r="P63" s="205">
        <f t="shared" si="87"/>
        <v>800</v>
      </c>
      <c r="Q63" s="205">
        <f t="shared" si="87"/>
        <v>800</v>
      </c>
      <c r="R63" s="205">
        <f t="shared" si="87"/>
        <v>800</v>
      </c>
      <c r="S63" s="205">
        <f t="shared" si="87"/>
        <v>800</v>
      </c>
      <c r="T63" s="205">
        <f t="shared" si="87"/>
        <v>800</v>
      </c>
      <c r="U63" s="205">
        <f t="shared" si="87"/>
        <v>800</v>
      </c>
      <c r="V63" s="205">
        <f t="shared" si="87"/>
        <v>800</v>
      </c>
      <c r="W63" s="205">
        <f t="shared" si="87"/>
        <v>800</v>
      </c>
      <c r="X63" s="205">
        <f t="shared" si="87"/>
        <v>850.00714285714287</v>
      </c>
      <c r="Y63" s="205">
        <f t="shared" si="87"/>
        <v>950.0214285714286</v>
      </c>
      <c r="Z63" s="205">
        <f t="shared" si="87"/>
        <v>1050.0357142857142</v>
      </c>
      <c r="AA63" s="205">
        <f t="shared" si="87"/>
        <v>1150.05</v>
      </c>
      <c r="AB63" s="205">
        <f t="shared" si="87"/>
        <v>1250.0642857142857</v>
      </c>
      <c r="AC63" s="205">
        <f t="shared" si="87"/>
        <v>1350.0785714285714</v>
      </c>
      <c r="AD63" s="205">
        <f t="shared" si="87"/>
        <v>1450.0928571428572</v>
      </c>
      <c r="AE63" s="205">
        <f t="shared" si="87"/>
        <v>1550.1071428571429</v>
      </c>
      <c r="AF63" s="205">
        <f t="shared" si="87"/>
        <v>1650.1214285714286</v>
      </c>
      <c r="AG63" s="205">
        <f t="shared" si="87"/>
        <v>1750.1357142857144</v>
      </c>
      <c r="AH63" s="205">
        <f t="shared" si="87"/>
        <v>1850.15</v>
      </c>
      <c r="AI63" s="205">
        <f t="shared" si="87"/>
        <v>1950.1642857142858</v>
      </c>
      <c r="AJ63" s="205">
        <f t="shared" si="87"/>
        <v>2050.1785714285716</v>
      </c>
      <c r="AK63" s="205">
        <f t="shared" si="87"/>
        <v>2150.1928571428571</v>
      </c>
      <c r="AL63" s="205">
        <f t="shared" si="87"/>
        <v>2250.207142857143</v>
      </c>
      <c r="AM63" s="205">
        <f t="shared" si="87"/>
        <v>2350.221428571429</v>
      </c>
      <c r="AN63" s="205">
        <f t="shared" si="87"/>
        <v>2450.2357142857145</v>
      </c>
      <c r="AO63" s="205">
        <f t="shared" si="87"/>
        <v>2550.25</v>
      </c>
      <c r="AP63" s="205">
        <f t="shared" si="87"/>
        <v>2650.2642857142855</v>
      </c>
      <c r="AQ63" s="205">
        <f t="shared" si="87"/>
        <v>2750.2785714285715</v>
      </c>
      <c r="AR63" s="205">
        <f t="shared" si="87"/>
        <v>2850.2928571428574</v>
      </c>
      <c r="AS63" s="205">
        <f t="shared" si="87"/>
        <v>2950.3071428571429</v>
      </c>
      <c r="AT63" s="205">
        <f t="shared" si="87"/>
        <v>3050.3214285714289</v>
      </c>
      <c r="AU63" s="205">
        <f t="shared" si="87"/>
        <v>3150.3357142857144</v>
      </c>
      <c r="AV63" s="205">
        <f t="shared" si="87"/>
        <v>3250.35</v>
      </c>
      <c r="AW63" s="205">
        <f t="shared" si="87"/>
        <v>3350.3642857142859</v>
      </c>
      <c r="AX63" s="205">
        <f t="shared" si="87"/>
        <v>3450.3785714285714</v>
      </c>
      <c r="AY63" s="205">
        <f t="shared" si="87"/>
        <v>3550.3928571428573</v>
      </c>
      <c r="AZ63" s="205">
        <f t="shared" si="87"/>
        <v>3650.4071428571428</v>
      </c>
      <c r="BA63" s="205">
        <f t="shared" si="87"/>
        <v>3750.4214285714288</v>
      </c>
      <c r="BB63" s="205">
        <f t="shared" si="87"/>
        <v>3850.4357142857143</v>
      </c>
      <c r="BC63" s="205">
        <f t="shared" si="87"/>
        <v>3950.4500000000003</v>
      </c>
      <c r="BD63" s="205">
        <f t="shared" si="87"/>
        <v>4050.4642857142858</v>
      </c>
      <c r="BE63" s="205">
        <f t="shared" si="87"/>
        <v>4150.4785714285717</v>
      </c>
      <c r="BF63" s="205">
        <f t="shared" si="87"/>
        <v>4250.4928571428572</v>
      </c>
      <c r="BG63" s="205">
        <f t="shared" si="87"/>
        <v>4490.3090909090906</v>
      </c>
      <c r="BH63" s="205">
        <f t="shared" si="87"/>
        <v>4869.9272727272728</v>
      </c>
      <c r="BI63" s="205">
        <f t="shared" si="87"/>
        <v>5249.545454545454</v>
      </c>
      <c r="BJ63" s="205">
        <f t="shared" si="87"/>
        <v>5629.1636363636362</v>
      </c>
      <c r="BK63" s="205">
        <f t="shared" si="87"/>
        <v>6008.7818181818175</v>
      </c>
      <c r="BL63" s="205">
        <f t="shared" si="87"/>
        <v>6388.4</v>
      </c>
      <c r="BM63" s="205">
        <f t="shared" si="87"/>
        <v>6768.0181818181809</v>
      </c>
      <c r="BN63" s="205">
        <f t="shared" si="87"/>
        <v>7147.6363636363631</v>
      </c>
      <c r="BO63" s="205">
        <f t="shared" si="87"/>
        <v>7527.2545454545443</v>
      </c>
      <c r="BP63" s="205">
        <f t="shared" si="87"/>
        <v>7906.8727272727265</v>
      </c>
      <c r="BQ63" s="205">
        <f t="shared" si="87"/>
        <v>8286.4909090909077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8666.109090909089</v>
      </c>
      <c r="BS63" s="205">
        <f t="shared" si="89"/>
        <v>9045.7272727272721</v>
      </c>
      <c r="BT63" s="205">
        <f t="shared" si="89"/>
        <v>9425.3454545454533</v>
      </c>
      <c r="BU63" s="205">
        <f t="shared" si="89"/>
        <v>9804.9636363636346</v>
      </c>
      <c r="BV63" s="205">
        <f t="shared" si="89"/>
        <v>10184.581818181818</v>
      </c>
      <c r="BW63" s="205">
        <f t="shared" si="89"/>
        <v>10564.199999999997</v>
      </c>
      <c r="BX63" s="205">
        <f t="shared" si="89"/>
        <v>10943.81818181818</v>
      </c>
      <c r="BY63" s="205">
        <f t="shared" si="89"/>
        <v>11323.436363636361</v>
      </c>
      <c r="BZ63" s="205">
        <f t="shared" si="89"/>
        <v>11703.054545454543</v>
      </c>
      <c r="CA63" s="205">
        <f t="shared" si="89"/>
        <v>12082.672727272726</v>
      </c>
      <c r="CB63" s="205">
        <f t="shared" si="89"/>
        <v>12462.290909090907</v>
      </c>
      <c r="CC63" s="205">
        <f t="shared" si="89"/>
        <v>12841.909090909088</v>
      </c>
      <c r="CD63" s="205">
        <f t="shared" si="89"/>
        <v>13221.52727272727</v>
      </c>
      <c r="CE63" s="205">
        <f t="shared" si="89"/>
        <v>13601.145454545453</v>
      </c>
      <c r="CF63" s="205">
        <f t="shared" si="89"/>
        <v>13980.763636363634</v>
      </c>
      <c r="CG63" s="205">
        <f t="shared" si="89"/>
        <v>14360.381818181815</v>
      </c>
      <c r="CH63" s="205">
        <f t="shared" si="89"/>
        <v>14739.999999999996</v>
      </c>
      <c r="CI63" s="205">
        <f t="shared" si="89"/>
        <v>15311.08333333333</v>
      </c>
      <c r="CJ63" s="205">
        <f t="shared" si="89"/>
        <v>15882.166666666664</v>
      </c>
      <c r="CK63" s="205">
        <f t="shared" si="89"/>
        <v>16453.249999999996</v>
      </c>
      <c r="CL63" s="205">
        <f t="shared" si="89"/>
        <v>17024.333333333332</v>
      </c>
      <c r="CM63" s="205">
        <f t="shared" si="89"/>
        <v>17595.416666666664</v>
      </c>
      <c r="CN63" s="205">
        <f t="shared" si="89"/>
        <v>18166.5</v>
      </c>
      <c r="CO63" s="205">
        <f t="shared" si="89"/>
        <v>18737.583333333332</v>
      </c>
      <c r="CP63" s="205">
        <f t="shared" si="89"/>
        <v>19308.666666666664</v>
      </c>
      <c r="CQ63" s="205">
        <f t="shared" si="89"/>
        <v>19879.75</v>
      </c>
      <c r="CR63" s="205">
        <f t="shared" si="89"/>
        <v>20450.833333333332</v>
      </c>
      <c r="CS63" s="205">
        <f t="shared" si="89"/>
        <v>21021.916666666664</v>
      </c>
      <c r="CT63" s="205">
        <f t="shared" si="89"/>
        <v>21593</v>
      </c>
      <c r="CU63" s="205">
        <f t="shared" si="89"/>
        <v>22164.083333333332</v>
      </c>
      <c r="CV63" s="205">
        <f t="shared" si="89"/>
        <v>22735.166666666668</v>
      </c>
      <c r="CW63" s="205">
        <f t="shared" si="89"/>
        <v>23306.25</v>
      </c>
      <c r="CX63" s="205">
        <f t="shared" si="89"/>
        <v>23306.25</v>
      </c>
      <c r="CY63" s="205">
        <f t="shared" si="89"/>
        <v>23306.25</v>
      </c>
      <c r="CZ63" s="205">
        <f t="shared" si="89"/>
        <v>23306.25</v>
      </c>
      <c r="DA63" s="205">
        <f t="shared" si="89"/>
        <v>23306.25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7504.1436464088383</v>
      </c>
      <c r="G65" s="205">
        <f t="shared" si="92"/>
        <v>7504.1436464088383</v>
      </c>
      <c r="H65" s="205">
        <f t="shared" si="92"/>
        <v>7504.1436464088383</v>
      </c>
      <c r="I65" s="205">
        <f t="shared" si="92"/>
        <v>7504.1436464088383</v>
      </c>
      <c r="J65" s="205">
        <f t="shared" si="92"/>
        <v>7504.1436464088383</v>
      </c>
      <c r="K65" s="205">
        <f t="shared" si="92"/>
        <v>7504.1436464088383</v>
      </c>
      <c r="L65" s="205">
        <f t="shared" si="88"/>
        <v>7504.1436464088383</v>
      </c>
      <c r="M65" s="205">
        <f t="shared" si="92"/>
        <v>7504.1436464088383</v>
      </c>
      <c r="N65" s="205">
        <f t="shared" si="92"/>
        <v>7504.1436464088383</v>
      </c>
      <c r="O65" s="205">
        <f t="shared" si="92"/>
        <v>7504.1436464088383</v>
      </c>
      <c r="P65" s="205">
        <f t="shared" si="92"/>
        <v>7504.1436464088383</v>
      </c>
      <c r="Q65" s="205">
        <f t="shared" si="92"/>
        <v>7504.1436464088383</v>
      </c>
      <c r="R65" s="205">
        <f t="shared" si="92"/>
        <v>7504.1436464088383</v>
      </c>
      <c r="S65" s="205">
        <f t="shared" si="92"/>
        <v>7504.1436464088383</v>
      </c>
      <c r="T65" s="205">
        <f t="shared" si="92"/>
        <v>7504.1436464088383</v>
      </c>
      <c r="U65" s="205">
        <f t="shared" si="92"/>
        <v>7504.1436464088383</v>
      </c>
      <c r="V65" s="205">
        <f t="shared" si="92"/>
        <v>7504.1436464088383</v>
      </c>
      <c r="W65" s="205">
        <f t="shared" si="92"/>
        <v>7504.1436464088383</v>
      </c>
      <c r="X65" s="205">
        <f t="shared" si="92"/>
        <v>7630.1318074190985</v>
      </c>
      <c r="Y65" s="205">
        <f t="shared" si="92"/>
        <v>7882.1081294396199</v>
      </c>
      <c r="Z65" s="205">
        <f t="shared" si="92"/>
        <v>8134.0844514601404</v>
      </c>
      <c r="AA65" s="205">
        <f t="shared" si="92"/>
        <v>8386.0607734806617</v>
      </c>
      <c r="AB65" s="205">
        <f t="shared" si="92"/>
        <v>8638.0370955011822</v>
      </c>
      <c r="AC65" s="205">
        <f t="shared" si="92"/>
        <v>8890.0134175217026</v>
      </c>
      <c r="AD65" s="205">
        <f t="shared" si="92"/>
        <v>9141.9897395422249</v>
      </c>
      <c r="AE65" s="205">
        <f t="shared" si="92"/>
        <v>9393.9660615627454</v>
      </c>
      <c r="AF65" s="205">
        <f t="shared" si="92"/>
        <v>9645.9423835832677</v>
      </c>
      <c r="AG65" s="205">
        <f t="shared" si="92"/>
        <v>9897.9187056037881</v>
      </c>
      <c r="AH65" s="205">
        <f t="shared" si="92"/>
        <v>10149.895027624309</v>
      </c>
      <c r="AI65" s="205">
        <f t="shared" si="92"/>
        <v>10401.871349644829</v>
      </c>
      <c r="AJ65" s="205">
        <f t="shared" si="92"/>
        <v>10653.847671665349</v>
      </c>
      <c r="AK65" s="205">
        <f t="shared" si="92"/>
        <v>10905.823993685872</v>
      </c>
      <c r="AL65" s="205">
        <f t="shared" si="92"/>
        <v>11157.800315706392</v>
      </c>
      <c r="AM65" s="205">
        <f t="shared" si="92"/>
        <v>11409.776637726913</v>
      </c>
      <c r="AN65" s="205">
        <f t="shared" si="92"/>
        <v>11661.752959747435</v>
      </c>
      <c r="AO65" s="205">
        <f t="shared" si="92"/>
        <v>11913.729281767955</v>
      </c>
      <c r="AP65" s="205">
        <f t="shared" si="92"/>
        <v>12165.705603788476</v>
      </c>
      <c r="AQ65" s="205">
        <f t="shared" si="92"/>
        <v>12417.681925808996</v>
      </c>
      <c r="AR65" s="205">
        <f t="shared" si="92"/>
        <v>12669.658247829519</v>
      </c>
      <c r="AS65" s="205">
        <f t="shared" si="92"/>
        <v>12921.634569850039</v>
      </c>
      <c r="AT65" s="205">
        <f t="shared" si="92"/>
        <v>13173.610891870561</v>
      </c>
      <c r="AU65" s="205">
        <f t="shared" si="92"/>
        <v>13425.587213891082</v>
      </c>
      <c r="AV65" s="205">
        <f t="shared" si="92"/>
        <v>13677.563535911602</v>
      </c>
      <c r="AW65" s="205">
        <f t="shared" si="92"/>
        <v>13929.539857932123</v>
      </c>
      <c r="AX65" s="205">
        <f t="shared" si="92"/>
        <v>14181.516179952643</v>
      </c>
      <c r="AY65" s="205">
        <f t="shared" si="92"/>
        <v>14433.492501973164</v>
      </c>
      <c r="AZ65" s="205">
        <f t="shared" si="92"/>
        <v>14685.468823993686</v>
      </c>
      <c r="BA65" s="205">
        <f t="shared" si="92"/>
        <v>14937.445146014208</v>
      </c>
      <c r="BB65" s="205">
        <f t="shared" si="92"/>
        <v>15189.421468034729</v>
      </c>
      <c r="BC65" s="205">
        <f t="shared" si="92"/>
        <v>15441.397790055249</v>
      </c>
      <c r="BD65" s="205">
        <f t="shared" si="92"/>
        <v>15693.37411207577</v>
      </c>
      <c r="BE65" s="205">
        <f t="shared" si="92"/>
        <v>15945.35043409629</v>
      </c>
      <c r="BF65" s="205">
        <f t="shared" si="92"/>
        <v>16197.326756116812</v>
      </c>
      <c r="BG65" s="205">
        <f t="shared" si="92"/>
        <v>16594.984429934706</v>
      </c>
      <c r="BH65" s="205">
        <f t="shared" si="92"/>
        <v>17138.323455549977</v>
      </c>
      <c r="BI65" s="205">
        <f t="shared" si="92"/>
        <v>17681.662481165244</v>
      </c>
      <c r="BJ65" s="205">
        <f t="shared" si="92"/>
        <v>18225.001506780511</v>
      </c>
      <c r="BK65" s="205">
        <f t="shared" si="92"/>
        <v>18768.340532395781</v>
      </c>
      <c r="BL65" s="205">
        <f t="shared" si="92"/>
        <v>19311.679558011048</v>
      </c>
      <c r="BM65" s="205">
        <f t="shared" si="92"/>
        <v>19855.018583626319</v>
      </c>
      <c r="BN65" s="205">
        <f t="shared" si="92"/>
        <v>20398.357609241586</v>
      </c>
      <c r="BO65" s="205">
        <f t="shared" si="92"/>
        <v>20941.696634856853</v>
      </c>
      <c r="BP65" s="205">
        <f t="shared" si="92"/>
        <v>21485.035660472124</v>
      </c>
      <c r="BQ65" s="205">
        <f t="shared" si="92"/>
        <v>22028.374686087391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22571.713711702661</v>
      </c>
      <c r="BS65" s="205">
        <f t="shared" si="93"/>
        <v>23115.052737317928</v>
      </c>
      <c r="BT65" s="205">
        <f t="shared" si="93"/>
        <v>23658.391762933199</v>
      </c>
      <c r="BU65" s="205">
        <f t="shared" si="93"/>
        <v>24201.730788548466</v>
      </c>
      <c r="BV65" s="205">
        <f t="shared" si="93"/>
        <v>24745.069814163733</v>
      </c>
      <c r="BW65" s="205">
        <f t="shared" si="93"/>
        <v>25288.408839779004</v>
      </c>
      <c r="BX65" s="205">
        <f t="shared" si="93"/>
        <v>25831.747865394271</v>
      </c>
      <c r="BY65" s="205">
        <f t="shared" si="93"/>
        <v>26375.086891009538</v>
      </c>
      <c r="BZ65" s="205">
        <f t="shared" si="93"/>
        <v>26918.425916624808</v>
      </c>
      <c r="CA65" s="205">
        <f t="shared" si="93"/>
        <v>27461.764942240079</v>
      </c>
      <c r="CB65" s="205">
        <f t="shared" si="93"/>
        <v>28005.103967855342</v>
      </c>
      <c r="CC65" s="205">
        <f t="shared" si="93"/>
        <v>28548.442993470613</v>
      </c>
      <c r="CD65" s="205">
        <f t="shared" si="93"/>
        <v>29091.782019085884</v>
      </c>
      <c r="CE65" s="205">
        <f t="shared" si="93"/>
        <v>29635.121044701151</v>
      </c>
      <c r="CF65" s="205">
        <f t="shared" si="93"/>
        <v>30178.460070316418</v>
      </c>
      <c r="CG65" s="205">
        <f t="shared" si="93"/>
        <v>30721.799095931688</v>
      </c>
      <c r="CH65" s="205">
        <f t="shared" si="93"/>
        <v>31265.138121546956</v>
      </c>
      <c r="CI65" s="205">
        <f t="shared" si="93"/>
        <v>29180.795580110491</v>
      </c>
      <c r="CJ65" s="205">
        <f t="shared" si="93"/>
        <v>27096.45303867403</v>
      </c>
      <c r="CK65" s="205">
        <f t="shared" si="93"/>
        <v>25012.110497237565</v>
      </c>
      <c r="CL65" s="205">
        <f t="shared" si="93"/>
        <v>22927.7679558011</v>
      </c>
      <c r="CM65" s="205">
        <f t="shared" si="93"/>
        <v>20843.425414364636</v>
      </c>
      <c r="CN65" s="205">
        <f t="shared" si="93"/>
        <v>18759.082872928171</v>
      </c>
      <c r="CO65" s="205">
        <f t="shared" si="93"/>
        <v>16674.74033149171</v>
      </c>
      <c r="CP65" s="205">
        <f t="shared" si="93"/>
        <v>14590.397790055245</v>
      </c>
      <c r="CQ65" s="205">
        <f t="shared" si="93"/>
        <v>12506.055248618781</v>
      </c>
      <c r="CR65" s="205">
        <f t="shared" si="93"/>
        <v>10421.712707182316</v>
      </c>
      <c r="CS65" s="205">
        <f t="shared" si="93"/>
        <v>8337.370165745855</v>
      </c>
      <c r="CT65" s="205">
        <f t="shared" si="93"/>
        <v>6253.0276243093904</v>
      </c>
      <c r="CU65" s="205">
        <f t="shared" si="93"/>
        <v>4168.6850828729257</v>
      </c>
      <c r="CV65" s="205">
        <f t="shared" si="93"/>
        <v>2084.3425414364647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7700</v>
      </c>
      <c r="CJ66" s="205">
        <f t="shared" si="95"/>
        <v>15400</v>
      </c>
      <c r="CK66" s="205">
        <f t="shared" si="95"/>
        <v>23100</v>
      </c>
      <c r="CL66" s="205">
        <f t="shared" si="95"/>
        <v>30800</v>
      </c>
      <c r="CM66" s="205">
        <f t="shared" si="95"/>
        <v>38500</v>
      </c>
      <c r="CN66" s="205">
        <f t="shared" si="95"/>
        <v>46200</v>
      </c>
      <c r="CO66" s="205">
        <f t="shared" si="95"/>
        <v>53900</v>
      </c>
      <c r="CP66" s="205">
        <f t="shared" si="95"/>
        <v>61600</v>
      </c>
      <c r="CQ66" s="205">
        <f t="shared" si="95"/>
        <v>69300</v>
      </c>
      <c r="CR66" s="205">
        <f t="shared" si="95"/>
        <v>77000</v>
      </c>
      <c r="CS66" s="205">
        <f t="shared" si="95"/>
        <v>84700</v>
      </c>
      <c r="CT66" s="205">
        <f t="shared" si="95"/>
        <v>92400</v>
      </c>
      <c r="CU66" s="205">
        <f t="shared" si="95"/>
        <v>100100</v>
      </c>
      <c r="CV66" s="205">
        <f t="shared" si="95"/>
        <v>107800</v>
      </c>
      <c r="CW66" s="205">
        <f t="shared" si="95"/>
        <v>115500</v>
      </c>
      <c r="CX66" s="205">
        <f t="shared" si="95"/>
        <v>118171.7</v>
      </c>
      <c r="CY66" s="205">
        <f t="shared" si="95"/>
        <v>120843.4</v>
      </c>
      <c r="CZ66" s="205">
        <f t="shared" si="95"/>
        <v>123515.1</v>
      </c>
      <c r="DA66" s="205">
        <f t="shared" si="95"/>
        <v>126186.8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370.90909090909093</v>
      </c>
      <c r="BH67" s="205">
        <f t="shared" si="96"/>
        <v>1112.7272727272727</v>
      </c>
      <c r="BI67" s="205">
        <f t="shared" si="96"/>
        <v>1854.5454545454547</v>
      </c>
      <c r="BJ67" s="205">
        <f t="shared" si="96"/>
        <v>2596.3636363636365</v>
      </c>
      <c r="BK67" s="205">
        <f t="shared" si="96"/>
        <v>3338.1818181818185</v>
      </c>
      <c r="BL67" s="205">
        <f t="shared" si="96"/>
        <v>4080.0000000000005</v>
      </c>
      <c r="BM67" s="205">
        <f t="shared" si="96"/>
        <v>4821.818181818182</v>
      </c>
      <c r="BN67" s="205">
        <f t="shared" si="96"/>
        <v>5563.636363636364</v>
      </c>
      <c r="BO67" s="205">
        <f t="shared" si="96"/>
        <v>6305.454545454546</v>
      </c>
      <c r="BP67" s="205">
        <f t="shared" si="96"/>
        <v>7047.2727272727279</v>
      </c>
      <c r="BQ67" s="205">
        <f t="shared" si="96"/>
        <v>7789.0909090909099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8530.9090909090919</v>
      </c>
      <c r="BS67" s="205">
        <f t="shared" si="97"/>
        <v>9272.7272727272739</v>
      </c>
      <c r="BT67" s="205">
        <f t="shared" si="97"/>
        <v>10014.545454545456</v>
      </c>
      <c r="BU67" s="205">
        <f t="shared" si="97"/>
        <v>10756.363636363638</v>
      </c>
      <c r="BV67" s="205">
        <f t="shared" si="97"/>
        <v>11498.18181818182</v>
      </c>
      <c r="BW67" s="205">
        <f t="shared" si="97"/>
        <v>12240</v>
      </c>
      <c r="BX67" s="205">
        <f t="shared" si="97"/>
        <v>12981.818181818182</v>
      </c>
      <c r="BY67" s="205">
        <f t="shared" si="97"/>
        <v>13723.636363636364</v>
      </c>
      <c r="BZ67" s="205">
        <f t="shared" si="97"/>
        <v>14465.454545454546</v>
      </c>
      <c r="CA67" s="205">
        <f t="shared" si="97"/>
        <v>15207.272727272728</v>
      </c>
      <c r="CB67" s="205">
        <f t="shared" si="97"/>
        <v>15949.09090909091</v>
      </c>
      <c r="CC67" s="205">
        <f t="shared" si="97"/>
        <v>16690.909090909092</v>
      </c>
      <c r="CD67" s="205">
        <f t="shared" si="97"/>
        <v>17432.727272727276</v>
      </c>
      <c r="CE67" s="205">
        <f t="shared" si="97"/>
        <v>18174.545454545456</v>
      </c>
      <c r="CF67" s="205">
        <f t="shared" si="97"/>
        <v>18916.363636363636</v>
      </c>
      <c r="CG67" s="205">
        <f t="shared" si="97"/>
        <v>19658.18181818182</v>
      </c>
      <c r="CH67" s="205">
        <f t="shared" si="97"/>
        <v>20400</v>
      </c>
      <c r="CI67" s="205">
        <f t="shared" si="97"/>
        <v>19040</v>
      </c>
      <c r="CJ67" s="205">
        <f t="shared" si="97"/>
        <v>17680</v>
      </c>
      <c r="CK67" s="205">
        <f t="shared" si="97"/>
        <v>16320</v>
      </c>
      <c r="CL67" s="205">
        <f t="shared" si="97"/>
        <v>14960</v>
      </c>
      <c r="CM67" s="205">
        <f t="shared" si="97"/>
        <v>13600</v>
      </c>
      <c r="CN67" s="205">
        <f t="shared" si="97"/>
        <v>12240</v>
      </c>
      <c r="CO67" s="205">
        <f t="shared" si="97"/>
        <v>10880</v>
      </c>
      <c r="CP67" s="205">
        <f t="shared" si="97"/>
        <v>9520</v>
      </c>
      <c r="CQ67" s="205">
        <f t="shared" si="97"/>
        <v>8160</v>
      </c>
      <c r="CR67" s="205">
        <f t="shared" si="97"/>
        <v>6800</v>
      </c>
      <c r="CS67" s="205">
        <f t="shared" si="97"/>
        <v>5440</v>
      </c>
      <c r="CT67" s="205">
        <f t="shared" si="97"/>
        <v>4080</v>
      </c>
      <c r="CU67" s="205">
        <f t="shared" si="97"/>
        <v>2720</v>
      </c>
      <c r="CV67" s="205">
        <f t="shared" si="97"/>
        <v>1360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152.72727272727272</v>
      </c>
      <c r="BH68" s="205">
        <f t="shared" si="98"/>
        <v>458.18181818181813</v>
      </c>
      <c r="BI68" s="205">
        <f t="shared" si="98"/>
        <v>763.63636363636363</v>
      </c>
      <c r="BJ68" s="205">
        <f t="shared" si="98"/>
        <v>1069.090909090909</v>
      </c>
      <c r="BK68" s="205">
        <f t="shared" si="98"/>
        <v>1374.5454545454545</v>
      </c>
      <c r="BL68" s="205">
        <f t="shared" si="98"/>
        <v>1680</v>
      </c>
      <c r="BM68" s="205">
        <f t="shared" si="98"/>
        <v>1985.4545454545453</v>
      </c>
      <c r="BN68" s="205">
        <f t="shared" si="98"/>
        <v>2290.909090909091</v>
      </c>
      <c r="BO68" s="205">
        <f t="shared" si="98"/>
        <v>2596.363636363636</v>
      </c>
      <c r="BP68" s="205">
        <f t="shared" si="98"/>
        <v>2901.8181818181815</v>
      </c>
      <c r="BQ68" s="205">
        <f t="shared" si="98"/>
        <v>3207.272727272727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3512.7272727272725</v>
      </c>
      <c r="BS68" s="205">
        <f t="shared" si="99"/>
        <v>3818.181818181818</v>
      </c>
      <c r="BT68" s="205">
        <f t="shared" si="99"/>
        <v>4123.6363636363631</v>
      </c>
      <c r="BU68" s="205">
        <f t="shared" si="99"/>
        <v>4429.090909090909</v>
      </c>
      <c r="BV68" s="205">
        <f t="shared" si="99"/>
        <v>4734.545454545454</v>
      </c>
      <c r="BW68" s="205">
        <f t="shared" si="99"/>
        <v>5040</v>
      </c>
      <c r="BX68" s="205">
        <f t="shared" si="99"/>
        <v>5345.454545454545</v>
      </c>
      <c r="BY68" s="205">
        <f t="shared" si="99"/>
        <v>5650.909090909091</v>
      </c>
      <c r="BZ68" s="205">
        <f t="shared" si="99"/>
        <v>5956.363636363636</v>
      </c>
      <c r="CA68" s="205">
        <f t="shared" si="99"/>
        <v>6261.8181818181811</v>
      </c>
      <c r="CB68" s="205">
        <f t="shared" si="99"/>
        <v>6567.272727272727</v>
      </c>
      <c r="CC68" s="205">
        <f t="shared" si="99"/>
        <v>6872.7272727272721</v>
      </c>
      <c r="CD68" s="205">
        <f t="shared" si="99"/>
        <v>7178.181818181818</v>
      </c>
      <c r="CE68" s="205">
        <f t="shared" si="99"/>
        <v>7483.6363636363631</v>
      </c>
      <c r="CF68" s="205">
        <f t="shared" si="99"/>
        <v>7789.090909090909</v>
      </c>
      <c r="CG68" s="205">
        <f t="shared" si="99"/>
        <v>8094.545454545454</v>
      </c>
      <c r="CH68" s="205">
        <f t="shared" si="99"/>
        <v>8400</v>
      </c>
      <c r="CI68" s="205">
        <f t="shared" si="99"/>
        <v>19640</v>
      </c>
      <c r="CJ68" s="205">
        <f t="shared" si="99"/>
        <v>30880</v>
      </c>
      <c r="CK68" s="205">
        <f t="shared" si="99"/>
        <v>42120</v>
      </c>
      <c r="CL68" s="205">
        <f t="shared" si="99"/>
        <v>53360</v>
      </c>
      <c r="CM68" s="205">
        <f t="shared" si="99"/>
        <v>64600</v>
      </c>
      <c r="CN68" s="205">
        <f t="shared" si="99"/>
        <v>75840</v>
      </c>
      <c r="CO68" s="205">
        <f t="shared" si="99"/>
        <v>87080</v>
      </c>
      <c r="CP68" s="205">
        <f t="shared" si="99"/>
        <v>98320</v>
      </c>
      <c r="CQ68" s="205">
        <f t="shared" si="99"/>
        <v>109560</v>
      </c>
      <c r="CR68" s="205">
        <f t="shared" si="99"/>
        <v>120800</v>
      </c>
      <c r="CS68" s="205">
        <f t="shared" si="99"/>
        <v>132040</v>
      </c>
      <c r="CT68" s="205">
        <f t="shared" si="99"/>
        <v>143280</v>
      </c>
      <c r="CU68" s="205">
        <f t="shared" si="99"/>
        <v>154520</v>
      </c>
      <c r="CV68" s="205">
        <f t="shared" si="99"/>
        <v>165760</v>
      </c>
      <c r="CW68" s="205">
        <f t="shared" si="99"/>
        <v>177000</v>
      </c>
      <c r="CX68" s="205">
        <f t="shared" si="99"/>
        <v>183203.5</v>
      </c>
      <c r="CY68" s="205">
        <f t="shared" si="99"/>
        <v>189407</v>
      </c>
      <c r="CZ68" s="205">
        <f t="shared" si="99"/>
        <v>195610.5</v>
      </c>
      <c r="DA68" s="205">
        <f t="shared" si="99"/>
        <v>201814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1665.1348105056604</v>
      </c>
      <c r="G69" s="205">
        <f t="shared" si="100"/>
        <v>1665.1348105056604</v>
      </c>
      <c r="H69" s="205">
        <f t="shared" si="100"/>
        <v>1665.1348105056604</v>
      </c>
      <c r="I69" s="205">
        <f t="shared" si="100"/>
        <v>1665.1348105056604</v>
      </c>
      <c r="J69" s="205">
        <f t="shared" si="100"/>
        <v>1665.1348105056604</v>
      </c>
      <c r="K69" s="205">
        <f t="shared" si="100"/>
        <v>1665.1348105056604</v>
      </c>
      <c r="L69" s="205">
        <f t="shared" si="88"/>
        <v>1665.1348105056604</v>
      </c>
      <c r="M69" s="205">
        <f t="shared" si="100"/>
        <v>1665.1348105056604</v>
      </c>
      <c r="N69" s="205">
        <f t="shared" si="100"/>
        <v>1665.1348105056604</v>
      </c>
      <c r="O69" s="205">
        <f t="shared" si="100"/>
        <v>1665.1348105056604</v>
      </c>
      <c r="P69" s="205">
        <f t="shared" si="100"/>
        <v>1665.1348105056604</v>
      </c>
      <c r="Q69" s="205">
        <f t="shared" si="100"/>
        <v>1665.1348105056604</v>
      </c>
      <c r="R69" s="205">
        <f t="shared" si="100"/>
        <v>1665.1348105056604</v>
      </c>
      <c r="S69" s="205">
        <f t="shared" si="100"/>
        <v>1665.1348105056604</v>
      </c>
      <c r="T69" s="205">
        <f t="shared" si="100"/>
        <v>1665.1348105056604</v>
      </c>
      <c r="U69" s="205">
        <f t="shared" si="100"/>
        <v>1665.1348105056604</v>
      </c>
      <c r="V69" s="205">
        <f t="shared" si="100"/>
        <v>1665.1348105056604</v>
      </c>
      <c r="W69" s="205">
        <f t="shared" si="100"/>
        <v>1665.1348105056604</v>
      </c>
      <c r="X69" s="205">
        <f t="shared" si="100"/>
        <v>1665.1348105056604</v>
      </c>
      <c r="Y69" s="205">
        <f t="shared" si="100"/>
        <v>1665.1348105056604</v>
      </c>
      <c r="Z69" s="205">
        <f t="shared" si="100"/>
        <v>1665.1348105056604</v>
      </c>
      <c r="AA69" s="205">
        <f t="shared" si="100"/>
        <v>1665.1348105056604</v>
      </c>
      <c r="AB69" s="205">
        <f t="shared" si="100"/>
        <v>1665.1348105056604</v>
      </c>
      <c r="AC69" s="205">
        <f t="shared" si="100"/>
        <v>1665.1348105056604</v>
      </c>
      <c r="AD69" s="205">
        <f t="shared" si="100"/>
        <v>1665.1348105056604</v>
      </c>
      <c r="AE69" s="205">
        <f t="shared" si="100"/>
        <v>1665.1348105056604</v>
      </c>
      <c r="AF69" s="205">
        <f t="shared" si="100"/>
        <v>1665.1348105056604</v>
      </c>
      <c r="AG69" s="205">
        <f t="shared" si="100"/>
        <v>1665.1348105056604</v>
      </c>
      <c r="AH69" s="205">
        <f t="shared" si="100"/>
        <v>1665.1348105056604</v>
      </c>
      <c r="AI69" s="205">
        <f t="shared" si="100"/>
        <v>1665.1348105056604</v>
      </c>
      <c r="AJ69" s="205">
        <f t="shared" si="100"/>
        <v>1665.1348105056604</v>
      </c>
      <c r="AK69" s="205">
        <f t="shared" si="100"/>
        <v>1665.1348105056604</v>
      </c>
      <c r="AL69" s="205">
        <f t="shared" si="100"/>
        <v>1665.1348105056604</v>
      </c>
      <c r="AM69" s="205">
        <f t="shared" si="100"/>
        <v>1665.1348105056604</v>
      </c>
      <c r="AN69" s="205">
        <f t="shared" si="100"/>
        <v>1665.1348105056604</v>
      </c>
      <c r="AO69" s="205">
        <f t="shared" si="100"/>
        <v>1665.1348105056604</v>
      </c>
      <c r="AP69" s="205">
        <f t="shared" si="100"/>
        <v>1665.1348105056604</v>
      </c>
      <c r="AQ69" s="205">
        <f t="shared" si="100"/>
        <v>1665.1348105056604</v>
      </c>
      <c r="AR69" s="205">
        <f t="shared" si="100"/>
        <v>1665.1348105056604</v>
      </c>
      <c r="AS69" s="205">
        <f t="shared" si="100"/>
        <v>1665.1348105056604</v>
      </c>
      <c r="AT69" s="205">
        <f t="shared" si="100"/>
        <v>1665.1348105056604</v>
      </c>
      <c r="AU69" s="205">
        <f t="shared" si="100"/>
        <v>1665.1348105056604</v>
      </c>
      <c r="AV69" s="205">
        <f t="shared" si="100"/>
        <v>1665.1348105056604</v>
      </c>
      <c r="AW69" s="205">
        <f t="shared" si="100"/>
        <v>1665.1348105056604</v>
      </c>
      <c r="AX69" s="205">
        <f t="shared" si="100"/>
        <v>1665.1348105056604</v>
      </c>
      <c r="AY69" s="205">
        <f t="shared" si="100"/>
        <v>1665.1348105056604</v>
      </c>
      <c r="AZ69" s="205">
        <f t="shared" si="100"/>
        <v>1665.1348105056604</v>
      </c>
      <c r="BA69" s="205">
        <f t="shared" si="100"/>
        <v>1665.1348105056604</v>
      </c>
      <c r="BB69" s="205">
        <f t="shared" si="100"/>
        <v>1665.1348105056604</v>
      </c>
      <c r="BC69" s="205">
        <f t="shared" si="100"/>
        <v>1665.1348105056604</v>
      </c>
      <c r="BD69" s="205">
        <f t="shared" si="100"/>
        <v>1665.1348105056604</v>
      </c>
      <c r="BE69" s="205">
        <f t="shared" si="100"/>
        <v>1665.1348105056604</v>
      </c>
      <c r="BF69" s="205">
        <f t="shared" si="100"/>
        <v>1665.1348105056604</v>
      </c>
      <c r="BG69" s="205">
        <f t="shared" si="100"/>
        <v>1662.3825215626759</v>
      </c>
      <c r="BH69" s="205">
        <f t="shared" si="100"/>
        <v>1656.8779436767068</v>
      </c>
      <c r="BI69" s="205">
        <f t="shared" si="100"/>
        <v>1651.3733657907376</v>
      </c>
      <c r="BJ69" s="205">
        <f t="shared" si="100"/>
        <v>1645.8687879047684</v>
      </c>
      <c r="BK69" s="205">
        <f t="shared" si="100"/>
        <v>1640.3642100187994</v>
      </c>
      <c r="BL69" s="205">
        <f t="shared" si="100"/>
        <v>1634.8596321328303</v>
      </c>
      <c r="BM69" s="205">
        <f t="shared" si="100"/>
        <v>1629.3550542468611</v>
      </c>
      <c r="BN69" s="205">
        <f t="shared" si="100"/>
        <v>1623.8504763608919</v>
      </c>
      <c r="BO69" s="205">
        <f t="shared" si="100"/>
        <v>1618.3458984749229</v>
      </c>
      <c r="BP69" s="205">
        <f t="shared" si="100"/>
        <v>1612.8413205889537</v>
      </c>
      <c r="BQ69" s="205">
        <f t="shared" si="100"/>
        <v>1607.3367427029846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1601.8321648170154</v>
      </c>
      <c r="BS69" s="205">
        <f t="shared" si="101"/>
        <v>1596.3275869310464</v>
      </c>
      <c r="BT69" s="205">
        <f t="shared" si="101"/>
        <v>1590.8230090450772</v>
      </c>
      <c r="BU69" s="205">
        <f t="shared" si="101"/>
        <v>1585.3184311591081</v>
      </c>
      <c r="BV69" s="205">
        <f t="shared" si="101"/>
        <v>1579.8138532731389</v>
      </c>
      <c r="BW69" s="205">
        <f t="shared" si="101"/>
        <v>1574.3092753871697</v>
      </c>
      <c r="BX69" s="205">
        <f t="shared" si="101"/>
        <v>1568.8046975012007</v>
      </c>
      <c r="BY69" s="205">
        <f t="shared" si="101"/>
        <v>1563.3001196152316</v>
      </c>
      <c r="BZ69" s="205">
        <f t="shared" si="101"/>
        <v>1557.7955417292624</v>
      </c>
      <c r="CA69" s="205">
        <f t="shared" si="101"/>
        <v>1552.2909638432932</v>
      </c>
      <c r="CB69" s="205">
        <f t="shared" si="101"/>
        <v>1546.7863859573242</v>
      </c>
      <c r="CC69" s="205">
        <f t="shared" si="101"/>
        <v>1541.281808071355</v>
      </c>
      <c r="CD69" s="205">
        <f t="shared" si="101"/>
        <v>1535.7772301853859</v>
      </c>
      <c r="CE69" s="205">
        <f t="shared" si="101"/>
        <v>1530.2726522994167</v>
      </c>
      <c r="CF69" s="205">
        <f t="shared" si="101"/>
        <v>1524.7680744134477</v>
      </c>
      <c r="CG69" s="205">
        <f t="shared" si="101"/>
        <v>1519.2634965274785</v>
      </c>
      <c r="CH69" s="205">
        <f t="shared" si="101"/>
        <v>1513.7589186415094</v>
      </c>
      <c r="CI69" s="205">
        <f t="shared" si="101"/>
        <v>1412.841657398742</v>
      </c>
      <c r="CJ69" s="205">
        <f t="shared" si="101"/>
        <v>1311.9243961559748</v>
      </c>
      <c r="CK69" s="205">
        <f t="shared" si="101"/>
        <v>1211.0071349132074</v>
      </c>
      <c r="CL69" s="205">
        <f t="shared" si="101"/>
        <v>1110.0898736704403</v>
      </c>
      <c r="CM69" s="205">
        <f t="shared" si="101"/>
        <v>1009.1726124276729</v>
      </c>
      <c r="CN69" s="205">
        <f t="shared" si="101"/>
        <v>908.25535118490552</v>
      </c>
      <c r="CO69" s="205">
        <f t="shared" si="101"/>
        <v>807.33808994213825</v>
      </c>
      <c r="CP69" s="205">
        <f t="shared" si="101"/>
        <v>706.42082869937099</v>
      </c>
      <c r="CQ69" s="205">
        <f t="shared" si="101"/>
        <v>605.50356745660372</v>
      </c>
      <c r="CR69" s="205">
        <f t="shared" si="101"/>
        <v>504.58630621383645</v>
      </c>
      <c r="CS69" s="205">
        <f t="shared" si="101"/>
        <v>403.66904497106907</v>
      </c>
      <c r="CT69" s="205">
        <f t="shared" si="101"/>
        <v>302.75178372830169</v>
      </c>
      <c r="CU69" s="205">
        <f t="shared" si="101"/>
        <v>201.83452248553454</v>
      </c>
      <c r="CV69" s="205">
        <f t="shared" si="101"/>
        <v>100.91726124276715</v>
      </c>
      <c r="CW69" s="205">
        <f t="shared" si="101"/>
        <v>0</v>
      </c>
      <c r="CX69" s="205">
        <f t="shared" si="101"/>
        <v>14.730000000000004</v>
      </c>
      <c r="CY69" s="205">
        <f t="shared" si="101"/>
        <v>29.460000000000008</v>
      </c>
      <c r="CZ69" s="205">
        <f t="shared" si="101"/>
        <v>44.190000000000012</v>
      </c>
      <c r="DA69" s="205">
        <f t="shared" si="101"/>
        <v>58.920000000000016</v>
      </c>
    </row>
    <row r="70" spans="1:105" s="205" customFormat="1">
      <c r="A70" s="205" t="str">
        <f>Income!A85</f>
        <v>Cash transfer - official</v>
      </c>
      <c r="F70" s="205">
        <f t="shared" si="100"/>
        <v>28319.999999999993</v>
      </c>
      <c r="G70" s="205">
        <f t="shared" si="100"/>
        <v>28319.999999999993</v>
      </c>
      <c r="H70" s="205">
        <f t="shared" si="100"/>
        <v>28319.999999999993</v>
      </c>
      <c r="I70" s="205">
        <f t="shared" si="100"/>
        <v>28319.999999999993</v>
      </c>
      <c r="J70" s="205">
        <f t="shared" si="100"/>
        <v>28319.999999999993</v>
      </c>
      <c r="K70" s="205">
        <f t="shared" si="100"/>
        <v>28319.999999999993</v>
      </c>
      <c r="L70" s="205">
        <f t="shared" si="100"/>
        <v>28319.999999999993</v>
      </c>
      <c r="M70" s="205">
        <f t="shared" si="100"/>
        <v>28319.999999999993</v>
      </c>
      <c r="N70" s="205">
        <f t="shared" si="100"/>
        <v>28319.999999999993</v>
      </c>
      <c r="O70" s="205">
        <f t="shared" si="100"/>
        <v>28319.999999999993</v>
      </c>
      <c r="P70" s="205">
        <f t="shared" si="100"/>
        <v>28319.999999999993</v>
      </c>
      <c r="Q70" s="205">
        <f t="shared" si="100"/>
        <v>28319.999999999993</v>
      </c>
      <c r="R70" s="205">
        <f t="shared" si="100"/>
        <v>28319.999999999993</v>
      </c>
      <c r="S70" s="205">
        <f t="shared" si="100"/>
        <v>28319.999999999993</v>
      </c>
      <c r="T70" s="205">
        <f t="shared" si="100"/>
        <v>28319.999999999993</v>
      </c>
      <c r="U70" s="205">
        <f t="shared" si="100"/>
        <v>28319.999999999993</v>
      </c>
      <c r="V70" s="205">
        <f t="shared" si="100"/>
        <v>28319.999999999993</v>
      </c>
      <c r="W70" s="205">
        <f t="shared" si="100"/>
        <v>28319.999999999993</v>
      </c>
      <c r="X70" s="205">
        <f t="shared" si="100"/>
        <v>28319.999999999993</v>
      </c>
      <c r="Y70" s="205">
        <f t="shared" si="100"/>
        <v>28319.999999999993</v>
      </c>
      <c r="Z70" s="205">
        <f t="shared" si="100"/>
        <v>28319.999999999993</v>
      </c>
      <c r="AA70" s="205">
        <f t="shared" si="100"/>
        <v>28319.999999999993</v>
      </c>
      <c r="AB70" s="205">
        <f t="shared" si="100"/>
        <v>28319.999999999993</v>
      </c>
      <c r="AC70" s="205">
        <f t="shared" si="100"/>
        <v>28319.999999999993</v>
      </c>
      <c r="AD70" s="205">
        <f t="shared" si="100"/>
        <v>28319.999999999993</v>
      </c>
      <c r="AE70" s="205">
        <f t="shared" si="100"/>
        <v>28319.999999999993</v>
      </c>
      <c r="AF70" s="205">
        <f t="shared" si="100"/>
        <v>28319.999999999993</v>
      </c>
      <c r="AG70" s="205">
        <f t="shared" si="100"/>
        <v>28319.999999999993</v>
      </c>
      <c r="AH70" s="205">
        <f t="shared" si="100"/>
        <v>28319.999999999993</v>
      </c>
      <c r="AI70" s="205">
        <f t="shared" si="100"/>
        <v>28319.999999999993</v>
      </c>
      <c r="AJ70" s="205">
        <f t="shared" si="100"/>
        <v>28319.999999999993</v>
      </c>
      <c r="AK70" s="205">
        <f t="shared" si="100"/>
        <v>28319.999999999993</v>
      </c>
      <c r="AL70" s="205">
        <f t="shared" si="100"/>
        <v>28319.999999999993</v>
      </c>
      <c r="AM70" s="205">
        <f t="shared" si="100"/>
        <v>28319.999999999993</v>
      </c>
      <c r="AN70" s="205">
        <f t="shared" si="100"/>
        <v>28319.999999999993</v>
      </c>
      <c r="AO70" s="205">
        <f t="shared" si="100"/>
        <v>28319.999999999993</v>
      </c>
      <c r="AP70" s="205">
        <f t="shared" si="100"/>
        <v>28319.999999999993</v>
      </c>
      <c r="AQ70" s="205">
        <f t="shared" si="100"/>
        <v>28319.999999999993</v>
      </c>
      <c r="AR70" s="205">
        <f t="shared" si="100"/>
        <v>28319.999999999993</v>
      </c>
      <c r="AS70" s="205">
        <f t="shared" si="100"/>
        <v>28319.999999999993</v>
      </c>
      <c r="AT70" s="205">
        <f t="shared" si="100"/>
        <v>28319.999999999993</v>
      </c>
      <c r="AU70" s="205">
        <f t="shared" si="100"/>
        <v>28319.999999999993</v>
      </c>
      <c r="AV70" s="205">
        <f t="shared" si="100"/>
        <v>28319.999999999993</v>
      </c>
      <c r="AW70" s="205">
        <f t="shared" si="100"/>
        <v>28319.999999999993</v>
      </c>
      <c r="AX70" s="205">
        <f t="shared" si="100"/>
        <v>28319.999999999993</v>
      </c>
      <c r="AY70" s="205">
        <f t="shared" si="100"/>
        <v>28319.999999999993</v>
      </c>
      <c r="AZ70" s="205">
        <f t="shared" si="100"/>
        <v>28319.999999999993</v>
      </c>
      <c r="BA70" s="205">
        <f t="shared" si="100"/>
        <v>28319.999999999993</v>
      </c>
      <c r="BB70" s="205">
        <f t="shared" si="100"/>
        <v>28319.999999999993</v>
      </c>
      <c r="BC70" s="205">
        <f t="shared" si="100"/>
        <v>28319.999999999993</v>
      </c>
      <c r="BD70" s="205">
        <f t="shared" si="100"/>
        <v>28319.999999999993</v>
      </c>
      <c r="BE70" s="205">
        <f t="shared" si="100"/>
        <v>28319.999999999993</v>
      </c>
      <c r="BF70" s="205">
        <f t="shared" si="100"/>
        <v>28319.999999999993</v>
      </c>
      <c r="BG70" s="205">
        <f t="shared" si="100"/>
        <v>27959.999999999993</v>
      </c>
      <c r="BH70" s="205">
        <f t="shared" si="100"/>
        <v>27239.999999999993</v>
      </c>
      <c r="BI70" s="205">
        <f t="shared" si="100"/>
        <v>26519.999999999993</v>
      </c>
      <c r="BJ70" s="205">
        <f t="shared" si="100"/>
        <v>25799.999999999993</v>
      </c>
      <c r="BK70" s="205">
        <f t="shared" si="100"/>
        <v>25079.999999999993</v>
      </c>
      <c r="BL70" s="205">
        <f t="shared" si="100"/>
        <v>24359.999999999993</v>
      </c>
      <c r="BM70" s="205">
        <f t="shared" si="100"/>
        <v>23639.999999999993</v>
      </c>
      <c r="BN70" s="205">
        <f t="shared" si="100"/>
        <v>22919.999999999993</v>
      </c>
      <c r="BO70" s="205">
        <f t="shared" si="100"/>
        <v>22199.999999999993</v>
      </c>
      <c r="BP70" s="205">
        <f t="shared" si="100"/>
        <v>21479.999999999993</v>
      </c>
      <c r="BQ70" s="205">
        <f t="shared" si="100"/>
        <v>20759.999999999996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20039.999999999993</v>
      </c>
      <c r="BS70" s="205">
        <f t="shared" si="102"/>
        <v>19319.999999999996</v>
      </c>
      <c r="BT70" s="205">
        <f t="shared" si="102"/>
        <v>18599.999999999996</v>
      </c>
      <c r="BU70" s="205">
        <f t="shared" si="102"/>
        <v>17879.999999999996</v>
      </c>
      <c r="BV70" s="205">
        <f t="shared" si="102"/>
        <v>17159.999999999996</v>
      </c>
      <c r="BW70" s="205">
        <f t="shared" si="102"/>
        <v>16439.999999999996</v>
      </c>
      <c r="BX70" s="205">
        <f t="shared" si="102"/>
        <v>15719.999999999996</v>
      </c>
      <c r="BY70" s="205">
        <f t="shared" si="102"/>
        <v>14999.999999999996</v>
      </c>
      <c r="BZ70" s="205">
        <f t="shared" si="102"/>
        <v>14279.999999999996</v>
      </c>
      <c r="CA70" s="205">
        <f t="shared" si="102"/>
        <v>13559.999999999998</v>
      </c>
      <c r="CB70" s="205">
        <f t="shared" si="102"/>
        <v>12839.999999999998</v>
      </c>
      <c r="CC70" s="205">
        <f t="shared" si="102"/>
        <v>12119.999999999998</v>
      </c>
      <c r="CD70" s="205">
        <f t="shared" si="102"/>
        <v>11399.999999999996</v>
      </c>
      <c r="CE70" s="205">
        <f t="shared" si="102"/>
        <v>10680</v>
      </c>
      <c r="CF70" s="205">
        <f t="shared" si="102"/>
        <v>9960</v>
      </c>
      <c r="CG70" s="205">
        <f t="shared" si="102"/>
        <v>9240</v>
      </c>
      <c r="CH70" s="205">
        <f t="shared" si="102"/>
        <v>8520</v>
      </c>
      <c r="CI70" s="205">
        <f t="shared" si="102"/>
        <v>8662</v>
      </c>
      <c r="CJ70" s="205">
        <f t="shared" si="102"/>
        <v>8804</v>
      </c>
      <c r="CK70" s="205">
        <f t="shared" si="102"/>
        <v>8946</v>
      </c>
      <c r="CL70" s="205">
        <f t="shared" si="102"/>
        <v>9088</v>
      </c>
      <c r="CM70" s="205">
        <f t="shared" si="102"/>
        <v>9230</v>
      </c>
      <c r="CN70" s="205">
        <f t="shared" si="102"/>
        <v>9372</v>
      </c>
      <c r="CO70" s="205">
        <f t="shared" si="102"/>
        <v>9514</v>
      </c>
      <c r="CP70" s="205">
        <f t="shared" si="102"/>
        <v>9656</v>
      </c>
      <c r="CQ70" s="205">
        <f t="shared" si="102"/>
        <v>9798</v>
      </c>
      <c r="CR70" s="205">
        <f t="shared" si="102"/>
        <v>9940</v>
      </c>
      <c r="CS70" s="205">
        <f t="shared" si="102"/>
        <v>10082</v>
      </c>
      <c r="CT70" s="205">
        <f t="shared" si="102"/>
        <v>10224</v>
      </c>
      <c r="CU70" s="205">
        <f t="shared" si="102"/>
        <v>10366</v>
      </c>
      <c r="CV70" s="205">
        <f t="shared" si="102"/>
        <v>10508</v>
      </c>
      <c r="CW70" s="205">
        <f t="shared" si="102"/>
        <v>10650</v>
      </c>
      <c r="CX70" s="205">
        <f t="shared" si="102"/>
        <v>9522.17</v>
      </c>
      <c r="CY70" s="205">
        <f t="shared" si="102"/>
        <v>8394.34</v>
      </c>
      <c r="CZ70" s="205">
        <f t="shared" si="102"/>
        <v>7266.51</v>
      </c>
      <c r="DA70" s="205">
        <f t="shared" si="102"/>
        <v>6138.68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1000</v>
      </c>
      <c r="G71" s="205">
        <f t="shared" si="103"/>
        <v>1000</v>
      </c>
      <c r="H71" s="205">
        <f t="shared" si="103"/>
        <v>1000</v>
      </c>
      <c r="I71" s="205">
        <f t="shared" si="103"/>
        <v>1000</v>
      </c>
      <c r="J71" s="205">
        <f t="shared" si="103"/>
        <v>1000</v>
      </c>
      <c r="K71" s="205">
        <f t="shared" si="103"/>
        <v>1000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1000</v>
      </c>
      <c r="M71" s="205">
        <f t="shared" si="103"/>
        <v>1000</v>
      </c>
      <c r="N71" s="205">
        <f t="shared" si="103"/>
        <v>1000</v>
      </c>
      <c r="O71" s="205">
        <f t="shared" si="103"/>
        <v>1000</v>
      </c>
      <c r="P71" s="205">
        <f t="shared" si="103"/>
        <v>1000</v>
      </c>
      <c r="Q71" s="205">
        <f t="shared" si="103"/>
        <v>1000</v>
      </c>
      <c r="R71" s="205">
        <f t="shared" si="103"/>
        <v>1000</v>
      </c>
      <c r="S71" s="205">
        <f t="shared" si="103"/>
        <v>1000</v>
      </c>
      <c r="T71" s="205">
        <f t="shared" si="103"/>
        <v>1000</v>
      </c>
      <c r="U71" s="205">
        <f t="shared" si="103"/>
        <v>1000</v>
      </c>
      <c r="V71" s="205">
        <f t="shared" si="103"/>
        <v>1000</v>
      </c>
      <c r="W71" s="205">
        <f t="shared" si="103"/>
        <v>1000</v>
      </c>
      <c r="X71" s="205">
        <f t="shared" si="103"/>
        <v>985.71428571428567</v>
      </c>
      <c r="Y71" s="205">
        <f t="shared" si="103"/>
        <v>957.14285714285711</v>
      </c>
      <c r="Z71" s="205">
        <f t="shared" si="103"/>
        <v>928.57142857142856</v>
      </c>
      <c r="AA71" s="205">
        <f t="shared" si="103"/>
        <v>900</v>
      </c>
      <c r="AB71" s="205">
        <f t="shared" si="103"/>
        <v>871.42857142857144</v>
      </c>
      <c r="AC71" s="205">
        <f t="shared" si="103"/>
        <v>842.85714285714289</v>
      </c>
      <c r="AD71" s="205">
        <f t="shared" si="103"/>
        <v>814.28571428571422</v>
      </c>
      <c r="AE71" s="205">
        <f t="shared" si="103"/>
        <v>785.71428571428567</v>
      </c>
      <c r="AF71" s="205">
        <f t="shared" si="103"/>
        <v>757.14285714285711</v>
      </c>
      <c r="AG71" s="205">
        <f t="shared" si="103"/>
        <v>728.57142857142856</v>
      </c>
      <c r="AH71" s="205">
        <f t="shared" si="103"/>
        <v>700</v>
      </c>
      <c r="AI71" s="205">
        <f t="shared" si="103"/>
        <v>671.42857142857133</v>
      </c>
      <c r="AJ71" s="205">
        <f t="shared" si="103"/>
        <v>642.85714285714289</v>
      </c>
      <c r="AK71" s="205">
        <f t="shared" si="103"/>
        <v>614.28571428571422</v>
      </c>
      <c r="AL71" s="205">
        <f t="shared" si="103"/>
        <v>585.71428571428567</v>
      </c>
      <c r="AM71" s="205">
        <f t="shared" si="103"/>
        <v>557.14285714285711</v>
      </c>
      <c r="AN71" s="205">
        <f t="shared" si="103"/>
        <v>528.57142857142856</v>
      </c>
      <c r="AO71" s="205">
        <f t="shared" si="103"/>
        <v>500</v>
      </c>
      <c r="AP71" s="205">
        <f t="shared" si="103"/>
        <v>471.42857142857144</v>
      </c>
      <c r="AQ71" s="205">
        <f t="shared" si="103"/>
        <v>442.85714285714278</v>
      </c>
      <c r="AR71" s="205">
        <f t="shared" si="103"/>
        <v>414.28571428571422</v>
      </c>
      <c r="AS71" s="205">
        <f t="shared" si="103"/>
        <v>385.71428571428567</v>
      </c>
      <c r="AT71" s="205">
        <f t="shared" si="103"/>
        <v>357.14285714285711</v>
      </c>
      <c r="AU71" s="205">
        <f t="shared" si="103"/>
        <v>328.57142857142856</v>
      </c>
      <c r="AV71" s="205">
        <f t="shared" si="103"/>
        <v>300</v>
      </c>
      <c r="AW71" s="205">
        <f t="shared" si="103"/>
        <v>271.42857142857144</v>
      </c>
      <c r="AX71" s="205">
        <f t="shared" si="103"/>
        <v>242.85714285714278</v>
      </c>
      <c r="AY71" s="205">
        <f t="shared" si="103"/>
        <v>214.28571428571422</v>
      </c>
      <c r="AZ71" s="205">
        <f t="shared" si="103"/>
        <v>185.71428571428567</v>
      </c>
      <c r="BA71" s="205">
        <f t="shared" si="103"/>
        <v>157.14285714285711</v>
      </c>
      <c r="BB71" s="205">
        <f t="shared" si="103"/>
        <v>128.57142857142856</v>
      </c>
      <c r="BC71" s="205">
        <f t="shared" si="103"/>
        <v>100</v>
      </c>
      <c r="BD71" s="205">
        <f t="shared" si="103"/>
        <v>71.428571428571331</v>
      </c>
      <c r="BE71" s="205">
        <f t="shared" si="103"/>
        <v>42.857142857142776</v>
      </c>
      <c r="BF71" s="205">
        <f t="shared" si="103"/>
        <v>14.285714285714221</v>
      </c>
      <c r="BG71" s="205">
        <f t="shared" si="103"/>
        <v>18.181818181818183</v>
      </c>
      <c r="BH71" s="205">
        <f t="shared" si="103"/>
        <v>54.545454545454547</v>
      </c>
      <c r="BI71" s="205">
        <f t="shared" si="103"/>
        <v>90.909090909090921</v>
      </c>
      <c r="BJ71" s="205">
        <f t="shared" si="103"/>
        <v>127.27272727272728</v>
      </c>
      <c r="BK71" s="205">
        <f t="shared" si="103"/>
        <v>163.63636363636365</v>
      </c>
      <c r="BL71" s="205">
        <f t="shared" si="103"/>
        <v>200.00000000000003</v>
      </c>
      <c r="BM71" s="205">
        <f t="shared" si="103"/>
        <v>236.36363636363637</v>
      </c>
      <c r="BN71" s="205">
        <f t="shared" si="103"/>
        <v>272.72727272727275</v>
      </c>
      <c r="BO71" s="205">
        <f t="shared" si="103"/>
        <v>309.09090909090912</v>
      </c>
      <c r="BP71" s="205">
        <f t="shared" si="103"/>
        <v>345.4545454545455</v>
      </c>
      <c r="BQ71" s="205">
        <f t="shared" si="103"/>
        <v>381.81818181818187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418.18181818181824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454.54545454545456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490.90909090909093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527.27272727272737</v>
      </c>
      <c r="BV71" s="205">
        <f t="shared" si="104"/>
        <v>563.63636363636374</v>
      </c>
      <c r="BW71" s="205">
        <f t="shared" si="104"/>
        <v>600</v>
      </c>
      <c r="BX71" s="205">
        <f t="shared" si="104"/>
        <v>636.36363636363637</v>
      </c>
      <c r="BY71" s="205">
        <f t="shared" si="104"/>
        <v>672.72727272727275</v>
      </c>
      <c r="BZ71" s="205">
        <f t="shared" si="104"/>
        <v>709.09090909090912</v>
      </c>
      <c r="CA71" s="205">
        <f t="shared" si="104"/>
        <v>745.4545454545455</v>
      </c>
      <c r="CB71" s="205">
        <f t="shared" si="104"/>
        <v>781.81818181818187</v>
      </c>
      <c r="CC71" s="205">
        <f t="shared" si="104"/>
        <v>818.18181818181824</v>
      </c>
      <c r="CD71" s="205">
        <f t="shared" si="104"/>
        <v>854.54545454545462</v>
      </c>
      <c r="CE71" s="205">
        <f t="shared" si="104"/>
        <v>890.90909090909099</v>
      </c>
      <c r="CF71" s="205">
        <f t="shared" si="104"/>
        <v>927.27272727272737</v>
      </c>
      <c r="CG71" s="205">
        <f t="shared" si="104"/>
        <v>963.63636363636374</v>
      </c>
      <c r="CH71" s="205">
        <f t="shared" si="104"/>
        <v>1000.0000000000001</v>
      </c>
      <c r="CI71" s="205">
        <f t="shared" si="104"/>
        <v>1058.3333333333333</v>
      </c>
      <c r="CJ71" s="205">
        <f t="shared" si="104"/>
        <v>1116.6666666666667</v>
      </c>
      <c r="CK71" s="205">
        <f t="shared" si="104"/>
        <v>1175</v>
      </c>
      <c r="CL71" s="205">
        <f t="shared" si="104"/>
        <v>1233.3333333333333</v>
      </c>
      <c r="CM71" s="205">
        <f t="shared" si="104"/>
        <v>1291.6666666666667</v>
      </c>
      <c r="CN71" s="205">
        <f t="shared" si="104"/>
        <v>1350</v>
      </c>
      <c r="CO71" s="205">
        <f t="shared" si="104"/>
        <v>1408.3333333333335</v>
      </c>
      <c r="CP71" s="205">
        <f t="shared" si="104"/>
        <v>1466.6666666666667</v>
      </c>
      <c r="CQ71" s="205">
        <f t="shared" si="104"/>
        <v>1525</v>
      </c>
      <c r="CR71" s="205">
        <f t="shared" si="104"/>
        <v>1583.3333333333335</v>
      </c>
      <c r="CS71" s="205">
        <f t="shared" si="104"/>
        <v>1641.6666666666667</v>
      </c>
      <c r="CT71" s="205">
        <f t="shared" si="104"/>
        <v>1700</v>
      </c>
      <c r="CU71" s="205">
        <f t="shared" si="104"/>
        <v>1758.3333333333335</v>
      </c>
      <c r="CV71" s="205">
        <f t="shared" si="104"/>
        <v>1816.6666666666667</v>
      </c>
      <c r="CW71" s="205">
        <f t="shared" si="104"/>
        <v>1875</v>
      </c>
      <c r="CX71" s="205">
        <f t="shared" si="104"/>
        <v>2171.33</v>
      </c>
      <c r="CY71" s="205">
        <f t="shared" si="104"/>
        <v>2467.66</v>
      </c>
      <c r="CZ71" s="205">
        <f t="shared" si="104"/>
        <v>2763.99</v>
      </c>
      <c r="DA71" s="205">
        <f t="shared" si="104"/>
        <v>3060.3199999999997</v>
      </c>
    </row>
    <row r="72" spans="1:105" s="205" customFormat="1">
      <c r="A72" s="205" t="str">
        <f>Income!A88</f>
        <v>TOTAL</v>
      </c>
      <c r="F72" s="205">
        <f>SUM(F59:F71)</f>
        <v>47789.678493361585</v>
      </c>
      <c r="G72" s="205">
        <f t="shared" ref="G72:BR72" si="105">SUM(G59:G71)</f>
        <v>47449.418493361583</v>
      </c>
      <c r="H72" s="205">
        <f t="shared" si="105"/>
        <v>47109.158493361581</v>
      </c>
      <c r="I72" s="205">
        <f t="shared" si="105"/>
        <v>46768.898493361587</v>
      </c>
      <c r="J72" s="205">
        <f t="shared" si="105"/>
        <v>46428.638493361585</v>
      </c>
      <c r="K72" s="205">
        <f t="shared" si="105"/>
        <v>46088.378493361583</v>
      </c>
      <c r="L72" s="205">
        <f t="shared" si="105"/>
        <v>45748.118493361588</v>
      </c>
      <c r="M72" s="205">
        <f t="shared" si="105"/>
        <v>45407.858493361586</v>
      </c>
      <c r="N72" s="205">
        <f t="shared" si="105"/>
        <v>45067.598493361584</v>
      </c>
      <c r="O72" s="205">
        <f t="shared" si="105"/>
        <v>44727.338493361582</v>
      </c>
      <c r="P72" s="205">
        <f t="shared" si="105"/>
        <v>44387.07849336158</v>
      </c>
      <c r="Q72" s="205">
        <f t="shared" si="105"/>
        <v>44046.818493361585</v>
      </c>
      <c r="R72" s="205">
        <f t="shared" si="105"/>
        <v>43706.558493361583</v>
      </c>
      <c r="S72" s="205">
        <f t="shared" si="105"/>
        <v>43366.298493361581</v>
      </c>
      <c r="T72" s="205">
        <f t="shared" si="105"/>
        <v>43026.038493361586</v>
      </c>
      <c r="U72" s="205">
        <f t="shared" si="105"/>
        <v>42685.778493361584</v>
      </c>
      <c r="V72" s="205">
        <f t="shared" si="105"/>
        <v>42345.518493361582</v>
      </c>
      <c r="W72" s="205">
        <f t="shared" si="105"/>
        <v>42005.258493361587</v>
      </c>
      <c r="X72" s="205">
        <f t="shared" si="105"/>
        <v>42024.528499616441</v>
      </c>
      <c r="Y72" s="205">
        <f t="shared" si="105"/>
        <v>42403.328512126158</v>
      </c>
      <c r="Z72" s="205">
        <f t="shared" si="105"/>
        <v>42782.128524635882</v>
      </c>
      <c r="AA72" s="205">
        <f t="shared" si="105"/>
        <v>43160.928537145599</v>
      </c>
      <c r="AB72" s="205">
        <f t="shared" si="105"/>
        <v>43539.728549655316</v>
      </c>
      <c r="AC72" s="205">
        <f t="shared" si="105"/>
        <v>43918.52856216504</v>
      </c>
      <c r="AD72" s="205">
        <f t="shared" si="105"/>
        <v>44297.328574674764</v>
      </c>
      <c r="AE72" s="205">
        <f t="shared" si="105"/>
        <v>44676.128587184474</v>
      </c>
      <c r="AF72" s="205">
        <f t="shared" si="105"/>
        <v>45054.928599694191</v>
      </c>
      <c r="AG72" s="205">
        <f t="shared" si="105"/>
        <v>45433.728612203915</v>
      </c>
      <c r="AH72" s="205">
        <f t="shared" si="105"/>
        <v>45812.528624713632</v>
      </c>
      <c r="AI72" s="205">
        <f t="shared" si="105"/>
        <v>46191.328637223349</v>
      </c>
      <c r="AJ72" s="205">
        <f t="shared" si="105"/>
        <v>46570.128649733073</v>
      </c>
      <c r="AK72" s="205">
        <f t="shared" si="105"/>
        <v>46948.92866224279</v>
      </c>
      <c r="AL72" s="205">
        <f t="shared" si="105"/>
        <v>47327.7286747525</v>
      </c>
      <c r="AM72" s="205">
        <f t="shared" si="105"/>
        <v>47706.528687262224</v>
      </c>
      <c r="AN72" s="205">
        <f t="shared" si="105"/>
        <v>48085.328699771948</v>
      </c>
      <c r="AO72" s="205">
        <f t="shared" si="105"/>
        <v>48464.128712281665</v>
      </c>
      <c r="AP72" s="205">
        <f t="shared" si="105"/>
        <v>48842.928724791382</v>
      </c>
      <c r="AQ72" s="205">
        <f t="shared" si="105"/>
        <v>49221.728737301106</v>
      </c>
      <c r="AR72" s="205">
        <f t="shared" si="105"/>
        <v>49600.528749810823</v>
      </c>
      <c r="AS72" s="205">
        <f t="shared" si="105"/>
        <v>49979.328762320532</v>
      </c>
      <c r="AT72" s="205">
        <f t="shared" si="105"/>
        <v>50358.128774830257</v>
      </c>
      <c r="AU72" s="205">
        <f t="shared" si="105"/>
        <v>50736.928787339981</v>
      </c>
      <c r="AV72" s="205">
        <f t="shared" si="105"/>
        <v>51115.728799849698</v>
      </c>
      <c r="AW72" s="205">
        <f t="shared" si="105"/>
        <v>51494.528812359415</v>
      </c>
      <c r="AX72" s="205">
        <f t="shared" si="105"/>
        <v>51873.328824869139</v>
      </c>
      <c r="AY72" s="205">
        <f t="shared" si="105"/>
        <v>52252.128837378856</v>
      </c>
      <c r="AZ72" s="205">
        <f t="shared" si="105"/>
        <v>52630.928849888565</v>
      </c>
      <c r="BA72" s="205">
        <f t="shared" si="105"/>
        <v>53009.728862398289</v>
      </c>
      <c r="BB72" s="205">
        <f t="shared" si="105"/>
        <v>53388.528874908006</v>
      </c>
      <c r="BC72" s="205">
        <f t="shared" si="105"/>
        <v>53767.328887417723</v>
      </c>
      <c r="BD72" s="205">
        <f t="shared" si="105"/>
        <v>54146.128899927447</v>
      </c>
      <c r="BE72" s="205">
        <f t="shared" si="105"/>
        <v>54524.928912437164</v>
      </c>
      <c r="BF72" s="205">
        <f t="shared" si="105"/>
        <v>54903.728924946889</v>
      </c>
      <c r="BG72" s="205">
        <f t="shared" si="105"/>
        <v>56103.615925323749</v>
      </c>
      <c r="BH72" s="205">
        <f t="shared" si="105"/>
        <v>58124.589913567776</v>
      </c>
      <c r="BI72" s="205">
        <f t="shared" si="105"/>
        <v>60145.563901811787</v>
      </c>
      <c r="BJ72" s="205">
        <f t="shared" si="105"/>
        <v>62166.537890055813</v>
      </c>
      <c r="BK72" s="205">
        <f t="shared" si="105"/>
        <v>64187.511878299818</v>
      </c>
      <c r="BL72" s="205">
        <f t="shared" si="105"/>
        <v>66208.485866543837</v>
      </c>
      <c r="BM72" s="205">
        <f t="shared" si="105"/>
        <v>68229.459854787841</v>
      </c>
      <c r="BN72" s="205">
        <f t="shared" si="105"/>
        <v>70250.433843031889</v>
      </c>
      <c r="BO72" s="205">
        <f t="shared" si="105"/>
        <v>72271.407831275894</v>
      </c>
      <c r="BP72" s="205">
        <f t="shared" si="105"/>
        <v>74292.381819519898</v>
      </c>
      <c r="BQ72" s="205">
        <f t="shared" si="105"/>
        <v>76313.355807763932</v>
      </c>
      <c r="BR72" s="205">
        <f t="shared" si="105"/>
        <v>78334.329796007951</v>
      </c>
      <c r="BS72" s="205">
        <f t="shared" ref="BS72:DA72" si="106">SUM(BS59:BS71)</f>
        <v>80355.303784251955</v>
      </c>
      <c r="BT72" s="205">
        <f t="shared" si="106"/>
        <v>82376.277772495974</v>
      </c>
      <c r="BU72" s="205">
        <f t="shared" si="106"/>
        <v>84397.251760740008</v>
      </c>
      <c r="BV72" s="205">
        <f t="shared" si="106"/>
        <v>86418.225748984027</v>
      </c>
      <c r="BW72" s="205">
        <f t="shared" si="106"/>
        <v>88439.199737228046</v>
      </c>
      <c r="BX72" s="205">
        <f t="shared" si="106"/>
        <v>90460.173725472036</v>
      </c>
      <c r="BY72" s="205">
        <f t="shared" si="106"/>
        <v>92481.147713716069</v>
      </c>
      <c r="BZ72" s="205">
        <f t="shared" si="106"/>
        <v>94502.121701960088</v>
      </c>
      <c r="CA72" s="205">
        <f t="shared" si="106"/>
        <v>96523.095690204107</v>
      </c>
      <c r="CB72" s="205">
        <f t="shared" si="106"/>
        <v>98544.069678448112</v>
      </c>
      <c r="CC72" s="205">
        <f t="shared" si="106"/>
        <v>100565.04366669216</v>
      </c>
      <c r="CD72" s="205">
        <f t="shared" si="106"/>
        <v>102586.01765493616</v>
      </c>
      <c r="CE72" s="205">
        <f t="shared" si="106"/>
        <v>104606.99164318018</v>
      </c>
      <c r="CF72" s="205">
        <f t="shared" si="106"/>
        <v>106627.96563142417</v>
      </c>
      <c r="CG72" s="205">
        <f t="shared" si="106"/>
        <v>108648.93961966822</v>
      </c>
      <c r="CH72" s="205">
        <f t="shared" si="106"/>
        <v>110669.91360791223</v>
      </c>
      <c r="CI72" s="205">
        <f t="shared" si="106"/>
        <v>128858.37212661348</v>
      </c>
      <c r="CJ72" s="205">
        <f t="shared" si="106"/>
        <v>147046.83064531474</v>
      </c>
      <c r="CK72" s="205">
        <f t="shared" si="106"/>
        <v>165235.28916401599</v>
      </c>
      <c r="CL72" s="205">
        <f t="shared" si="106"/>
        <v>183423.74768271725</v>
      </c>
      <c r="CM72" s="205">
        <f t="shared" si="106"/>
        <v>201612.20620141848</v>
      </c>
      <c r="CN72" s="205">
        <f t="shared" si="106"/>
        <v>219800.66472011973</v>
      </c>
      <c r="CO72" s="205">
        <f t="shared" si="106"/>
        <v>237989.12323882099</v>
      </c>
      <c r="CP72" s="205">
        <f t="shared" si="106"/>
        <v>256177.58175752222</v>
      </c>
      <c r="CQ72" s="205">
        <f t="shared" si="106"/>
        <v>274366.0402762235</v>
      </c>
      <c r="CR72" s="205">
        <f t="shared" si="106"/>
        <v>292554.4987949247</v>
      </c>
      <c r="CS72" s="205">
        <f t="shared" si="106"/>
        <v>310742.95731362602</v>
      </c>
      <c r="CT72" s="205">
        <f t="shared" si="106"/>
        <v>328931.41583232727</v>
      </c>
      <c r="CU72" s="205">
        <f t="shared" si="106"/>
        <v>347119.87435102847</v>
      </c>
      <c r="CV72" s="205">
        <f t="shared" si="106"/>
        <v>365308.33286972973</v>
      </c>
      <c r="CW72" s="205">
        <f t="shared" si="106"/>
        <v>383496.79138843098</v>
      </c>
      <c r="CX72" s="205">
        <f t="shared" si="106"/>
        <v>393276.59238843096</v>
      </c>
      <c r="CY72" s="205">
        <f t="shared" si="106"/>
        <v>403056.393388431</v>
      </c>
      <c r="CZ72" s="205">
        <f t="shared" si="106"/>
        <v>412836.19438843097</v>
      </c>
      <c r="DA72" s="205">
        <f t="shared" si="106"/>
        <v>422615.99538843095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35</v>
      </c>
      <c r="D107" s="215">
        <f>C23</f>
        <v>70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3.767400441979901</v>
      </c>
      <c r="D108" s="213">
        <f>BU42</f>
        <v>42.710145209187971</v>
      </c>
      <c r="E108" s="213">
        <f>CR42</f>
        <v>314.52928804920703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38.6</v>
      </c>
      <c r="D109" s="213">
        <f t="shared" ref="D109:D120" si="108">BU43</f>
        <v>487.0181818181818</v>
      </c>
      <c r="E109" s="213">
        <f t="shared" ref="E109:E120" si="109">CR43</f>
        <v>1220.9166666666663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13.01343290436083</v>
      </c>
      <c r="D110" s="213">
        <f t="shared" si="108"/>
        <v>10.156668032802811</v>
      </c>
      <c r="E110" s="213">
        <f t="shared" si="109"/>
        <v>20.189033331274779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187413.15844753469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200</v>
      </c>
      <c r="E111" s="213">
        <f t="shared" si="109"/>
        <v>466.66666666666669</v>
      </c>
      <c r="F111" s="213">
        <v>0</v>
      </c>
      <c r="AD111" s="218" t="s">
        <v>119</v>
      </c>
      <c r="AE111" s="213">
        <f>AE109/AE110</f>
        <v>7.1236415498283842E-2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100.01428571428572</v>
      </c>
      <c r="D112" s="213">
        <f t="shared" si="108"/>
        <v>379.61818181818171</v>
      </c>
      <c r="E112" s="213">
        <f t="shared" si="109"/>
        <v>571.0833333333336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251.97632202052097</v>
      </c>
      <c r="D114" s="213">
        <f t="shared" si="108"/>
        <v>543.3390256152685</v>
      </c>
      <c r="E114" s="213">
        <f t="shared" si="109"/>
        <v>-2084.3425414364638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7700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741.81818181818187</v>
      </c>
      <c r="E116" s="213">
        <f t="shared" si="109"/>
        <v>-1360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305.45454545454544</v>
      </c>
      <c r="E117" s="213">
        <f t="shared" si="109"/>
        <v>11240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-5.5045778859691294</v>
      </c>
      <c r="E118" s="213">
        <f t="shared" si="109"/>
        <v>-100.9172612427673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-719.99999999999977</v>
      </c>
      <c r="E119" s="213">
        <f t="shared" si="109"/>
        <v>142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-28.571428571428573</v>
      </c>
      <c r="D120" s="213">
        <f t="shared" si="108"/>
        <v>36.363636363636367</v>
      </c>
      <c r="E120" s="213">
        <f t="shared" si="109"/>
        <v>58.333333333333336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2016-04-27T22:17:40Z</dcterms:modified>
  <cp:category/>
</cp:coreProperties>
</file>