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7" i="7" l="1"/>
  <c r="J477" i="7"/>
  <c r="K477" i="7"/>
  <c r="H477" i="7"/>
  <c r="I183" i="7"/>
  <c r="J183" i="7"/>
  <c r="K183" i="7"/>
  <c r="H183" i="7"/>
  <c r="D183" i="7"/>
  <c r="E183" i="7"/>
  <c r="F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K479" i="7"/>
  <c r="K483" i="7"/>
  <c r="P483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J479" i="7"/>
  <c r="J483" i="7"/>
  <c r="O483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I479" i="7"/>
  <c r="I483" i="7"/>
  <c r="N483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H479" i="7"/>
  <c r="H483" i="7"/>
  <c r="M483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4" i="7"/>
  <c r="A187" i="7"/>
  <c r="Q492" i="7"/>
  <c r="K486" i="7"/>
  <c r="J486" i="7"/>
  <c r="I486" i="7"/>
  <c r="H486" i="7"/>
  <c r="F474" i="7"/>
  <c r="E474" i="7"/>
  <c r="D474" i="7"/>
  <c r="C474" i="7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7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7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7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7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77" i="7"/>
  <c r="M17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77" i="7"/>
  <c r="N17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77" i="7"/>
  <c r="O177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77" i="7"/>
  <c r="P17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50" i="8"/>
  <c r="H492" i="7"/>
  <c r="M492" i="7"/>
  <c r="H48" i="8"/>
  <c r="H549" i="7"/>
  <c r="M549" i="7"/>
  <c r="H56" i="8"/>
  <c r="H567" i="7"/>
  <c r="M567" i="7"/>
  <c r="E1064" i="7"/>
  <c r="N32" i="7"/>
  <c r="I492" i="7"/>
  <c r="N492" i="7"/>
  <c r="I549" i="7"/>
  <c r="N549" i="7"/>
  <c r="I567" i="7"/>
  <c r="N567" i="7"/>
  <c r="H1064" i="7"/>
  <c r="H1037" i="7"/>
  <c r="H1039" i="7"/>
  <c r="O32" i="7"/>
  <c r="J492" i="7"/>
  <c r="O492" i="7"/>
  <c r="J549" i="7"/>
  <c r="O549" i="7"/>
  <c r="J567" i="7"/>
  <c r="O567" i="7"/>
  <c r="J1064" i="7"/>
  <c r="J1037" i="7"/>
  <c r="J1039" i="7"/>
  <c r="P32" i="7"/>
  <c r="K492" i="7"/>
  <c r="P492" i="7"/>
  <c r="K549" i="7"/>
  <c r="P549" i="7"/>
  <c r="K567" i="7"/>
  <c r="P567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0" i="8"/>
  <c r="G80" i="8"/>
  <c r="H801" i="7"/>
  <c r="M801" i="7"/>
  <c r="B81" i="8"/>
  <c r="C81" i="8"/>
  <c r="H803" i="7"/>
  <c r="M803" i="7"/>
  <c r="M39" i="7"/>
  <c r="I801" i="7"/>
  <c r="N801" i="7"/>
  <c r="D81" i="8"/>
  <c r="I803" i="7"/>
  <c r="N803" i="7"/>
  <c r="N39" i="7"/>
  <c r="J801" i="7"/>
  <c r="O801" i="7"/>
  <c r="E81" i="8"/>
  <c r="J803" i="7"/>
  <c r="O803" i="7"/>
  <c r="O39" i="7"/>
  <c r="K801" i="7"/>
  <c r="P801" i="7"/>
  <c r="F81" i="8"/>
  <c r="K803" i="7"/>
  <c r="P803" i="7"/>
  <c r="P39" i="7"/>
  <c r="B79" i="8"/>
  <c r="G79" i="8"/>
  <c r="H802" i="7"/>
  <c r="M802" i="7"/>
  <c r="M40" i="7"/>
  <c r="I802" i="7"/>
  <c r="N802" i="7"/>
  <c r="N40" i="7"/>
  <c r="J802" i="7"/>
  <c r="O802" i="7"/>
  <c r="O40" i="7"/>
  <c r="K802" i="7"/>
  <c r="P802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P33" i="7"/>
  <c r="P31" i="7"/>
  <c r="O33" i="7"/>
  <c r="O31" i="7"/>
  <c r="N33" i="7"/>
  <c r="N31" i="7"/>
  <c r="M33" i="7"/>
  <c r="M31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F220" i="7"/>
  <c r="F222" i="7"/>
  <c r="F916" i="7"/>
  <c r="F22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D641" i="7"/>
  <c r="D77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3" i="7"/>
  <c r="D802" i="7"/>
  <c r="D804" i="7"/>
  <c r="D806" i="7"/>
  <c r="D807" i="7"/>
  <c r="D808" i="7"/>
  <c r="D809" i="7"/>
  <c r="BX18" i="6"/>
  <c r="BX74" i="6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3" i="7"/>
  <c r="E802" i="7"/>
  <c r="E804" i="7"/>
  <c r="E806" i="7"/>
  <c r="E807" i="7"/>
  <c r="E808" i="7"/>
  <c r="E809" i="7"/>
  <c r="BY18" i="6"/>
  <c r="BY74" i="6"/>
  <c r="F641" i="7"/>
  <c r="F773" i="7"/>
  <c r="F774" i="7"/>
  <c r="F775" i="7"/>
  <c r="F781" i="7"/>
  <c r="F782" i="7"/>
  <c r="F805" i="7"/>
  <c r="F34" i="7"/>
  <c r="F777" i="7"/>
  <c r="F780" i="7"/>
  <c r="F786" i="7"/>
  <c r="F789" i="7"/>
  <c r="F35" i="7"/>
  <c r="F783" i="7"/>
  <c r="F784" i="7"/>
  <c r="F790" i="7"/>
  <c r="F791" i="7"/>
  <c r="F792" i="7"/>
  <c r="F793" i="7"/>
  <c r="F794" i="7"/>
  <c r="F795" i="7"/>
  <c r="F796" i="7"/>
  <c r="F797" i="7"/>
  <c r="F36" i="7"/>
  <c r="F798" i="7"/>
  <c r="F799" i="7"/>
  <c r="F37" i="7"/>
  <c r="F800" i="7"/>
  <c r="F38" i="7"/>
  <c r="F801" i="7"/>
  <c r="F803" i="7"/>
  <c r="F39" i="7"/>
  <c r="F802" i="7"/>
  <c r="F40" i="7"/>
  <c r="F804" i="7"/>
  <c r="F806" i="7"/>
  <c r="F807" i="7"/>
  <c r="F808" i="7"/>
  <c r="F809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H984" i="7"/>
  <c r="I984" i="7"/>
  <c r="J984" i="7"/>
  <c r="K984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<sst xmlns="http://schemas.openxmlformats.org/spreadsheetml/2006/main" count="4189" uniqueCount="983">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</sst>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5" t="s">
        <v>47</v>
      </c>
      <c r="CR4" s="1785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1" t="s">
        <v>48</v>
      </c>
      <c r="DF4" s="1781"/>
      <c r="DG4" s="1781"/>
      <c r="DH4" s="1786" t="s">
        <v>47</v>
      </c>
      <c r="DI4" s="1786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1" t="s">
        <v>48</v>
      </c>
      <c r="DW4" s="1781"/>
      <c r="DX4" s="1781"/>
      <c r="DY4" s="67" t="s">
        <v>49</v>
      </c>
      <c r="DZ4" s="67"/>
      <c r="EA4" s="1782" t="s">
        <v>50</v>
      </c>
      <c r="EB4" s="1782"/>
      <c r="EC4" s="1782"/>
      <c r="ED4" s="1782"/>
      <c r="EE4" s="1782"/>
      <c r="EF4" s="1782"/>
      <c r="EG4" s="1782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3"/>
      <c r="W270" s="1783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4" t="s">
        <v>653</v>
      </c>
      <c r="AH270" s="1784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3"/>
      <c r="W310" s="1783"/>
      <c r="X310"/>
      <c r="Y310"/>
      <c r="Z310"/>
      <c r="AA310"/>
      <c r="AB310"/>
      <c r="AC310"/>
      <c r="AD310"/>
      <c r="AE310"/>
      <c r="AF310"/>
      <c r="AG310" s="1784"/>
      <c r="AH310" s="1784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G982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7" t="s">
        <v>50</v>
      </c>
      <c r="DR4" s="1787"/>
      <c r="DS4" s="1787"/>
      <c r="DT4" s="1787"/>
      <c r="DU4" s="1787"/>
      <c r="DV4" s="1787"/>
      <c r="DW4" s="1787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8" t="s">
        <v>47</v>
      </c>
      <c r="CE6" s="1788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89" t="s">
        <v>48</v>
      </c>
      <c r="CT6" s="1789"/>
      <c r="CU6" s="1790" t="s">
        <v>47</v>
      </c>
      <c r="CV6" s="1790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1" t="s">
        <v>48</v>
      </c>
      <c r="DK6" s="1791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16175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600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1.4837712519319939E-2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1108.5</v>
      </c>
      <c r="CR43" s="1394">
        <f t="shared" si="121"/>
        <v>1127</v>
      </c>
      <c r="CS43" s="1393">
        <f t="shared" si="121"/>
        <v>1686</v>
      </c>
      <c r="CT43" s="1396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3" t="s">
        <v>275</v>
      </c>
      <c r="B455" s="1692"/>
      <c r="C455" s="1692">
        <v>40</v>
      </c>
      <c r="D455" s="1692">
        <v>20</v>
      </c>
      <c r="E455" s="1692">
        <v>30</v>
      </c>
      <c r="F455" s="1692"/>
      <c r="G455" s="1692"/>
      <c r="H455" s="1692"/>
      <c r="I455" s="1692">
        <v>25</v>
      </c>
      <c r="J455" s="1692"/>
      <c r="K455" s="1692"/>
      <c r="L455" s="1692"/>
      <c r="M455" s="1692"/>
      <c r="N455" s="1692"/>
      <c r="O455" s="1692"/>
      <c r="P455" s="1692"/>
      <c r="Q455" s="1692"/>
      <c r="R455" s="1692"/>
      <c r="S455" s="1704"/>
      <c r="T455" s="1705"/>
      <c r="U455" s="1705"/>
      <c r="V455" s="1705">
        <v>20</v>
      </c>
      <c r="W455" s="1692"/>
      <c r="X455" s="1692">
        <v>20</v>
      </c>
      <c r="Y455" s="1692">
        <v>20</v>
      </c>
      <c r="Z455" s="1692"/>
      <c r="AA455" s="1692"/>
      <c r="AB455" s="1692"/>
      <c r="AC455" s="1692"/>
      <c r="AD455" s="1692"/>
      <c r="AE455" s="1692"/>
      <c r="AF455" s="1692"/>
      <c r="AG455" s="1706"/>
      <c r="AH455" s="1692"/>
      <c r="AI455" s="1692"/>
      <c r="AJ455" s="1692"/>
      <c r="AK455" s="1704"/>
      <c r="AL455" s="1692"/>
      <c r="AM455" s="1692"/>
      <c r="AN455" s="1692"/>
      <c r="AO455" s="1692"/>
      <c r="AP455" s="1692">
        <v>15</v>
      </c>
      <c r="AQ455" s="1692"/>
      <c r="AR455" s="1692"/>
      <c r="AS455" s="1692"/>
      <c r="AT455" s="1692">
        <v>20</v>
      </c>
      <c r="AU455" s="1692"/>
      <c r="AV455" s="1692"/>
      <c r="AW455" s="1692"/>
      <c r="AX455" s="1692"/>
      <c r="AY455" s="1692"/>
      <c r="AZ455" s="1692"/>
      <c r="BA455" s="1692"/>
      <c r="BB455" s="1692"/>
      <c r="BC455" s="1704"/>
      <c r="BD455" s="1692"/>
      <c r="BE455" s="1692"/>
      <c r="BF455" s="1692"/>
      <c r="BG455" s="1692"/>
      <c r="BH455" s="1692"/>
      <c r="BI455" s="1692"/>
      <c r="BJ455" s="1692"/>
      <c r="BK455" s="1692">
        <v>100</v>
      </c>
      <c r="BL455" s="1692"/>
      <c r="BM455" s="1692"/>
      <c r="BN455" s="1692"/>
      <c r="BO455" s="1692"/>
      <c r="BP455" s="1692"/>
      <c r="BQ455" s="1692"/>
      <c r="BR455" s="1692"/>
      <c r="BS455" s="1692"/>
      <c r="BT455" s="1692"/>
      <c r="BU455" s="1704"/>
      <c r="BV455" s="1692">
        <v>25</v>
      </c>
      <c r="BW455" s="1692">
        <v>20</v>
      </c>
      <c r="BX455" s="1692"/>
      <c r="BY455" s="1692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6" customFormat="1" ht="15.75" customHeight="1">
      <c r="A464" s="1703" t="s">
        <v>275</v>
      </c>
      <c r="B464" s="1692"/>
      <c r="C464" s="1692"/>
      <c r="D464" s="1692"/>
      <c r="E464" s="1692"/>
      <c r="F464" s="1692"/>
      <c r="G464" s="1692"/>
      <c r="H464" s="1692">
        <v>35</v>
      </c>
      <c r="I464" s="1692"/>
      <c r="J464" s="1692"/>
      <c r="K464" s="1706"/>
      <c r="L464" s="1692"/>
      <c r="M464" s="1706"/>
      <c r="N464" s="1692"/>
      <c r="O464" s="1706"/>
      <c r="P464" s="1692"/>
      <c r="Q464" s="1706"/>
      <c r="R464" s="1692"/>
      <c r="S464" s="1704"/>
      <c r="T464" s="1705"/>
      <c r="U464" s="1705"/>
      <c r="V464" s="1705"/>
      <c r="W464" s="1692"/>
      <c r="X464" s="1692"/>
      <c r="Y464" s="1692">
        <v>100</v>
      </c>
      <c r="Z464" s="1692">
        <v>65</v>
      </c>
      <c r="AA464" s="1692"/>
      <c r="AB464" s="1692"/>
      <c r="AC464" s="1692"/>
      <c r="AD464" s="1692"/>
      <c r="AE464" s="1706"/>
      <c r="AF464" s="1706"/>
      <c r="AG464" s="1706"/>
      <c r="AH464" s="1706"/>
      <c r="AI464" s="1706"/>
      <c r="AJ464" s="1706"/>
      <c r="AK464" s="1704"/>
      <c r="AL464" s="1692">
        <v>65</v>
      </c>
      <c r="AM464" s="1692">
        <v>28</v>
      </c>
      <c r="AN464" s="1692"/>
      <c r="AO464" s="1692"/>
      <c r="AP464" s="1692"/>
      <c r="AQ464" s="1692"/>
      <c r="AR464" s="1692"/>
      <c r="AS464" s="1692"/>
      <c r="AT464" s="1692"/>
      <c r="AU464" s="1692"/>
      <c r="AV464" s="1692"/>
      <c r="AW464" s="1692"/>
      <c r="AX464" s="1692"/>
      <c r="AY464" s="1692"/>
      <c r="AZ464" s="1692"/>
      <c r="BA464" s="1692"/>
      <c r="BB464" s="1692"/>
      <c r="BC464" s="1704"/>
      <c r="BD464" s="1692"/>
      <c r="BE464" s="1692"/>
      <c r="BF464" s="1692"/>
      <c r="BG464" s="1692"/>
      <c r="BH464" s="1692"/>
      <c r="BI464" s="1692"/>
      <c r="BJ464" s="1692"/>
      <c r="BK464" s="1692"/>
      <c r="BL464" s="1692"/>
      <c r="BM464" s="1692"/>
      <c r="BN464" s="1692"/>
      <c r="BO464" s="1692"/>
      <c r="BP464" s="1692"/>
      <c r="BQ464" s="1692"/>
      <c r="BR464" s="1692"/>
      <c r="BS464" s="1692"/>
      <c r="BT464" s="1692"/>
      <c r="BU464" s="1704"/>
      <c r="BV464" s="1692"/>
      <c r="BW464" s="1692"/>
      <c r="BX464" s="1692">
        <v>65</v>
      </c>
      <c r="BY464" s="1692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7" t="str">
        <f t="shared" si="1312"/>
        <v/>
      </c>
      <c r="CV464" s="1708" t="str">
        <f t="shared" si="1313"/>
        <v/>
      </c>
      <c r="CW464" s="1709" t="str">
        <f t="shared" si="1314"/>
        <v/>
      </c>
      <c r="CX464" s="1709" t="str">
        <f t="shared" si="1315"/>
        <v/>
      </c>
      <c r="CY464" s="1709" t="str">
        <f t="shared" si="1316"/>
        <v/>
      </c>
      <c r="CZ464" s="1709" t="str">
        <f t="shared" si="1317"/>
        <v/>
      </c>
      <c r="DA464" s="1709" t="str">
        <f t="shared" si="1318"/>
        <v/>
      </c>
      <c r="DB464" s="1710" t="str">
        <f t="shared" si="1319"/>
        <v/>
      </c>
      <c r="DC464" s="1710" t="str">
        <f t="shared" si="1320"/>
        <v/>
      </c>
      <c r="DD464" s="1710" t="str">
        <f t="shared" si="1321"/>
        <v/>
      </c>
      <c r="DE464" s="1709" t="str">
        <f t="shared" si="1322"/>
        <v/>
      </c>
      <c r="DF464" s="1709" t="str">
        <f t="shared" si="1323"/>
        <v/>
      </c>
      <c r="DG464" s="1709" t="str">
        <f t="shared" si="1324"/>
        <v/>
      </c>
      <c r="DH464" s="1709" t="str">
        <f t="shared" si="1325"/>
        <v/>
      </c>
      <c r="DI464" s="1709" t="str">
        <f t="shared" si="1326"/>
        <v/>
      </c>
      <c r="DJ464" s="1708" t="str">
        <f t="shared" si="1327"/>
        <v/>
      </c>
      <c r="DK464" s="1707" t="str">
        <f t="shared" si="1328"/>
        <v/>
      </c>
      <c r="DL464" s="1711">
        <f t="shared" si="1329"/>
        <v>1</v>
      </c>
      <c r="DM464" s="1712">
        <f t="shared" si="1330"/>
        <v>2</v>
      </c>
      <c r="DN464" s="1712">
        <f t="shared" si="1331"/>
        <v>2</v>
      </c>
      <c r="DO464" s="1712">
        <f t="shared" si="1332"/>
        <v>0</v>
      </c>
      <c r="DP464" s="1713"/>
      <c r="DQ464" s="1714"/>
      <c r="DR464" s="1714"/>
      <c r="DS464" s="1714"/>
      <c r="DT464" s="1714"/>
      <c r="DU464" s="1714"/>
      <c r="DV464" s="1714"/>
      <c r="DW464" s="1714"/>
      <c r="DX464" s="1714"/>
      <c r="DY464" s="1715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9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6" customFormat="1" ht="15.75" customHeight="1">
      <c r="A473" s="1717" t="s">
        <v>278</v>
      </c>
      <c r="B473" s="1706"/>
      <c r="C473" s="1706"/>
      <c r="D473" s="1706"/>
      <c r="E473" s="1706"/>
      <c r="F473" s="1706"/>
      <c r="G473" s="1706">
        <v>4.5</v>
      </c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8"/>
      <c r="T473" s="1719">
        <v>5</v>
      </c>
      <c r="U473" s="1719"/>
      <c r="V473" s="1719">
        <v>5</v>
      </c>
      <c r="W473" s="1706"/>
      <c r="X473" s="1706">
        <v>8</v>
      </c>
      <c r="Y473" s="1706"/>
      <c r="Z473" s="1706">
        <v>5</v>
      </c>
      <c r="AA473" s="1706">
        <v>6.4</v>
      </c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8"/>
      <c r="AL473" s="1706">
        <v>5</v>
      </c>
      <c r="AM473" s="1706">
        <v>3.6</v>
      </c>
      <c r="AN473" s="1706">
        <v>5</v>
      </c>
      <c r="AO473" s="1706">
        <v>5</v>
      </c>
      <c r="AP473" s="1706">
        <v>2.25</v>
      </c>
      <c r="AQ473" s="1706">
        <v>12</v>
      </c>
      <c r="AR473" s="1706">
        <v>6</v>
      </c>
      <c r="AS473" s="1706"/>
      <c r="AT473" s="1706">
        <v>12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8"/>
      <c r="BD473" s="1706">
        <v>6</v>
      </c>
      <c r="BE473" s="1706">
        <v>6</v>
      </c>
      <c r="BF473" s="1706">
        <v>5</v>
      </c>
      <c r="BG473" s="1706">
        <v>3</v>
      </c>
      <c r="BH473" s="1706">
        <v>5</v>
      </c>
      <c r="BI473" s="1706">
        <v>12</v>
      </c>
      <c r="BJ473" s="1706">
        <v>8</v>
      </c>
      <c r="BK473" s="1706">
        <v>7</v>
      </c>
      <c r="BL473" s="1706">
        <v>9</v>
      </c>
      <c r="BM473" s="1706"/>
      <c r="BN473" s="1706"/>
      <c r="BO473" s="1706"/>
      <c r="BP473" s="1706"/>
      <c r="BQ473" s="1706"/>
      <c r="BR473" s="1706"/>
      <c r="BS473" s="1706"/>
      <c r="BT473" s="1706"/>
      <c r="BU473" s="1718"/>
      <c r="BV473" s="1706"/>
      <c r="BW473" s="1706">
        <v>5</v>
      </c>
      <c r="BX473" s="1706">
        <v>5</v>
      </c>
      <c r="BY473" s="1706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7" t="str">
        <f t="shared" si="1353"/>
        <v/>
      </c>
      <c r="CV473" s="1708" t="str">
        <f t="shared" si="1354"/>
        <v/>
      </c>
      <c r="CW473" s="1709" t="str">
        <f t="shared" si="1355"/>
        <v/>
      </c>
      <c r="CX473" s="1709" t="str">
        <f t="shared" si="1356"/>
        <v/>
      </c>
      <c r="CY473" s="1709">
        <f t="shared" si="1357"/>
        <v>3</v>
      </c>
      <c r="CZ473" s="1709">
        <f t="shared" si="1358"/>
        <v>5</v>
      </c>
      <c r="DA473" s="1709">
        <f t="shared" si="1359"/>
        <v>5</v>
      </c>
      <c r="DB473" s="1710">
        <f t="shared" si="1360"/>
        <v>6</v>
      </c>
      <c r="DC473" s="1710">
        <f t="shared" si="1361"/>
        <v>6</v>
      </c>
      <c r="DD473" s="1710">
        <f t="shared" si="1362"/>
        <v>7</v>
      </c>
      <c r="DE473" s="1709">
        <f t="shared" si="1363"/>
        <v>8</v>
      </c>
      <c r="DF473" s="1709">
        <f t="shared" si="1364"/>
        <v>9</v>
      </c>
      <c r="DG473" s="1709">
        <f t="shared" si="1365"/>
        <v>12</v>
      </c>
      <c r="DH473" s="1709" t="str">
        <f t="shared" si="1366"/>
        <v/>
      </c>
      <c r="DI473" s="1709" t="str">
        <f t="shared" si="1367"/>
        <v/>
      </c>
      <c r="DJ473" s="1708" t="str">
        <f t="shared" si="1368"/>
        <v/>
      </c>
      <c r="DK473" s="1707" t="str">
        <f t="shared" si="1369"/>
        <v/>
      </c>
      <c r="DL473" s="1711">
        <f t="shared" si="1370"/>
        <v>1</v>
      </c>
      <c r="DM473" s="1712">
        <f t="shared" si="1371"/>
        <v>5</v>
      </c>
      <c r="DN473" s="1712">
        <f t="shared" si="1372"/>
        <v>8</v>
      </c>
      <c r="DO473" s="1712">
        <f t="shared" si="1373"/>
        <v>9</v>
      </c>
      <c r="DP473" s="1713"/>
      <c r="DQ473" s="1714"/>
      <c r="DR473" s="1714"/>
      <c r="DS473" s="1714"/>
      <c r="DT473" s="1714"/>
      <c r="DU473" s="1714"/>
      <c r="DV473" s="1714"/>
      <c r="DW473" s="1714"/>
      <c r="DX473" s="1714"/>
      <c r="DY473" s="1715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0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6" customFormat="1" ht="15.75" customHeight="1">
      <c r="A482" s="762" t="s">
        <v>275</v>
      </c>
      <c r="B482" s="1692"/>
      <c r="C482" s="1692"/>
      <c r="D482" s="1692"/>
      <c r="E482" s="1692"/>
      <c r="F482" s="1692"/>
      <c r="G482" s="1692"/>
      <c r="H482" s="1692"/>
      <c r="I482" s="1692"/>
      <c r="J482" s="1692"/>
      <c r="K482" s="1692"/>
      <c r="L482" s="1692"/>
      <c r="M482" s="1692"/>
      <c r="N482" s="1692"/>
      <c r="O482" s="1692"/>
      <c r="P482" s="1692"/>
      <c r="Q482" s="1692"/>
      <c r="R482" s="1692"/>
      <c r="S482" s="1721"/>
      <c r="T482" s="1705"/>
      <c r="U482" s="1705"/>
      <c r="V482" s="1705"/>
      <c r="W482" s="1692"/>
      <c r="X482" s="1692"/>
      <c r="Y482" s="1692"/>
      <c r="Z482" s="1692"/>
      <c r="AA482" s="1692"/>
      <c r="AB482" s="1692"/>
      <c r="AC482" s="1692"/>
      <c r="AD482" s="1692"/>
      <c r="AE482" s="1706"/>
      <c r="AF482" s="1706"/>
      <c r="AG482" s="1692"/>
      <c r="AH482" s="1706"/>
      <c r="AI482" s="1706"/>
      <c r="AJ482" s="1706"/>
      <c r="AK482" s="1721"/>
      <c r="AL482" s="1692"/>
      <c r="AM482" s="1692"/>
      <c r="AN482" s="1692"/>
      <c r="AO482" s="1692"/>
      <c r="AP482" s="1692"/>
      <c r="AQ482" s="1692"/>
      <c r="AR482" s="1692"/>
      <c r="AS482" s="1692"/>
      <c r="AT482" s="1692"/>
      <c r="AU482" s="1692"/>
      <c r="AV482" s="1692"/>
      <c r="AW482" s="1692"/>
      <c r="AX482" s="1692"/>
      <c r="AY482" s="1692"/>
      <c r="AZ482" s="1692"/>
      <c r="BA482" s="1692"/>
      <c r="BB482" s="1692"/>
      <c r="BC482" s="1721"/>
      <c r="BD482" s="1692"/>
      <c r="BE482" s="1692"/>
      <c r="BF482" s="1692"/>
      <c r="BG482" s="1692"/>
      <c r="BH482" s="1692"/>
      <c r="BI482" s="1692"/>
      <c r="BJ482" s="1692"/>
      <c r="BK482" s="1692"/>
      <c r="BL482" s="1692"/>
      <c r="BM482" s="1692"/>
      <c r="BN482" s="1692"/>
      <c r="BO482" s="1692"/>
      <c r="BP482" s="1692"/>
      <c r="BQ482" s="1692"/>
      <c r="BR482" s="1692"/>
      <c r="BS482" s="1692"/>
      <c r="BT482" s="1692"/>
      <c r="BU482" s="1721"/>
      <c r="BV482" s="1692"/>
      <c r="BW482" s="1692"/>
      <c r="BX482" s="1692"/>
      <c r="BY482" s="1692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7" t="str">
        <f t="shared" si="1394"/>
        <v/>
      </c>
      <c r="CV482" s="1708" t="str">
        <f t="shared" si="1395"/>
        <v/>
      </c>
      <c r="CW482" s="1709" t="str">
        <f t="shared" si="1396"/>
        <v/>
      </c>
      <c r="CX482" s="1709" t="str">
        <f t="shared" si="1397"/>
        <v/>
      </c>
      <c r="CY482" s="1709" t="str">
        <f t="shared" si="1398"/>
        <v/>
      </c>
      <c r="CZ482" s="1709" t="str">
        <f t="shared" si="1399"/>
        <v/>
      </c>
      <c r="DA482" s="1709" t="str">
        <f t="shared" si="1400"/>
        <v/>
      </c>
      <c r="DB482" s="1710" t="str">
        <f t="shared" si="1401"/>
        <v/>
      </c>
      <c r="DC482" s="1710" t="str">
        <f t="shared" si="1402"/>
        <v/>
      </c>
      <c r="DD482" s="1710" t="str">
        <f t="shared" si="1403"/>
        <v/>
      </c>
      <c r="DE482" s="1709" t="str">
        <f t="shared" si="1404"/>
        <v/>
      </c>
      <c r="DF482" s="1709" t="str">
        <f t="shared" si="1405"/>
        <v/>
      </c>
      <c r="DG482" s="1709" t="str">
        <f t="shared" si="1406"/>
        <v/>
      </c>
      <c r="DH482" s="1709" t="str">
        <f t="shared" si="1407"/>
        <v/>
      </c>
      <c r="DI482" s="1709" t="str">
        <f t="shared" si="1408"/>
        <v/>
      </c>
      <c r="DJ482" s="1708" t="str">
        <f t="shared" si="1409"/>
        <v/>
      </c>
      <c r="DK482" s="1707" t="str">
        <f t="shared" si="1410"/>
        <v/>
      </c>
      <c r="DL482" s="1711">
        <f t="shared" si="1411"/>
        <v>0</v>
      </c>
      <c r="DM482" s="1712">
        <f t="shared" si="1412"/>
        <v>0</v>
      </c>
      <c r="DN482" s="1712">
        <f t="shared" si="1413"/>
        <v>0</v>
      </c>
      <c r="DO482" s="1712">
        <f t="shared" si="1414"/>
        <v>0</v>
      </c>
      <c r="DP482" s="1713"/>
      <c r="DQ482" s="1714"/>
      <c r="DR482" s="1714"/>
      <c r="DS482" s="1714"/>
      <c r="DT482" s="1714"/>
      <c r="DU482" s="1714"/>
      <c r="DV482" s="1714"/>
      <c r="DW482" s="1714"/>
      <c r="DX482" s="1714"/>
      <c r="DY482" s="1715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0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2" customFormat="1" ht="15.75" customHeight="1">
      <c r="A491" s="759" t="s">
        <v>275</v>
      </c>
      <c r="B491" s="1693"/>
      <c r="C491" s="1693"/>
      <c r="D491" s="1693"/>
      <c r="E491" s="1693"/>
      <c r="F491" s="1693"/>
      <c r="G491" s="1693"/>
      <c r="H491" s="1693"/>
      <c r="I491" s="1693"/>
      <c r="J491" s="1693"/>
      <c r="K491" s="1693"/>
      <c r="L491" s="1693"/>
      <c r="M491" s="1693"/>
      <c r="N491" s="1693"/>
      <c r="O491" s="1693"/>
      <c r="P491" s="1693"/>
      <c r="Q491" s="1693"/>
      <c r="R491" s="1693"/>
      <c r="S491" s="1694"/>
      <c r="T491" s="1695"/>
      <c r="U491" s="1695"/>
      <c r="V491" s="1695"/>
      <c r="W491" s="1693"/>
      <c r="X491" s="1693"/>
      <c r="Y491" s="1693"/>
      <c r="Z491" s="1693"/>
      <c r="AA491" s="1693"/>
      <c r="AB491" s="1693"/>
      <c r="AC491" s="1693"/>
      <c r="AD491" s="1693"/>
      <c r="AE491" s="1693"/>
      <c r="AF491" s="1693"/>
      <c r="AG491" s="1693"/>
      <c r="AH491" s="1693"/>
      <c r="AI491" s="1693"/>
      <c r="AJ491" s="1693"/>
      <c r="AK491" s="1694"/>
      <c r="AL491" s="1693"/>
      <c r="AM491" s="1693"/>
      <c r="AN491" s="1693"/>
      <c r="AO491" s="1693"/>
      <c r="AP491" s="1693"/>
      <c r="AQ491" s="1693"/>
      <c r="AR491" s="1693"/>
      <c r="AS491" s="1693"/>
      <c r="AT491" s="1693"/>
      <c r="AU491" s="1693"/>
      <c r="AV491" s="1693"/>
      <c r="AW491" s="1693"/>
      <c r="AX491" s="1693"/>
      <c r="AY491" s="1693"/>
      <c r="AZ491" s="1693"/>
      <c r="BA491" s="1693"/>
      <c r="BB491" s="1693"/>
      <c r="BC491" s="1694"/>
      <c r="BD491" s="1693"/>
      <c r="BE491" s="1693"/>
      <c r="BF491" s="1693"/>
      <c r="BG491" s="1693"/>
      <c r="BH491" s="1693"/>
      <c r="BI491" s="1693"/>
      <c r="BJ491" s="1693"/>
      <c r="BK491" s="1693"/>
      <c r="BL491" s="1693"/>
      <c r="BM491" s="1693"/>
      <c r="BN491" s="1693"/>
      <c r="BO491" s="1693"/>
      <c r="BP491" s="1693"/>
      <c r="BQ491" s="1693"/>
      <c r="BR491" s="1693"/>
      <c r="BS491" s="1693"/>
      <c r="BT491" s="1693"/>
      <c r="BU491" s="1694"/>
      <c r="BV491" s="1693"/>
      <c r="BW491" s="1693"/>
      <c r="BX491" s="1693"/>
      <c r="BY491" s="1693"/>
      <c r="BZ491" s="1696" t="str">
        <f t="shared" si="1239"/>
        <v/>
      </c>
      <c r="CA491" s="1696" t="str">
        <f t="shared" si="1240"/>
        <v/>
      </c>
      <c r="CB491" s="1696" t="str">
        <f t="shared" si="1241"/>
        <v/>
      </c>
      <c r="CC491" s="1697" t="str">
        <f t="shared" si="1242"/>
        <v/>
      </c>
      <c r="CD491" s="1698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9" t="str">
        <f t="shared" si="1468"/>
        <v/>
      </c>
      <c r="CF491" s="1700" t="str">
        <f t="shared" si="1468"/>
        <v/>
      </c>
      <c r="CG491" s="1700" t="str">
        <f t="shared" si="1468"/>
        <v/>
      </c>
      <c r="CH491" s="1700" t="str">
        <f t="shared" si="1468"/>
        <v/>
      </c>
      <c r="CI491" s="1700" t="str">
        <f t="shared" si="1468"/>
        <v/>
      </c>
      <c r="CJ491" s="1700" t="str">
        <f t="shared" si="1468"/>
        <v/>
      </c>
      <c r="CK491" s="1701" t="str">
        <f t="shared" si="1468"/>
        <v/>
      </c>
      <c r="CL491" s="1701" t="str">
        <f t="shared" si="1468"/>
        <v/>
      </c>
      <c r="CM491" s="1701" t="str">
        <f t="shared" si="1468"/>
        <v/>
      </c>
      <c r="CN491" s="1700" t="str">
        <f t="shared" si="1468"/>
        <v/>
      </c>
      <c r="CO491" s="1700" t="str">
        <f t="shared" si="1468"/>
        <v/>
      </c>
      <c r="CP491" s="1700" t="str">
        <f t="shared" si="1468"/>
        <v/>
      </c>
      <c r="CQ491" s="1700" t="str">
        <f t="shared" si="1468"/>
        <v/>
      </c>
      <c r="CR491" s="1700" t="str">
        <f t="shared" si="1468"/>
        <v/>
      </c>
      <c r="CS491" s="1699" t="str">
        <f t="shared" si="1468"/>
        <v/>
      </c>
      <c r="CT491" s="1702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3" t="str">
        <f t="shared" si="1435"/>
        <v/>
      </c>
      <c r="CV491" s="1724" t="str">
        <f t="shared" si="1436"/>
        <v/>
      </c>
      <c r="CW491" s="1725" t="str">
        <f t="shared" si="1437"/>
        <v/>
      </c>
      <c r="CX491" s="1725" t="str">
        <f t="shared" si="1438"/>
        <v/>
      </c>
      <c r="CY491" s="1725" t="str">
        <f t="shared" si="1439"/>
        <v/>
      </c>
      <c r="CZ491" s="1725" t="str">
        <f t="shared" si="1440"/>
        <v/>
      </c>
      <c r="DA491" s="1725" t="str">
        <f t="shared" si="1441"/>
        <v/>
      </c>
      <c r="DB491" s="1726" t="str">
        <f t="shared" si="1442"/>
        <v/>
      </c>
      <c r="DC491" s="1726" t="str">
        <f t="shared" si="1443"/>
        <v/>
      </c>
      <c r="DD491" s="1726" t="str">
        <f t="shared" si="1444"/>
        <v/>
      </c>
      <c r="DE491" s="1725" t="str">
        <f t="shared" si="1445"/>
        <v/>
      </c>
      <c r="DF491" s="1725" t="str">
        <f t="shared" si="1446"/>
        <v/>
      </c>
      <c r="DG491" s="1725" t="str">
        <f t="shared" si="1447"/>
        <v/>
      </c>
      <c r="DH491" s="1725" t="str">
        <f t="shared" si="1448"/>
        <v/>
      </c>
      <c r="DI491" s="1725" t="str">
        <f t="shared" si="1449"/>
        <v/>
      </c>
      <c r="DJ491" s="1724" t="str">
        <f t="shared" si="1450"/>
        <v/>
      </c>
      <c r="DK491" s="1723" t="str">
        <f t="shared" si="1451"/>
        <v/>
      </c>
      <c r="DL491" s="1727">
        <f t="shared" si="1452"/>
        <v>0</v>
      </c>
      <c r="DM491" s="1728">
        <f t="shared" si="1453"/>
        <v>0</v>
      </c>
      <c r="DN491" s="1728">
        <f t="shared" si="1454"/>
        <v>0</v>
      </c>
      <c r="DO491" s="1728">
        <f t="shared" si="1455"/>
        <v>0</v>
      </c>
      <c r="DP491" s="1729"/>
      <c r="DQ491" s="1730"/>
      <c r="DR491" s="1730"/>
      <c r="DS491" s="1730"/>
      <c r="DT491" s="1730"/>
      <c r="DU491" s="1730"/>
      <c r="DV491" s="1730"/>
      <c r="DW491" s="1730"/>
      <c r="DX491" s="1730"/>
      <c r="DY491" s="1731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9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2" customFormat="1" ht="15.75" customHeight="1">
      <c r="A500" s="1703" t="s">
        <v>275</v>
      </c>
      <c r="B500" s="1693"/>
      <c r="C500" s="1693"/>
      <c r="D500" s="1693"/>
      <c r="E500" s="1693"/>
      <c r="F500" s="1693"/>
      <c r="G500" s="1693"/>
      <c r="H500" s="1693"/>
      <c r="I500" s="1693"/>
      <c r="J500" s="1693"/>
      <c r="K500" s="1693"/>
      <c r="L500" s="1693"/>
      <c r="M500" s="1693"/>
      <c r="N500" s="1693"/>
      <c r="O500" s="1693"/>
      <c r="P500" s="1693"/>
      <c r="Q500" s="1693"/>
      <c r="R500" s="1693"/>
      <c r="S500" s="1735"/>
      <c r="T500" s="1695"/>
      <c r="U500" s="1695"/>
      <c r="V500" s="1695"/>
      <c r="W500" s="1693"/>
      <c r="X500" s="1693"/>
      <c r="Y500" s="1693"/>
      <c r="Z500" s="1693"/>
      <c r="AA500" s="1693"/>
      <c r="AB500" s="1693"/>
      <c r="AC500" s="1693"/>
      <c r="AD500" s="1693"/>
      <c r="AE500" s="1693"/>
      <c r="AF500" s="1693"/>
      <c r="AG500" s="1693"/>
      <c r="AH500" s="1693"/>
      <c r="AI500" s="1693"/>
      <c r="AJ500" s="1693"/>
      <c r="AK500" s="1735"/>
      <c r="AL500" s="1693"/>
      <c r="AM500" s="1693"/>
      <c r="AN500" s="1693"/>
      <c r="AO500" s="1693"/>
      <c r="AP500" s="1693"/>
      <c r="AQ500" s="1693"/>
      <c r="AR500" s="1693"/>
      <c r="AS500" s="1693"/>
      <c r="AT500" s="1693"/>
      <c r="AU500" s="1693"/>
      <c r="AV500" s="1693"/>
      <c r="AW500" s="1693"/>
      <c r="AX500" s="1693"/>
      <c r="AY500" s="1693"/>
      <c r="AZ500" s="1693"/>
      <c r="BA500" s="1693"/>
      <c r="BB500" s="1693"/>
      <c r="BC500" s="1735"/>
      <c r="BD500" s="1693"/>
      <c r="BE500" s="1693"/>
      <c r="BF500" s="1693"/>
      <c r="BG500" s="1693">
        <v>3</v>
      </c>
      <c r="BH500" s="1693"/>
      <c r="BI500" s="1693"/>
      <c r="BJ500" s="1693"/>
      <c r="BK500" s="1693"/>
      <c r="BL500" s="1693"/>
      <c r="BM500" s="1693"/>
      <c r="BN500" s="1693"/>
      <c r="BO500" s="1693"/>
      <c r="BP500" s="1693"/>
      <c r="BQ500" s="1693"/>
      <c r="BR500" s="1693"/>
      <c r="BS500" s="1693"/>
      <c r="BT500" s="1693"/>
      <c r="BU500" s="1736"/>
      <c r="BV500" s="1693"/>
      <c r="BW500" s="1693"/>
      <c r="BX500" s="1693"/>
      <c r="BY500" s="1693"/>
      <c r="BZ500" s="1696" t="str">
        <f t="shared" si="1239"/>
        <v/>
      </c>
      <c r="CA500" s="1696" t="str">
        <f t="shared" si="1240"/>
        <v/>
      </c>
      <c r="CB500" s="1696" t="str">
        <f t="shared" si="1241"/>
        <v/>
      </c>
      <c r="CC500" s="1697" t="str">
        <f t="shared" si="1242"/>
        <v/>
      </c>
      <c r="CD500" s="1698" t="str">
        <f t="shared" si="1497"/>
        <v/>
      </c>
      <c r="CE500" s="1699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0" t="str">
        <f t="shared" si="1510"/>
        <v/>
      </c>
      <c r="CG500" s="1700" t="str">
        <f t="shared" si="1510"/>
        <v/>
      </c>
      <c r="CH500" s="1700" t="str">
        <f t="shared" si="1510"/>
        <v/>
      </c>
      <c r="CI500" s="1700" t="str">
        <f t="shared" si="1510"/>
        <v/>
      </c>
      <c r="CJ500" s="1700" t="str">
        <f t="shared" si="1510"/>
        <v/>
      </c>
      <c r="CK500" s="1701" t="str">
        <f t="shared" si="1510"/>
        <v/>
      </c>
      <c r="CL500" s="1701" t="str">
        <f t="shared" si="1510"/>
        <v/>
      </c>
      <c r="CM500" s="1701" t="str">
        <f t="shared" si="1510"/>
        <v/>
      </c>
      <c r="CN500" s="1700" t="str">
        <f t="shared" si="1510"/>
        <v/>
      </c>
      <c r="CO500" s="1700" t="str">
        <f t="shared" si="1510"/>
        <v/>
      </c>
      <c r="CP500" s="1700" t="str">
        <f t="shared" si="1510"/>
        <v/>
      </c>
      <c r="CQ500" s="1700" t="str">
        <f t="shared" si="1510"/>
        <v/>
      </c>
      <c r="CR500" s="1700" t="str">
        <f t="shared" si="1510"/>
        <v/>
      </c>
      <c r="CS500" s="1699" t="str">
        <f t="shared" si="1510"/>
        <v/>
      </c>
      <c r="CT500" s="1702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3" t="str">
        <f t="shared" si="1476"/>
        <v/>
      </c>
      <c r="CV500" s="1724" t="str">
        <f t="shared" si="1477"/>
        <v/>
      </c>
      <c r="CW500" s="1725" t="str">
        <f t="shared" si="1478"/>
        <v/>
      </c>
      <c r="CX500" s="1725" t="str">
        <f t="shared" si="1479"/>
        <v/>
      </c>
      <c r="CY500" s="1725" t="str">
        <f t="shared" si="1480"/>
        <v/>
      </c>
      <c r="CZ500" s="1725" t="str">
        <f t="shared" si="1481"/>
        <v/>
      </c>
      <c r="DA500" s="1725" t="str">
        <f t="shared" si="1482"/>
        <v/>
      </c>
      <c r="DB500" s="1726" t="str">
        <f t="shared" si="1483"/>
        <v/>
      </c>
      <c r="DC500" s="1726">
        <f t="shared" si="1484"/>
        <v>3</v>
      </c>
      <c r="DD500" s="1726" t="str">
        <f t="shared" si="1485"/>
        <v/>
      </c>
      <c r="DE500" s="1725" t="str">
        <f t="shared" si="1486"/>
        <v/>
      </c>
      <c r="DF500" s="1725" t="str">
        <f t="shared" si="1487"/>
        <v/>
      </c>
      <c r="DG500" s="1725" t="str">
        <f t="shared" si="1488"/>
        <v/>
      </c>
      <c r="DH500" s="1725" t="str">
        <f t="shared" si="1489"/>
        <v/>
      </c>
      <c r="DI500" s="1725" t="str">
        <f t="shared" si="1490"/>
        <v/>
      </c>
      <c r="DJ500" s="1724" t="str">
        <f t="shared" si="1491"/>
        <v/>
      </c>
      <c r="DK500" s="1723" t="str">
        <f t="shared" si="1492"/>
        <v/>
      </c>
      <c r="DL500" s="1727">
        <f t="shared" si="1493"/>
        <v>0</v>
      </c>
      <c r="DM500" s="1728">
        <f t="shared" si="1494"/>
        <v>0</v>
      </c>
      <c r="DN500" s="1728">
        <f t="shared" si="1495"/>
        <v>0</v>
      </c>
      <c r="DO500" s="1728">
        <f t="shared" si="1496"/>
        <v>1</v>
      </c>
      <c r="DP500" s="1729"/>
      <c r="DQ500" s="1730"/>
      <c r="DR500" s="1730"/>
      <c r="DS500" s="1730"/>
      <c r="DT500" s="1730"/>
      <c r="DU500" s="1730"/>
      <c r="DV500" s="1730"/>
      <c r="DW500" s="1730"/>
      <c r="DX500" s="1730"/>
      <c r="DY500" s="1731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9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6" customFormat="1" ht="15.75" customHeight="1">
      <c r="A506" s="762" t="s">
        <v>278</v>
      </c>
      <c r="B506" s="1737"/>
      <c r="C506" s="1691"/>
      <c r="D506" s="1691"/>
      <c r="E506" s="1691"/>
      <c r="F506" s="1691"/>
      <c r="G506" s="1691"/>
      <c r="H506" s="1691"/>
      <c r="I506" s="1691"/>
      <c r="J506" s="1691">
        <v>1</v>
      </c>
      <c r="K506" s="1691"/>
      <c r="L506" s="1691"/>
      <c r="M506" s="1691"/>
      <c r="N506" s="1691"/>
      <c r="O506" s="1691"/>
      <c r="P506" s="1691"/>
      <c r="Q506" s="1691"/>
      <c r="R506" s="1691"/>
      <c r="S506" s="1734"/>
      <c r="T506" s="1738"/>
      <c r="U506" s="1738"/>
      <c r="V506" s="1738"/>
      <c r="W506" s="1691"/>
      <c r="X506" s="1691"/>
      <c r="Y506" s="1691"/>
      <c r="Z506" s="1691">
        <v>2.5</v>
      </c>
      <c r="AA506" s="1691"/>
      <c r="AB506" s="1691"/>
      <c r="AC506" s="1691"/>
      <c r="AD506" s="1691"/>
      <c r="AE506" s="1737"/>
      <c r="AF506" s="1737"/>
      <c r="AG506" s="1737"/>
      <c r="AH506" s="1691"/>
      <c r="AI506" s="1737"/>
      <c r="AJ506" s="1737"/>
      <c r="AK506" s="1734"/>
      <c r="AL506" s="1691"/>
      <c r="AM506" s="1691"/>
      <c r="AN506" s="1691"/>
      <c r="AO506" s="1691"/>
      <c r="AP506" s="1691"/>
      <c r="AQ506" s="1691"/>
      <c r="AR506" s="1691">
        <v>2.5</v>
      </c>
      <c r="AS506" s="1691"/>
      <c r="AT506" s="1691">
        <v>2.5</v>
      </c>
      <c r="AU506" s="1691"/>
      <c r="AV506" s="1691"/>
      <c r="AW506" s="1737"/>
      <c r="AX506" s="1691"/>
      <c r="AY506" s="1737"/>
      <c r="AZ506" s="1737"/>
      <c r="BA506" s="1737"/>
      <c r="BB506" s="1737"/>
      <c r="BC506" s="1733"/>
      <c r="BD506" s="1691"/>
      <c r="BE506" s="1691"/>
      <c r="BF506" s="1691"/>
      <c r="BG506" s="1691"/>
      <c r="BH506" s="1691"/>
      <c r="BI506" s="1691"/>
      <c r="BJ506" s="1691"/>
      <c r="BK506" s="1691"/>
      <c r="BL506" s="1691"/>
      <c r="BM506" s="1691"/>
      <c r="BN506" s="1691"/>
      <c r="BO506" s="1737"/>
      <c r="BP506" s="1691"/>
      <c r="BQ506" s="1691"/>
      <c r="BR506" s="1737"/>
      <c r="BS506" s="1737"/>
      <c r="BT506" s="1737"/>
      <c r="BU506" s="1733"/>
      <c r="BV506" s="1691"/>
      <c r="BW506" s="1691"/>
      <c r="BX506" s="1691"/>
      <c r="BY506" s="1691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7" t="str">
        <f t="shared" si="1476"/>
        <v/>
      </c>
      <c r="CV506" s="1708" t="str">
        <f t="shared" si="1477"/>
        <v/>
      </c>
      <c r="CW506" s="1709" t="str">
        <f t="shared" si="1478"/>
        <v/>
      </c>
      <c r="CX506" s="1709" t="str">
        <f t="shared" si="1479"/>
        <v/>
      </c>
      <c r="CY506" s="1709" t="str">
        <f t="shared" si="1480"/>
        <v/>
      </c>
      <c r="CZ506" s="1709" t="str">
        <f t="shared" si="1481"/>
        <v/>
      </c>
      <c r="DA506" s="1709" t="str">
        <f t="shared" si="1482"/>
        <v/>
      </c>
      <c r="DB506" s="1710" t="str">
        <f t="shared" si="1483"/>
        <v/>
      </c>
      <c r="DC506" s="1710" t="str">
        <f t="shared" si="1484"/>
        <v/>
      </c>
      <c r="DD506" s="1710" t="str">
        <f t="shared" si="1485"/>
        <v/>
      </c>
      <c r="DE506" s="1709" t="str">
        <f t="shared" si="1486"/>
        <v/>
      </c>
      <c r="DF506" s="1709" t="str">
        <f t="shared" si="1487"/>
        <v/>
      </c>
      <c r="DG506" s="1709" t="str">
        <f t="shared" si="1488"/>
        <v/>
      </c>
      <c r="DH506" s="1709" t="str">
        <f t="shared" si="1489"/>
        <v/>
      </c>
      <c r="DI506" s="1709" t="str">
        <f t="shared" si="1490"/>
        <v/>
      </c>
      <c r="DJ506" s="1708" t="str">
        <f t="shared" si="1491"/>
        <v/>
      </c>
      <c r="DK506" s="1707" t="str">
        <f t="shared" si="1492"/>
        <v/>
      </c>
      <c r="DL506" s="1711">
        <f t="shared" si="1493"/>
        <v>1</v>
      </c>
      <c r="DM506" s="1712">
        <f t="shared" si="1494"/>
        <v>1</v>
      </c>
      <c r="DN506" s="1712">
        <f t="shared" si="1495"/>
        <v>2</v>
      </c>
      <c r="DO506" s="1712">
        <f t="shared" si="1496"/>
        <v>0</v>
      </c>
      <c r="DP506" s="1713"/>
      <c r="DQ506" s="1714"/>
      <c r="DR506" s="1714"/>
      <c r="DS506" s="1714"/>
      <c r="DT506" s="1714"/>
      <c r="DU506" s="1714"/>
      <c r="DV506" s="1714"/>
      <c r="DW506" s="1714"/>
      <c r="DX506" s="1714"/>
      <c r="DY506" s="1715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1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6" customFormat="1" ht="15.75" customHeight="1">
      <c r="A512" s="1703" t="s">
        <v>278</v>
      </c>
      <c r="B512" s="1737">
        <v>5</v>
      </c>
      <c r="C512" s="1691">
        <v>5</v>
      </c>
      <c r="D512" s="1691"/>
      <c r="E512" s="1691">
        <v>8</v>
      </c>
      <c r="F512" s="1691">
        <v>10</v>
      </c>
      <c r="G512" s="1691">
        <v>6.5</v>
      </c>
      <c r="H512" s="1691">
        <v>5</v>
      </c>
      <c r="I512" s="1691">
        <v>6</v>
      </c>
      <c r="J512" s="1691">
        <v>7</v>
      </c>
      <c r="K512" s="1691"/>
      <c r="L512" s="1691"/>
      <c r="M512" s="1691"/>
      <c r="N512" s="1691"/>
      <c r="O512" s="1691"/>
      <c r="P512" s="1691"/>
      <c r="Q512" s="1691"/>
      <c r="R512" s="1691"/>
      <c r="S512" s="1733"/>
      <c r="T512" s="1738">
        <v>6</v>
      </c>
      <c r="U512" s="1738"/>
      <c r="V512" s="1738"/>
      <c r="W512" s="1691">
        <v>6</v>
      </c>
      <c r="X512" s="1691">
        <v>4</v>
      </c>
      <c r="Y512" s="1691">
        <v>6</v>
      </c>
      <c r="Z512" s="1691">
        <v>7.5</v>
      </c>
      <c r="AA512" s="1691">
        <v>7.5</v>
      </c>
      <c r="AB512" s="1691">
        <v>6</v>
      </c>
      <c r="AC512" s="1691"/>
      <c r="AD512" s="1691"/>
      <c r="AE512" s="1691"/>
      <c r="AF512" s="1691"/>
      <c r="AG512" s="1737"/>
      <c r="AH512" s="1691"/>
      <c r="AI512" s="1691"/>
      <c r="AJ512" s="1737"/>
      <c r="AK512" s="1733"/>
      <c r="AL512" s="1691">
        <v>5</v>
      </c>
      <c r="AM512" s="1691">
        <v>6.5</v>
      </c>
      <c r="AN512" s="1691">
        <v>5</v>
      </c>
      <c r="AO512" s="1691">
        <v>3</v>
      </c>
      <c r="AP512" s="1691">
        <v>5</v>
      </c>
      <c r="AQ512" s="1691">
        <v>7</v>
      </c>
      <c r="AR512" s="1691">
        <v>6</v>
      </c>
      <c r="AS512" s="1691">
        <v>1.3</v>
      </c>
      <c r="AT512" s="1691">
        <v>9</v>
      </c>
      <c r="AU512" s="1691"/>
      <c r="AV512" s="1691"/>
      <c r="AW512" s="1691"/>
      <c r="AX512" s="1691"/>
      <c r="AY512" s="1691"/>
      <c r="AZ512" s="1691"/>
      <c r="BA512" s="1691"/>
      <c r="BB512" s="1691"/>
      <c r="BC512" s="1733"/>
      <c r="BD512" s="1691">
        <v>12</v>
      </c>
      <c r="BE512" s="1691">
        <v>6</v>
      </c>
      <c r="BF512" s="1691">
        <v>6</v>
      </c>
      <c r="BG512" s="1691">
        <v>5</v>
      </c>
      <c r="BH512" s="1691">
        <v>4</v>
      </c>
      <c r="BI512" s="1691">
        <v>7</v>
      </c>
      <c r="BJ512" s="1691">
        <v>5</v>
      </c>
      <c r="BK512" s="1691">
        <v>8</v>
      </c>
      <c r="BL512" s="1691">
        <v>7.5</v>
      </c>
      <c r="BM512" s="1691"/>
      <c r="BN512" s="1691"/>
      <c r="BO512" s="1691"/>
      <c r="BP512" s="1691"/>
      <c r="BQ512" s="1691"/>
      <c r="BR512" s="1691"/>
      <c r="BS512" s="1691"/>
      <c r="BT512" s="1691"/>
      <c r="BU512" s="1733"/>
      <c r="BV512" s="1691">
        <v>6</v>
      </c>
      <c r="BW512" s="1691">
        <v>6</v>
      </c>
      <c r="BX512" s="1691">
        <v>6</v>
      </c>
      <c r="BY512" s="1691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7" t="str">
        <f t="shared" si="1476"/>
        <v/>
      </c>
      <c r="CV512" s="1708" t="str">
        <f t="shared" si="1477"/>
        <v/>
      </c>
      <c r="CW512" s="1709" t="str">
        <f t="shared" si="1478"/>
        <v/>
      </c>
      <c r="CX512" s="1709" t="str">
        <f t="shared" si="1479"/>
        <v/>
      </c>
      <c r="CY512" s="1709">
        <f t="shared" si="1480"/>
        <v>4</v>
      </c>
      <c r="CZ512" s="1709">
        <f t="shared" si="1481"/>
        <v>5</v>
      </c>
      <c r="DA512" s="1709">
        <f t="shared" si="1482"/>
        <v>5</v>
      </c>
      <c r="DB512" s="1710">
        <f t="shared" si="1483"/>
        <v>6</v>
      </c>
      <c r="DC512" s="1710">
        <f t="shared" si="1484"/>
        <v>6</v>
      </c>
      <c r="DD512" s="1710">
        <f t="shared" si="1485"/>
        <v>7</v>
      </c>
      <c r="DE512" s="1709">
        <f t="shared" si="1486"/>
        <v>7.5</v>
      </c>
      <c r="DF512" s="1709">
        <f t="shared" si="1487"/>
        <v>8</v>
      </c>
      <c r="DG512" s="1709">
        <f t="shared" si="1488"/>
        <v>12</v>
      </c>
      <c r="DH512" s="1709" t="str">
        <f t="shared" si="1489"/>
        <v/>
      </c>
      <c r="DI512" s="1709" t="str">
        <f t="shared" si="1490"/>
        <v/>
      </c>
      <c r="DJ512" s="1708" t="str">
        <f t="shared" si="1491"/>
        <v/>
      </c>
      <c r="DK512" s="1707" t="str">
        <f t="shared" si="1492"/>
        <v/>
      </c>
      <c r="DL512" s="1711">
        <f t="shared" si="1493"/>
        <v>8</v>
      </c>
      <c r="DM512" s="1712">
        <f t="shared" si="1494"/>
        <v>7</v>
      </c>
      <c r="DN512" s="1712">
        <f t="shared" si="1495"/>
        <v>9</v>
      </c>
      <c r="DO512" s="1712">
        <f t="shared" si="1496"/>
        <v>9</v>
      </c>
      <c r="DP512" s="1713"/>
      <c r="DQ512" s="1714"/>
      <c r="DR512" s="1714"/>
      <c r="DS512" s="1714"/>
      <c r="DT512" s="1714"/>
      <c r="DU512" s="1714"/>
      <c r="DV512" s="1714"/>
      <c r="DW512" s="1714"/>
      <c r="DX512" s="1714"/>
      <c r="DY512" s="1715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2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6" customFormat="1" ht="15.75" customHeight="1">
      <c r="A518" s="1703" t="s">
        <v>278</v>
      </c>
      <c r="B518" s="1706">
        <v>16</v>
      </c>
      <c r="C518" s="1692">
        <v>9.1999999999999993</v>
      </c>
      <c r="D518" s="1692">
        <v>10</v>
      </c>
      <c r="E518" s="1692">
        <v>20</v>
      </c>
      <c r="F518" s="1692">
        <v>10</v>
      </c>
      <c r="G518" s="1692">
        <v>10.7</v>
      </c>
      <c r="H518" s="1692">
        <v>12</v>
      </c>
      <c r="I518" s="1692"/>
      <c r="J518" s="1692">
        <v>10.7</v>
      </c>
      <c r="K518" s="1692"/>
      <c r="L518" s="1692"/>
      <c r="M518" s="1692"/>
      <c r="N518" s="1692"/>
      <c r="O518" s="1692"/>
      <c r="P518" s="1692"/>
      <c r="Q518" s="1692"/>
      <c r="R518" s="1692"/>
      <c r="S518" s="1704"/>
      <c r="T518" s="1705">
        <v>10</v>
      </c>
      <c r="U518" s="1705">
        <v>8</v>
      </c>
      <c r="V518" s="1705">
        <v>10</v>
      </c>
      <c r="W518" s="1692">
        <v>10</v>
      </c>
      <c r="X518" s="1692">
        <v>10</v>
      </c>
      <c r="Y518" s="1692">
        <v>10.6</v>
      </c>
      <c r="Z518" s="1692">
        <v>10</v>
      </c>
      <c r="AA518" s="1692">
        <v>12</v>
      </c>
      <c r="AB518" s="1692">
        <v>16</v>
      </c>
      <c r="AC518" s="1692"/>
      <c r="AD518" s="1692"/>
      <c r="AE518" s="1706"/>
      <c r="AF518" s="1706"/>
      <c r="AG518" s="1706"/>
      <c r="AH518" s="1692"/>
      <c r="AI518" s="1706"/>
      <c r="AJ518" s="1706"/>
      <c r="AK518" s="1704"/>
      <c r="AL518" s="1692">
        <v>10.4</v>
      </c>
      <c r="AM518" s="1692">
        <v>10</v>
      </c>
      <c r="AN518" s="1692">
        <v>11</v>
      </c>
      <c r="AO518" s="1692">
        <v>10</v>
      </c>
      <c r="AP518" s="1692">
        <v>8</v>
      </c>
      <c r="AQ518" s="1692"/>
      <c r="AR518" s="1692">
        <v>10</v>
      </c>
      <c r="AS518" s="1692">
        <v>16</v>
      </c>
      <c r="AT518" s="1692">
        <v>10</v>
      </c>
      <c r="AU518" s="1692"/>
      <c r="AV518" s="1692"/>
      <c r="AW518" s="1692"/>
      <c r="AX518" s="1692"/>
      <c r="AY518" s="1692"/>
      <c r="AZ518" s="1692"/>
      <c r="BA518" s="1692"/>
      <c r="BB518" s="1692"/>
      <c r="BC518" s="1704"/>
      <c r="BD518" s="1692">
        <v>10</v>
      </c>
      <c r="BE518" s="1692">
        <v>9.1999999999999993</v>
      </c>
      <c r="BF518" s="1692">
        <v>12</v>
      </c>
      <c r="BG518" s="1692">
        <v>4.9000000000000004</v>
      </c>
      <c r="BH518" s="1692">
        <v>9.6</v>
      </c>
      <c r="BI518" s="1692">
        <v>13</v>
      </c>
      <c r="BJ518" s="1692">
        <v>9</v>
      </c>
      <c r="BK518" s="1692">
        <v>11</v>
      </c>
      <c r="BL518" s="1692">
        <v>11.2</v>
      </c>
      <c r="BM518" s="1692"/>
      <c r="BN518" s="1692"/>
      <c r="BO518" s="1692"/>
      <c r="BP518" s="1692"/>
      <c r="BQ518" s="1692"/>
      <c r="BR518" s="1692"/>
      <c r="BS518" s="1692"/>
      <c r="BT518" s="1692"/>
      <c r="BU518" s="1704"/>
      <c r="BV518" s="1692">
        <v>11</v>
      </c>
      <c r="BW518" s="1692">
        <v>10</v>
      </c>
      <c r="BX518" s="1692">
        <v>10</v>
      </c>
      <c r="BY518" s="1692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7" t="str">
        <f t="shared" si="1476"/>
        <v/>
      </c>
      <c r="CV518" s="1708" t="str">
        <f t="shared" si="1477"/>
        <v/>
      </c>
      <c r="CW518" s="1709" t="str">
        <f t="shared" si="1478"/>
        <v/>
      </c>
      <c r="CX518" s="1709" t="str">
        <f t="shared" si="1479"/>
        <v/>
      </c>
      <c r="CY518" s="1709">
        <f t="shared" si="1480"/>
        <v>4.9000000000000004</v>
      </c>
      <c r="CZ518" s="1709">
        <f t="shared" si="1481"/>
        <v>9</v>
      </c>
      <c r="DA518" s="1709">
        <f t="shared" si="1482"/>
        <v>9.1999999999999993</v>
      </c>
      <c r="DB518" s="1710">
        <f t="shared" si="1483"/>
        <v>9.6</v>
      </c>
      <c r="DC518" s="1710">
        <f t="shared" si="1484"/>
        <v>10</v>
      </c>
      <c r="DD518" s="1710">
        <f t="shared" si="1485"/>
        <v>11</v>
      </c>
      <c r="DE518" s="1709">
        <f t="shared" si="1486"/>
        <v>11.2</v>
      </c>
      <c r="DF518" s="1709">
        <f t="shared" si="1487"/>
        <v>12</v>
      </c>
      <c r="DG518" s="1709">
        <f t="shared" si="1488"/>
        <v>13</v>
      </c>
      <c r="DH518" s="1709" t="str">
        <f t="shared" si="1489"/>
        <v/>
      </c>
      <c r="DI518" s="1709" t="str">
        <f t="shared" si="1490"/>
        <v/>
      </c>
      <c r="DJ518" s="1708" t="str">
        <f t="shared" si="1491"/>
        <v/>
      </c>
      <c r="DK518" s="1707" t="str">
        <f t="shared" si="1492"/>
        <v/>
      </c>
      <c r="DL518" s="1711">
        <f t="shared" si="1493"/>
        <v>8</v>
      </c>
      <c r="DM518" s="1712">
        <f t="shared" si="1494"/>
        <v>9</v>
      </c>
      <c r="DN518" s="1712">
        <f t="shared" si="1495"/>
        <v>8</v>
      </c>
      <c r="DO518" s="1712">
        <f t="shared" si="1496"/>
        <v>9</v>
      </c>
      <c r="DP518" s="1713"/>
      <c r="DQ518" s="1714"/>
      <c r="DR518" s="1714"/>
      <c r="DS518" s="1714"/>
      <c r="DT518" s="1714"/>
      <c r="DU518" s="1714"/>
      <c r="DV518" s="1714"/>
      <c r="DW518" s="1714"/>
      <c r="DX518" s="1714"/>
      <c r="DY518" s="1715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3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6" customFormat="1" ht="15.75" customHeight="1">
      <c r="A524" s="762" t="s">
        <v>278</v>
      </c>
      <c r="B524" s="1739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4"/>
      <c r="T524" s="1722"/>
      <c r="U524" s="1722"/>
      <c r="V524" s="1722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9"/>
      <c r="AG524" s="772"/>
      <c r="AH524" s="772"/>
      <c r="AI524" s="772"/>
      <c r="AJ524" s="772"/>
      <c r="AK524" s="1734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4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4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7" t="str">
        <f t="shared" si="1476"/>
        <v/>
      </c>
      <c r="CV524" s="1708" t="str">
        <f t="shared" si="1477"/>
        <v/>
      </c>
      <c r="CW524" s="1709" t="str">
        <f t="shared" si="1478"/>
        <v/>
      </c>
      <c r="CX524" s="1709" t="str">
        <f t="shared" si="1479"/>
        <v/>
      </c>
      <c r="CY524" s="1709" t="str">
        <f t="shared" si="1480"/>
        <v/>
      </c>
      <c r="CZ524" s="1709" t="str">
        <f t="shared" si="1481"/>
        <v/>
      </c>
      <c r="DA524" s="1709" t="str">
        <f t="shared" si="1482"/>
        <v/>
      </c>
      <c r="DB524" s="1710" t="str">
        <f t="shared" si="1483"/>
        <v/>
      </c>
      <c r="DC524" s="1710">
        <f t="shared" si="1484"/>
        <v>5</v>
      </c>
      <c r="DD524" s="1710" t="str">
        <f t="shared" si="1485"/>
        <v/>
      </c>
      <c r="DE524" s="1709" t="str">
        <f t="shared" si="1486"/>
        <v/>
      </c>
      <c r="DF524" s="1709" t="str">
        <f t="shared" si="1487"/>
        <v/>
      </c>
      <c r="DG524" s="1709" t="str">
        <f t="shared" si="1488"/>
        <v/>
      </c>
      <c r="DH524" s="1709" t="str">
        <f t="shared" si="1489"/>
        <v/>
      </c>
      <c r="DI524" s="1709" t="str">
        <f t="shared" si="1490"/>
        <v/>
      </c>
      <c r="DJ524" s="1708" t="str">
        <f t="shared" si="1491"/>
        <v/>
      </c>
      <c r="DK524" s="1707" t="str">
        <f t="shared" si="1492"/>
        <v/>
      </c>
      <c r="DL524" s="1711">
        <f t="shared" si="1567"/>
        <v>2</v>
      </c>
      <c r="DM524" s="1712">
        <f t="shared" si="1568"/>
        <v>2</v>
      </c>
      <c r="DN524" s="1712">
        <f t="shared" si="1569"/>
        <v>4</v>
      </c>
      <c r="DO524" s="1712">
        <f t="shared" si="1570"/>
        <v>1</v>
      </c>
      <c r="DP524" s="1713"/>
      <c r="DQ524" s="1714"/>
      <c r="DR524" s="1714"/>
      <c r="DS524" s="1714"/>
      <c r="DT524" s="1714"/>
      <c r="DU524" s="1714"/>
      <c r="DV524" s="1714"/>
      <c r="DW524" s="1714"/>
      <c r="DX524" s="1714"/>
      <c r="DY524" s="1715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3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6" customFormat="1" ht="15.75" customHeight="1">
      <c r="A530" s="1703" t="s">
        <v>278</v>
      </c>
      <c r="B530" s="1737"/>
      <c r="C530" s="1691"/>
      <c r="D530" s="1691"/>
      <c r="E530" s="1691"/>
      <c r="F530" s="1691"/>
      <c r="G530" s="1691"/>
      <c r="H530" s="1691"/>
      <c r="I530" s="1691"/>
      <c r="J530" s="1691"/>
      <c r="K530" s="1691"/>
      <c r="L530" s="1691"/>
      <c r="M530" s="1691"/>
      <c r="N530" s="1691"/>
      <c r="O530" s="1691"/>
      <c r="P530" s="1691"/>
      <c r="Q530" s="1691"/>
      <c r="R530" s="1691"/>
      <c r="S530" s="1733"/>
      <c r="T530" s="1738"/>
      <c r="U530" s="1738"/>
      <c r="V530" s="1738"/>
      <c r="W530" s="1691"/>
      <c r="X530" s="1691"/>
      <c r="Y530" s="1691"/>
      <c r="Z530" s="1691"/>
      <c r="AA530" s="1691"/>
      <c r="AB530" s="1691"/>
      <c r="AC530" s="1691"/>
      <c r="AD530" s="1691"/>
      <c r="AE530" s="1691"/>
      <c r="AF530" s="1691"/>
      <c r="AG530" s="1737"/>
      <c r="AH530" s="1691"/>
      <c r="AI530" s="1691"/>
      <c r="AJ530" s="1737"/>
      <c r="AK530" s="1733"/>
      <c r="AL530" s="1692"/>
      <c r="AM530" s="1692"/>
      <c r="AN530" s="1692"/>
      <c r="AO530" s="1692"/>
      <c r="AP530" s="1692"/>
      <c r="AQ530" s="1692"/>
      <c r="AR530" s="1692"/>
      <c r="AS530" s="1692"/>
      <c r="AT530" s="1692"/>
      <c r="AU530" s="1692"/>
      <c r="AV530" s="1692"/>
      <c r="AW530" s="1692"/>
      <c r="AX530" s="1692"/>
      <c r="AY530" s="1692"/>
      <c r="AZ530" s="1692"/>
      <c r="BA530" s="1692"/>
      <c r="BB530" s="1692"/>
      <c r="BC530" s="1704"/>
      <c r="BD530" s="1692"/>
      <c r="BE530" s="1692"/>
      <c r="BF530" s="1692"/>
      <c r="BG530" s="1692"/>
      <c r="BH530" s="1692"/>
      <c r="BI530" s="1692"/>
      <c r="BJ530" s="1692"/>
      <c r="BK530" s="1692"/>
      <c r="BL530" s="1692"/>
      <c r="BM530" s="1692"/>
      <c r="BN530" s="1692"/>
      <c r="BO530" s="1692"/>
      <c r="BP530" s="1692"/>
      <c r="BQ530" s="1692"/>
      <c r="BR530" s="1692"/>
      <c r="BS530" s="1692"/>
      <c r="BT530" s="1692"/>
      <c r="BU530" s="1704"/>
      <c r="BV530" s="1692"/>
      <c r="BW530" s="1692"/>
      <c r="BX530" s="1692"/>
      <c r="BY530" s="1692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7" t="str">
        <f t="shared" si="1476"/>
        <v/>
      </c>
      <c r="CV530" s="1708" t="str">
        <f t="shared" si="1477"/>
        <v/>
      </c>
      <c r="CW530" s="1709" t="str">
        <f t="shared" si="1478"/>
        <v/>
      </c>
      <c r="CX530" s="1709" t="str">
        <f t="shared" si="1479"/>
        <v/>
      </c>
      <c r="CY530" s="1709" t="str">
        <f t="shared" si="1480"/>
        <v/>
      </c>
      <c r="CZ530" s="1709" t="str">
        <f t="shared" si="1481"/>
        <v/>
      </c>
      <c r="DA530" s="1709" t="str">
        <f t="shared" si="1482"/>
        <v/>
      </c>
      <c r="DB530" s="1710" t="str">
        <f t="shared" si="1483"/>
        <v/>
      </c>
      <c r="DC530" s="1710" t="str">
        <f t="shared" si="1484"/>
        <v/>
      </c>
      <c r="DD530" s="1710" t="str">
        <f t="shared" si="1485"/>
        <v/>
      </c>
      <c r="DE530" s="1709" t="str">
        <f t="shared" si="1486"/>
        <v/>
      </c>
      <c r="DF530" s="1709" t="str">
        <f t="shared" si="1487"/>
        <v/>
      </c>
      <c r="DG530" s="1709" t="str">
        <f t="shared" si="1488"/>
        <v/>
      </c>
      <c r="DH530" s="1709" t="str">
        <f t="shared" si="1489"/>
        <v/>
      </c>
      <c r="DI530" s="1709" t="str">
        <f t="shared" si="1490"/>
        <v/>
      </c>
      <c r="DJ530" s="1708" t="str">
        <f t="shared" si="1491"/>
        <v/>
      </c>
      <c r="DK530" s="1707" t="str">
        <f t="shared" si="1492"/>
        <v/>
      </c>
      <c r="DL530" s="1711">
        <f t="shared" si="1584"/>
        <v>0</v>
      </c>
      <c r="DM530" s="1712">
        <f t="shared" si="1585"/>
        <v>0</v>
      </c>
      <c r="DN530" s="1712">
        <f t="shared" si="1586"/>
        <v>0</v>
      </c>
      <c r="DO530" s="1712">
        <f t="shared" si="1587"/>
        <v>0</v>
      </c>
      <c r="DP530" s="1713"/>
      <c r="DQ530" s="1714"/>
      <c r="DR530" s="1714"/>
      <c r="DS530" s="1714"/>
      <c r="DT530" s="1714"/>
      <c r="DU530" s="1714"/>
      <c r="DV530" s="1714"/>
      <c r="DW530" s="1714"/>
      <c r="DX530" s="1714"/>
      <c r="DY530" s="1715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3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4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6" customFormat="1" ht="15.75" customHeight="1">
      <c r="A536" s="762" t="s">
        <v>278</v>
      </c>
      <c r="B536" s="1692"/>
      <c r="C536" s="1692"/>
      <c r="D536" s="1692"/>
      <c r="E536" s="1692"/>
      <c r="F536" s="1692"/>
      <c r="G536" s="1692"/>
      <c r="H536" s="1692"/>
      <c r="I536" s="1692"/>
      <c r="J536" s="1692"/>
      <c r="K536" s="1692"/>
      <c r="L536" s="1692"/>
      <c r="M536" s="1692"/>
      <c r="N536" s="1692"/>
      <c r="O536" s="1692"/>
      <c r="P536" s="1692"/>
      <c r="Q536" s="1692"/>
      <c r="R536" s="1692"/>
      <c r="S536" s="1704"/>
      <c r="T536" s="1705"/>
      <c r="U536" s="1705"/>
      <c r="V536" s="1705"/>
      <c r="W536" s="1692"/>
      <c r="X536" s="1692"/>
      <c r="Y536" s="1692"/>
      <c r="Z536" s="1692"/>
      <c r="AA536" s="1692"/>
      <c r="AB536" s="1692"/>
      <c r="AC536" s="1692"/>
      <c r="AD536" s="1692"/>
      <c r="AE536" s="1692"/>
      <c r="AF536" s="1692"/>
      <c r="AG536" s="1692"/>
      <c r="AH536" s="1692"/>
      <c r="AI536" s="1692"/>
      <c r="AJ536" s="1692"/>
      <c r="AK536" s="1704"/>
      <c r="AL536" s="1692"/>
      <c r="AM536" s="1692"/>
      <c r="AN536" s="1692">
        <v>7.5</v>
      </c>
      <c r="AO536" s="1692"/>
      <c r="AP536" s="1692"/>
      <c r="AQ536" s="1692">
        <v>20</v>
      </c>
      <c r="AR536" s="1692"/>
      <c r="AS536" s="1692"/>
      <c r="AT536" s="1692"/>
      <c r="AU536" s="1692"/>
      <c r="AV536" s="1692"/>
      <c r="AW536" s="1692"/>
      <c r="AX536" s="1692"/>
      <c r="AY536" s="1692"/>
      <c r="AZ536" s="1692"/>
      <c r="BA536" s="1692"/>
      <c r="BB536" s="1692"/>
      <c r="BC536" s="1704"/>
      <c r="BD536" s="1692"/>
      <c r="BE536" s="1692"/>
      <c r="BF536" s="1692"/>
      <c r="BG536" s="1692">
        <v>20</v>
      </c>
      <c r="BH536" s="1692"/>
      <c r="BI536" s="1692"/>
      <c r="BJ536" s="1692"/>
      <c r="BK536" s="1692"/>
      <c r="BL536" s="1692"/>
      <c r="BM536" s="1692"/>
      <c r="BN536" s="1692"/>
      <c r="BO536" s="1692"/>
      <c r="BP536" s="1692"/>
      <c r="BQ536" s="1692"/>
      <c r="BR536" s="1692"/>
      <c r="BS536" s="1692"/>
      <c r="BT536" s="1692"/>
      <c r="BU536" s="1704"/>
      <c r="BV536" s="1692"/>
      <c r="BW536" s="1692"/>
      <c r="BX536" s="1692"/>
      <c r="BY536" s="1692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7" t="str">
        <f t="shared" si="1476"/>
        <v/>
      </c>
      <c r="CV536" s="1708" t="str">
        <f t="shared" si="1477"/>
        <v/>
      </c>
      <c r="CW536" s="1709" t="str">
        <f t="shared" si="1478"/>
        <v/>
      </c>
      <c r="CX536" s="1709" t="str">
        <f t="shared" si="1479"/>
        <v/>
      </c>
      <c r="CY536" s="1709" t="str">
        <f t="shared" si="1480"/>
        <v/>
      </c>
      <c r="CZ536" s="1709" t="str">
        <f t="shared" si="1481"/>
        <v/>
      </c>
      <c r="DA536" s="1709" t="str">
        <f t="shared" si="1482"/>
        <v/>
      </c>
      <c r="DB536" s="1710" t="str">
        <f t="shared" si="1483"/>
        <v/>
      </c>
      <c r="DC536" s="1710">
        <f t="shared" si="1484"/>
        <v>20</v>
      </c>
      <c r="DD536" s="1710" t="str">
        <f t="shared" si="1485"/>
        <v/>
      </c>
      <c r="DE536" s="1709" t="str">
        <f t="shared" si="1486"/>
        <v/>
      </c>
      <c r="DF536" s="1709" t="str">
        <f t="shared" si="1487"/>
        <v/>
      </c>
      <c r="DG536" s="1709" t="str">
        <f t="shared" si="1488"/>
        <v/>
      </c>
      <c r="DH536" s="1709" t="str">
        <f t="shared" si="1489"/>
        <v/>
      </c>
      <c r="DI536" s="1709" t="str">
        <f t="shared" si="1490"/>
        <v/>
      </c>
      <c r="DJ536" s="1708" t="str">
        <f t="shared" si="1491"/>
        <v/>
      </c>
      <c r="DK536" s="1707" t="str">
        <f t="shared" si="1492"/>
        <v/>
      </c>
      <c r="DL536" s="1711">
        <f t="shared" si="1584"/>
        <v>0</v>
      </c>
      <c r="DM536" s="1712">
        <f t="shared" si="1585"/>
        <v>0</v>
      </c>
      <c r="DN536" s="1712">
        <f t="shared" si="1586"/>
        <v>2</v>
      </c>
      <c r="DO536" s="1712">
        <f t="shared" si="1587"/>
        <v>1</v>
      </c>
      <c r="DP536" s="1713"/>
      <c r="DQ536" s="1714"/>
      <c r="DR536" s="1714"/>
      <c r="DS536" s="1714"/>
      <c r="DT536" s="1714"/>
      <c r="DU536" s="1714"/>
      <c r="DV536" s="1714"/>
      <c r="DW536" s="1714"/>
      <c r="DX536" s="1714"/>
      <c r="DY536" s="1715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3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6" customFormat="1" ht="15.75" customHeight="1">
      <c r="A542" s="1703" t="s">
        <v>278</v>
      </c>
      <c r="B542" s="1737"/>
      <c r="C542" s="1691"/>
      <c r="D542" s="1691"/>
      <c r="E542" s="1691">
        <v>9</v>
      </c>
      <c r="F542" s="1691"/>
      <c r="G542" s="1691">
        <v>5</v>
      </c>
      <c r="H542" s="1691"/>
      <c r="I542" s="1691">
        <v>7.5</v>
      </c>
      <c r="J542" s="1691"/>
      <c r="K542" s="1691"/>
      <c r="L542" s="1691"/>
      <c r="M542" s="1691"/>
      <c r="N542" s="1691"/>
      <c r="O542" s="1691"/>
      <c r="P542" s="1691"/>
      <c r="Q542" s="1691"/>
      <c r="R542" s="1691"/>
      <c r="S542" s="1733"/>
      <c r="T542" s="1738"/>
      <c r="U542" s="1738"/>
      <c r="V542" s="1738"/>
      <c r="W542" s="1691">
        <v>10</v>
      </c>
      <c r="X542" s="1691">
        <v>10</v>
      </c>
      <c r="Y542" s="1691">
        <v>13.33</v>
      </c>
      <c r="Z542" s="1691"/>
      <c r="AA542" s="1691"/>
      <c r="AB542" s="1691">
        <v>7.5</v>
      </c>
      <c r="AC542" s="1691"/>
      <c r="AD542" s="1691"/>
      <c r="AE542" s="1691"/>
      <c r="AF542" s="1691"/>
      <c r="AG542" s="1737"/>
      <c r="AH542" s="1691"/>
      <c r="AI542" s="1691"/>
      <c r="AJ542" s="1737"/>
      <c r="AK542" s="1733"/>
      <c r="AL542" s="1691"/>
      <c r="AM542" s="1691">
        <v>15</v>
      </c>
      <c r="AN542" s="1691">
        <v>20</v>
      </c>
      <c r="AO542" s="1691"/>
      <c r="AP542" s="1691"/>
      <c r="AQ542" s="1691">
        <v>10</v>
      </c>
      <c r="AR542" s="1691">
        <v>20</v>
      </c>
      <c r="AS542" s="1691"/>
      <c r="AT542" s="1691">
        <v>20</v>
      </c>
      <c r="AU542" s="1691"/>
      <c r="AV542" s="1691"/>
      <c r="AW542" s="1691"/>
      <c r="AX542" s="1691"/>
      <c r="AY542" s="1691"/>
      <c r="AZ542" s="1691"/>
      <c r="BA542" s="1691"/>
      <c r="BB542" s="1691"/>
      <c r="BC542" s="1733"/>
      <c r="BD542" s="1691"/>
      <c r="BE542" s="1691"/>
      <c r="BF542" s="1691">
        <v>20</v>
      </c>
      <c r="BG542" s="1691">
        <v>25</v>
      </c>
      <c r="BH542" s="1691"/>
      <c r="BI542" s="1691">
        <v>0.9</v>
      </c>
      <c r="BJ542" s="1691"/>
      <c r="BK542" s="1691"/>
      <c r="BL542" s="1691"/>
      <c r="BM542" s="1691"/>
      <c r="BN542" s="1691"/>
      <c r="BO542" s="1691"/>
      <c r="BP542" s="1691"/>
      <c r="BQ542" s="1691"/>
      <c r="BR542" s="1691"/>
      <c r="BS542" s="1691"/>
      <c r="BT542" s="1691"/>
      <c r="BU542" s="1733"/>
      <c r="BV542" s="1691">
        <v>8</v>
      </c>
      <c r="BW542" s="1691">
        <v>10</v>
      </c>
      <c r="BX542" s="1691">
        <v>20</v>
      </c>
      <c r="BY542" s="1691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7" t="str">
        <f t="shared" si="1476"/>
        <v/>
      </c>
      <c r="CV542" s="1708" t="str">
        <f t="shared" si="1477"/>
        <v/>
      </c>
      <c r="CW542" s="1709" t="str">
        <f t="shared" si="1478"/>
        <v/>
      </c>
      <c r="CX542" s="1709" t="str">
        <f t="shared" si="1479"/>
        <v/>
      </c>
      <c r="CY542" s="1709" t="str">
        <f t="shared" si="1480"/>
        <v/>
      </c>
      <c r="CZ542" s="1709" t="str">
        <f t="shared" si="1481"/>
        <v/>
      </c>
      <c r="DA542" s="1709" t="str">
        <f t="shared" si="1482"/>
        <v/>
      </c>
      <c r="DB542" s="1710">
        <f t="shared" si="1483"/>
        <v>0.9</v>
      </c>
      <c r="DC542" s="1710">
        <f t="shared" si="1484"/>
        <v>20</v>
      </c>
      <c r="DD542" s="1710">
        <f t="shared" si="1485"/>
        <v>25</v>
      </c>
      <c r="DE542" s="1709" t="str">
        <f t="shared" si="1486"/>
        <v/>
      </c>
      <c r="DF542" s="1709" t="str">
        <f t="shared" si="1487"/>
        <v/>
      </c>
      <c r="DG542" s="1709" t="str">
        <f t="shared" si="1488"/>
        <v/>
      </c>
      <c r="DH542" s="1709" t="str">
        <f t="shared" si="1489"/>
        <v/>
      </c>
      <c r="DI542" s="1709" t="str">
        <f t="shared" si="1490"/>
        <v/>
      </c>
      <c r="DJ542" s="1708" t="str">
        <f t="shared" si="1491"/>
        <v/>
      </c>
      <c r="DK542" s="1707" t="str">
        <f t="shared" si="1492"/>
        <v/>
      </c>
      <c r="DL542" s="1711">
        <f t="shared" si="1584"/>
        <v>3</v>
      </c>
      <c r="DM542" s="1712">
        <f t="shared" si="1585"/>
        <v>4</v>
      </c>
      <c r="DN542" s="1712">
        <f t="shared" si="1586"/>
        <v>5</v>
      </c>
      <c r="DO542" s="1712">
        <f t="shared" si="1587"/>
        <v>3</v>
      </c>
      <c r="DP542" s="1713"/>
      <c r="DQ542" s="1714"/>
      <c r="DR542" s="1714"/>
      <c r="DS542" s="1714"/>
      <c r="DT542" s="1714"/>
      <c r="DU542" s="1714"/>
      <c r="DV542" s="1714"/>
      <c r="DW542" s="1714"/>
      <c r="DX542" s="1714"/>
      <c r="DY542" s="1715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5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6" customFormat="1" ht="15.75" customHeight="1">
      <c r="A548" s="1703" t="s">
        <v>278</v>
      </c>
      <c r="B548" s="1737"/>
      <c r="C548" s="1691"/>
      <c r="D548" s="1691"/>
      <c r="E548" s="1691"/>
      <c r="F548" s="1691"/>
      <c r="G548" s="1691"/>
      <c r="H548" s="1691"/>
      <c r="I548" s="1691"/>
      <c r="J548" s="1691"/>
      <c r="K548" s="1691"/>
      <c r="L548" s="1691"/>
      <c r="M548" s="1691"/>
      <c r="N548" s="1691"/>
      <c r="O548" s="1691"/>
      <c r="P548" s="1691"/>
      <c r="Q548" s="1691"/>
      <c r="R548" s="1691"/>
      <c r="S548" s="1733"/>
      <c r="T548" s="1738">
        <v>20</v>
      </c>
      <c r="U548" s="1738">
        <v>20</v>
      </c>
      <c r="V548" s="1738"/>
      <c r="W548" s="1691"/>
      <c r="X548" s="1691"/>
      <c r="Y548" s="1691"/>
      <c r="Z548" s="1691"/>
      <c r="AA548" s="1691"/>
      <c r="AB548" s="1691"/>
      <c r="AC548" s="1691"/>
      <c r="AD548" s="1691"/>
      <c r="AE548" s="1691"/>
      <c r="AF548" s="1691"/>
      <c r="AG548" s="1737"/>
      <c r="AH548" s="1691"/>
      <c r="AI548" s="1691"/>
      <c r="AJ548" s="1737"/>
      <c r="AK548" s="1733"/>
      <c r="AL548" s="1691"/>
      <c r="AM548" s="1691"/>
      <c r="AN548" s="1691"/>
      <c r="AO548" s="1691"/>
      <c r="AP548" s="1691"/>
      <c r="AQ548" s="1691"/>
      <c r="AR548" s="1691"/>
      <c r="AS548" s="1691"/>
      <c r="AT548" s="1691"/>
      <c r="AU548" s="1691"/>
      <c r="AV548" s="1691"/>
      <c r="AW548" s="1691"/>
      <c r="AX548" s="1691"/>
      <c r="AY548" s="1691"/>
      <c r="AZ548" s="1691"/>
      <c r="BA548" s="1691"/>
      <c r="BB548" s="1691"/>
      <c r="BC548" s="1733"/>
      <c r="BD548" s="1691"/>
      <c r="BE548" s="1691">
        <v>4</v>
      </c>
      <c r="BF548" s="1691"/>
      <c r="BG548" s="1691"/>
      <c r="BH548" s="1691"/>
      <c r="BI548" s="1691"/>
      <c r="BJ548" s="1691"/>
      <c r="BK548" s="1691"/>
      <c r="BL548" s="1691"/>
      <c r="BM548" s="1691"/>
      <c r="BN548" s="1691"/>
      <c r="BO548" s="1691"/>
      <c r="BP548" s="1691"/>
      <c r="BQ548" s="1691"/>
      <c r="BR548" s="1691"/>
      <c r="BS548" s="1691"/>
      <c r="BT548" s="1691"/>
      <c r="BU548" s="1733"/>
      <c r="BV548" s="1691"/>
      <c r="BW548" s="1691"/>
      <c r="BX548" s="1691"/>
      <c r="BY548" s="1691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7" t="str">
        <f t="shared" si="1476"/>
        <v/>
      </c>
      <c r="CV548" s="1708" t="str">
        <f t="shared" si="1477"/>
        <v/>
      </c>
      <c r="CW548" s="1709" t="str">
        <f t="shared" si="1478"/>
        <v/>
      </c>
      <c r="CX548" s="1709" t="str">
        <f t="shared" si="1479"/>
        <v/>
      </c>
      <c r="CY548" s="1709" t="str">
        <f t="shared" si="1480"/>
        <v/>
      </c>
      <c r="CZ548" s="1709" t="str">
        <f t="shared" si="1481"/>
        <v/>
      </c>
      <c r="DA548" s="1709" t="str">
        <f t="shared" si="1482"/>
        <v/>
      </c>
      <c r="DB548" s="1710" t="str">
        <f t="shared" si="1483"/>
        <v/>
      </c>
      <c r="DC548" s="1710">
        <f t="shared" si="1484"/>
        <v>4</v>
      </c>
      <c r="DD548" s="1710" t="str">
        <f t="shared" si="1485"/>
        <v/>
      </c>
      <c r="DE548" s="1709" t="str">
        <f t="shared" si="1486"/>
        <v/>
      </c>
      <c r="DF548" s="1709" t="str">
        <f t="shared" si="1487"/>
        <v/>
      </c>
      <c r="DG548" s="1709" t="str">
        <f t="shared" si="1488"/>
        <v/>
      </c>
      <c r="DH548" s="1709" t="str">
        <f t="shared" si="1489"/>
        <v/>
      </c>
      <c r="DI548" s="1709" t="str">
        <f t="shared" si="1490"/>
        <v/>
      </c>
      <c r="DJ548" s="1708" t="str">
        <f t="shared" si="1491"/>
        <v/>
      </c>
      <c r="DK548" s="1707" t="str">
        <f t="shared" si="1492"/>
        <v/>
      </c>
      <c r="DL548" s="1711">
        <f t="shared" si="1584"/>
        <v>0</v>
      </c>
      <c r="DM548" s="1712">
        <f t="shared" si="1585"/>
        <v>2</v>
      </c>
      <c r="DN548" s="1712">
        <f t="shared" si="1586"/>
        <v>0</v>
      </c>
      <c r="DO548" s="1712">
        <f t="shared" si="1587"/>
        <v>1</v>
      </c>
      <c r="DP548" s="1713"/>
      <c r="DQ548" s="1714"/>
      <c r="DR548" s="1714"/>
      <c r="DS548" s="1714"/>
      <c r="DT548" s="1714"/>
      <c r="DU548" s="1714"/>
      <c r="DV548" s="1714"/>
      <c r="DW548" s="1714"/>
      <c r="DX548" s="1714"/>
      <c r="DY548" s="1715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3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6" customFormat="1" ht="15.75" customHeight="1">
      <c r="A554" s="762" t="s">
        <v>278</v>
      </c>
      <c r="B554" s="1706"/>
      <c r="C554" s="1737"/>
      <c r="D554" s="1706"/>
      <c r="E554" s="1737"/>
      <c r="F554" s="1706"/>
      <c r="G554" s="1737"/>
      <c r="H554" s="1706"/>
      <c r="I554" s="1737"/>
      <c r="J554" s="1706"/>
      <c r="K554" s="1737"/>
      <c r="L554" s="1737"/>
      <c r="M554" s="1706"/>
      <c r="N554" s="1737"/>
      <c r="O554" s="1737"/>
      <c r="P554" s="1706"/>
      <c r="Q554" s="1737"/>
      <c r="R554" s="1737"/>
      <c r="S554" s="1718"/>
      <c r="T554" s="1740"/>
      <c r="U554" s="1719"/>
      <c r="V554" s="1740"/>
      <c r="W554" s="1706"/>
      <c r="X554" s="1737"/>
      <c r="Y554" s="1706"/>
      <c r="Z554" s="1737"/>
      <c r="AA554" s="1706"/>
      <c r="AB554" s="1737"/>
      <c r="AC554" s="1706"/>
      <c r="AD554" s="1737"/>
      <c r="AE554" s="1706"/>
      <c r="AF554" s="1737"/>
      <c r="AG554" s="1706"/>
      <c r="AH554" s="1737"/>
      <c r="AI554" s="1706"/>
      <c r="AJ554" s="1737"/>
      <c r="AK554" s="1718"/>
      <c r="AL554" s="1737"/>
      <c r="AM554" s="1706"/>
      <c r="AN554" s="1737"/>
      <c r="AO554" s="1706"/>
      <c r="AP554" s="1737"/>
      <c r="AQ554" s="1706"/>
      <c r="AR554" s="1737"/>
      <c r="AS554" s="1706"/>
      <c r="AT554" s="1737"/>
      <c r="AU554" s="1706"/>
      <c r="AV554" s="1737"/>
      <c r="AW554" s="1706"/>
      <c r="AX554" s="1737"/>
      <c r="AY554" s="1706"/>
      <c r="AZ554" s="1737"/>
      <c r="BA554" s="1706"/>
      <c r="BB554" s="1737"/>
      <c r="BC554" s="1718"/>
      <c r="BD554" s="1737"/>
      <c r="BE554" s="1737"/>
      <c r="BF554" s="1706"/>
      <c r="BG554" s="1737"/>
      <c r="BH554" s="1706"/>
      <c r="BI554" s="1737"/>
      <c r="BJ554" s="1706"/>
      <c r="BK554" s="1737"/>
      <c r="BL554" s="1706"/>
      <c r="BM554" s="1737"/>
      <c r="BN554" s="1706"/>
      <c r="BO554" s="1737"/>
      <c r="BP554" s="1706"/>
      <c r="BQ554" s="1737"/>
      <c r="BR554" s="1706"/>
      <c r="BS554" s="1737"/>
      <c r="BT554" s="1706"/>
      <c r="BU554" s="1718"/>
      <c r="BV554" s="1737"/>
      <c r="BW554" s="1706"/>
      <c r="BX554" s="1737"/>
      <c r="BY554" s="1706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7" t="str">
        <f t="shared" si="1476"/>
        <v/>
      </c>
      <c r="CV554" s="1708" t="str">
        <f t="shared" si="1477"/>
        <v/>
      </c>
      <c r="CW554" s="1709" t="str">
        <f t="shared" si="1478"/>
        <v/>
      </c>
      <c r="CX554" s="1709" t="str">
        <f t="shared" si="1479"/>
        <v/>
      </c>
      <c r="CY554" s="1709" t="str">
        <f t="shared" si="1480"/>
        <v/>
      </c>
      <c r="CZ554" s="1709" t="str">
        <f t="shared" si="1481"/>
        <v/>
      </c>
      <c r="DA554" s="1709" t="str">
        <f t="shared" si="1482"/>
        <v/>
      </c>
      <c r="DB554" s="1710" t="str">
        <f t="shared" si="1483"/>
        <v/>
      </c>
      <c r="DC554" s="1710" t="str">
        <f t="shared" si="1484"/>
        <v/>
      </c>
      <c r="DD554" s="1710" t="str">
        <f t="shared" si="1485"/>
        <v/>
      </c>
      <c r="DE554" s="1709" t="str">
        <f t="shared" si="1486"/>
        <v/>
      </c>
      <c r="DF554" s="1709" t="str">
        <f t="shared" si="1487"/>
        <v/>
      </c>
      <c r="DG554" s="1709" t="str">
        <f t="shared" si="1488"/>
        <v/>
      </c>
      <c r="DH554" s="1709" t="str">
        <f t="shared" si="1489"/>
        <v/>
      </c>
      <c r="DI554" s="1709" t="str">
        <f t="shared" si="1490"/>
        <v/>
      </c>
      <c r="DJ554" s="1708" t="str">
        <f t="shared" si="1491"/>
        <v/>
      </c>
      <c r="DK554" s="1707" t="str">
        <f t="shared" si="1492"/>
        <v/>
      </c>
      <c r="DL554" s="1711">
        <f t="shared" si="1584"/>
        <v>0</v>
      </c>
      <c r="DM554" s="1712">
        <f t="shared" si="1585"/>
        <v>0</v>
      </c>
      <c r="DN554" s="1712">
        <f t="shared" si="1586"/>
        <v>0</v>
      </c>
      <c r="DO554" s="1712">
        <f t="shared" si="1587"/>
        <v>0</v>
      </c>
      <c r="DP554" s="1713"/>
      <c r="DQ554" s="1714"/>
      <c r="DR554" s="1714"/>
      <c r="DS554" s="1714"/>
      <c r="DT554" s="1714"/>
      <c r="DU554" s="1714"/>
      <c r="DV554" s="1714"/>
      <c r="DW554" s="1714"/>
      <c r="DX554" s="1714"/>
      <c r="DY554" s="1715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3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6" customFormat="1" ht="15.75" customHeight="1">
      <c r="A560" s="1703" t="s">
        <v>278</v>
      </c>
      <c r="B560" s="1692"/>
      <c r="C560" s="1692"/>
      <c r="D560" s="1692">
        <v>1</v>
      </c>
      <c r="E560" s="1692"/>
      <c r="F560" s="1692">
        <v>1.5</v>
      </c>
      <c r="G560" s="1692">
        <v>0.75</v>
      </c>
      <c r="H560" s="1692"/>
      <c r="I560" s="1692"/>
      <c r="J560" s="1692">
        <v>1.5</v>
      </c>
      <c r="K560" s="1692"/>
      <c r="L560" s="1692"/>
      <c r="M560" s="1692"/>
      <c r="N560" s="1692"/>
      <c r="O560" s="1692"/>
      <c r="P560" s="1692"/>
      <c r="Q560" s="1692"/>
      <c r="R560" s="1692"/>
      <c r="S560" s="1704"/>
      <c r="T560" s="1705">
        <v>1</v>
      </c>
      <c r="U560" s="1705"/>
      <c r="V560" s="1705">
        <v>1</v>
      </c>
      <c r="W560" s="1692"/>
      <c r="X560" s="1692">
        <v>1</v>
      </c>
      <c r="Y560" s="1692">
        <v>1</v>
      </c>
      <c r="Z560" s="1692">
        <v>1</v>
      </c>
      <c r="AA560" s="1692"/>
      <c r="AB560" s="1692"/>
      <c r="AC560" s="1692"/>
      <c r="AD560" s="1692"/>
      <c r="AE560" s="1692"/>
      <c r="AF560" s="1692"/>
      <c r="AG560" s="1692"/>
      <c r="AH560" s="1692"/>
      <c r="AI560" s="1692"/>
      <c r="AJ560" s="1692"/>
      <c r="AK560" s="1704"/>
      <c r="AL560" s="1692"/>
      <c r="AM560" s="1692"/>
      <c r="AN560" s="1692"/>
      <c r="AO560" s="1692"/>
      <c r="AP560" s="1692"/>
      <c r="AQ560" s="1692">
        <v>4</v>
      </c>
      <c r="AR560" s="1692">
        <v>1</v>
      </c>
      <c r="AS560" s="1692">
        <v>4</v>
      </c>
      <c r="AT560" s="1692"/>
      <c r="AU560" s="1692"/>
      <c r="AV560" s="1692"/>
      <c r="AW560" s="1692"/>
      <c r="AX560" s="1692"/>
      <c r="AY560" s="1692"/>
      <c r="AZ560" s="1692"/>
      <c r="BA560" s="1692"/>
      <c r="BB560" s="1692"/>
      <c r="BC560" s="1704"/>
      <c r="BD560" s="1692"/>
      <c r="BE560" s="1692">
        <v>1</v>
      </c>
      <c r="BF560" s="1692">
        <v>0.5</v>
      </c>
      <c r="BG560" s="1692">
        <v>1</v>
      </c>
      <c r="BH560" s="1692"/>
      <c r="BI560" s="1692">
        <v>2.5</v>
      </c>
      <c r="BJ560" s="1692">
        <v>4</v>
      </c>
      <c r="BK560" s="1692">
        <v>6</v>
      </c>
      <c r="BL560" s="1692">
        <v>4</v>
      </c>
      <c r="BM560" s="1692"/>
      <c r="BN560" s="1692"/>
      <c r="BO560" s="1692"/>
      <c r="BP560" s="1692"/>
      <c r="BQ560" s="1692"/>
      <c r="BR560" s="1692"/>
      <c r="BS560" s="1692"/>
      <c r="BT560" s="1692"/>
      <c r="BU560" s="1704"/>
      <c r="BV560" s="1692">
        <v>1</v>
      </c>
      <c r="BW560" s="1692">
        <v>1</v>
      </c>
      <c r="BX560" s="1692">
        <v>1</v>
      </c>
      <c r="BY560" s="1692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7" t="str">
        <f t="shared" si="1661"/>
        <v/>
      </c>
      <c r="CV560" s="1708" t="str">
        <f t="shared" si="1661"/>
        <v/>
      </c>
      <c r="CW560" s="1709" t="str">
        <f t="shared" si="1661"/>
        <v/>
      </c>
      <c r="CX560" s="1709" t="str">
        <f t="shared" si="1661"/>
        <v/>
      </c>
      <c r="CY560" s="1709" t="str">
        <f t="shared" si="1661"/>
        <v/>
      </c>
      <c r="CZ560" s="1709">
        <f t="shared" si="1661"/>
        <v>0.5</v>
      </c>
      <c r="DA560" s="1709">
        <f t="shared" si="1661"/>
        <v>1</v>
      </c>
      <c r="DB560" s="1710">
        <f t="shared" si="1661"/>
        <v>1</v>
      </c>
      <c r="DC560" s="1710">
        <f t="shared" si="1661"/>
        <v>2.5</v>
      </c>
      <c r="DD560" s="1710">
        <f t="shared" si="1661"/>
        <v>4</v>
      </c>
      <c r="DE560" s="1709">
        <f t="shared" si="1661"/>
        <v>4</v>
      </c>
      <c r="DF560" s="1709">
        <f t="shared" si="1661"/>
        <v>6</v>
      </c>
      <c r="DG560" s="1709" t="str">
        <f t="shared" si="1661"/>
        <v/>
      </c>
      <c r="DH560" s="1709" t="str">
        <f t="shared" si="1661"/>
        <v/>
      </c>
      <c r="DI560" s="1709" t="str">
        <f t="shared" si="1661"/>
        <v/>
      </c>
      <c r="DJ560" s="1708" t="str">
        <f t="shared" si="1661"/>
        <v/>
      </c>
      <c r="DK560" s="170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1">
        <f t="shared" si="1584"/>
        <v>4</v>
      </c>
      <c r="DM560" s="1712">
        <f t="shared" si="1585"/>
        <v>5</v>
      </c>
      <c r="DN560" s="1712">
        <f t="shared" si="1586"/>
        <v>3</v>
      </c>
      <c r="DO560" s="1712">
        <f t="shared" si="1587"/>
        <v>7</v>
      </c>
      <c r="DP560" s="1713"/>
      <c r="DQ560" s="1714"/>
      <c r="DR560" s="1714"/>
      <c r="DS560" s="1714"/>
      <c r="DT560" s="1714"/>
      <c r="DU560" s="1714"/>
      <c r="DV560" s="1714"/>
      <c r="DW560" s="1714"/>
      <c r="DX560" s="1714"/>
      <c r="DY560" s="1715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5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6" customFormat="1" ht="15.75" customHeight="1">
      <c r="A566" s="762" t="s">
        <v>278</v>
      </c>
      <c r="B566" s="1737"/>
      <c r="C566" s="1691"/>
      <c r="D566" s="1691"/>
      <c r="E566" s="1691"/>
      <c r="F566" s="1691"/>
      <c r="G566" s="1691"/>
      <c r="H566" s="1691"/>
      <c r="I566" s="1691"/>
      <c r="J566" s="1691"/>
      <c r="K566" s="1691"/>
      <c r="L566" s="1691"/>
      <c r="M566" s="1691"/>
      <c r="N566" s="1691"/>
      <c r="O566" s="1691"/>
      <c r="P566" s="1691"/>
      <c r="Q566" s="1691"/>
      <c r="R566" s="1691"/>
      <c r="S566" s="1733"/>
      <c r="T566" s="1738"/>
      <c r="U566" s="1738"/>
      <c r="V566" s="1738"/>
      <c r="W566" s="1691"/>
      <c r="X566" s="1691"/>
      <c r="Y566" s="1691"/>
      <c r="Z566" s="1691"/>
      <c r="AA566" s="1691"/>
      <c r="AB566" s="1691"/>
      <c r="AC566" s="1691"/>
      <c r="AD566" s="1691"/>
      <c r="AE566" s="1691"/>
      <c r="AF566" s="1691"/>
      <c r="AG566" s="1737"/>
      <c r="AH566" s="1691"/>
      <c r="AI566" s="1691"/>
      <c r="AJ566" s="1737"/>
      <c r="AK566" s="1733"/>
      <c r="AL566" s="1691"/>
      <c r="AM566" s="1691"/>
      <c r="AN566" s="1691"/>
      <c r="AO566" s="1691"/>
      <c r="AP566" s="1691"/>
      <c r="AQ566" s="1691"/>
      <c r="AR566" s="1691">
        <v>2.5</v>
      </c>
      <c r="AS566" s="1691"/>
      <c r="AT566" s="1691"/>
      <c r="AU566" s="1691"/>
      <c r="AV566" s="1691"/>
      <c r="AW566" s="1691"/>
      <c r="AX566" s="1691"/>
      <c r="AY566" s="1691"/>
      <c r="AZ566" s="1691"/>
      <c r="BA566" s="1691"/>
      <c r="BB566" s="1691"/>
      <c r="BC566" s="1733"/>
      <c r="BD566" s="1691"/>
      <c r="BE566" s="1691"/>
      <c r="BF566" s="1691"/>
      <c r="BG566" s="1691"/>
      <c r="BH566" s="1691"/>
      <c r="BI566" s="1691"/>
      <c r="BJ566" s="1691">
        <v>3</v>
      </c>
      <c r="BK566" s="1691"/>
      <c r="BL566" s="1691"/>
      <c r="BM566" s="1691"/>
      <c r="BN566" s="1691"/>
      <c r="BO566" s="1691"/>
      <c r="BP566" s="1691"/>
      <c r="BQ566" s="1691"/>
      <c r="BR566" s="1691"/>
      <c r="BS566" s="1691"/>
      <c r="BT566" s="1691"/>
      <c r="BU566" s="1733"/>
      <c r="BV566" s="1691"/>
      <c r="BW566" s="1691"/>
      <c r="BX566" s="1691"/>
      <c r="BY566" s="1691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7" t="str">
        <f t="shared" si="1671"/>
        <v/>
      </c>
      <c r="CV566" s="1708" t="str">
        <f t="shared" si="1671"/>
        <v/>
      </c>
      <c r="CW566" s="1709" t="str">
        <f t="shared" si="1671"/>
        <v/>
      </c>
      <c r="CX566" s="1709" t="str">
        <f t="shared" si="1671"/>
        <v/>
      </c>
      <c r="CY566" s="1709" t="str">
        <f t="shared" si="1671"/>
        <v/>
      </c>
      <c r="CZ566" s="1709" t="str">
        <f t="shared" si="1671"/>
        <v/>
      </c>
      <c r="DA566" s="1709" t="str">
        <f t="shared" si="1671"/>
        <v/>
      </c>
      <c r="DB566" s="1710" t="str">
        <f t="shared" si="1671"/>
        <v/>
      </c>
      <c r="DC566" s="1710">
        <f t="shared" si="1671"/>
        <v>3</v>
      </c>
      <c r="DD566" s="1710" t="str">
        <f t="shared" si="1671"/>
        <v/>
      </c>
      <c r="DE566" s="1709" t="str">
        <f t="shared" si="1671"/>
        <v/>
      </c>
      <c r="DF566" s="1709" t="str">
        <f t="shared" si="1671"/>
        <v/>
      </c>
      <c r="DG566" s="1709" t="str">
        <f t="shared" si="1671"/>
        <v/>
      </c>
      <c r="DH566" s="1709" t="str">
        <f t="shared" si="1671"/>
        <v/>
      </c>
      <c r="DI566" s="1709" t="str">
        <f t="shared" si="1671"/>
        <v/>
      </c>
      <c r="DJ566" s="1708" t="str">
        <f t="shared" si="1671"/>
        <v/>
      </c>
      <c r="DK566" s="1707" t="str">
        <f t="shared" si="1672"/>
        <v/>
      </c>
      <c r="DL566" s="1741">
        <f t="shared" si="1673"/>
        <v>0</v>
      </c>
      <c r="DM566" s="1742">
        <f t="shared" si="1674"/>
        <v>0</v>
      </c>
      <c r="DN566" s="1742">
        <f t="shared" si="1675"/>
        <v>1</v>
      </c>
      <c r="DO566" s="1742">
        <f t="shared" si="1676"/>
        <v>1</v>
      </c>
      <c r="DP566" s="1713"/>
      <c r="DQ566" s="1714"/>
      <c r="DR566" s="1714"/>
      <c r="DS566" s="1714"/>
      <c r="DT566" s="1714"/>
      <c r="DU566" s="1714"/>
      <c r="DV566" s="1714"/>
      <c r="DW566" s="1714"/>
      <c r="DX566" s="1714"/>
      <c r="DY566" s="1715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5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6" customFormat="1" ht="15.75" customHeight="1">
      <c r="A572" s="762" t="s">
        <v>278</v>
      </c>
      <c r="B572" s="1737"/>
      <c r="C572" s="1691"/>
      <c r="D572" s="1691"/>
      <c r="E572" s="1691"/>
      <c r="F572" s="1691"/>
      <c r="G572" s="1691"/>
      <c r="H572" s="1691"/>
      <c r="I572" s="1691"/>
      <c r="J572" s="1691"/>
      <c r="K572" s="1691"/>
      <c r="L572" s="1691"/>
      <c r="M572" s="1691"/>
      <c r="N572" s="1691"/>
      <c r="O572" s="1691"/>
      <c r="P572" s="1691"/>
      <c r="Q572" s="1691"/>
      <c r="R572" s="1691"/>
      <c r="S572" s="1733"/>
      <c r="T572" s="1738"/>
      <c r="U572" s="1738"/>
      <c r="V572" s="1738"/>
      <c r="W572" s="1691"/>
      <c r="X572" s="1691"/>
      <c r="Y572" s="1691"/>
      <c r="Z572" s="1691"/>
      <c r="AA572" s="1691"/>
      <c r="AB572" s="1691"/>
      <c r="AC572" s="1691"/>
      <c r="AD572" s="1691"/>
      <c r="AE572" s="1691"/>
      <c r="AF572" s="1691"/>
      <c r="AG572" s="1737"/>
      <c r="AH572" s="1691"/>
      <c r="AI572" s="1691"/>
      <c r="AJ572" s="1737"/>
      <c r="AK572" s="1733"/>
      <c r="AL572" s="1691"/>
      <c r="AM572" s="1691"/>
      <c r="AN572" s="1691"/>
      <c r="AO572" s="1691"/>
      <c r="AP572" s="1691"/>
      <c r="AQ572" s="1691"/>
      <c r="AR572" s="1691"/>
      <c r="AS572" s="1691"/>
      <c r="AT572" s="1691"/>
      <c r="AU572" s="1691"/>
      <c r="AV572" s="1691"/>
      <c r="AW572" s="1691"/>
      <c r="AX572" s="1691"/>
      <c r="AY572" s="1691"/>
      <c r="AZ572" s="1691"/>
      <c r="BA572" s="1691"/>
      <c r="BB572" s="1691"/>
      <c r="BC572" s="1733"/>
      <c r="BD572" s="1691"/>
      <c r="BE572" s="1691"/>
      <c r="BF572" s="1691"/>
      <c r="BG572" s="1691">
        <v>1</v>
      </c>
      <c r="BH572" s="1691"/>
      <c r="BI572" s="1691"/>
      <c r="BJ572" s="1691"/>
      <c r="BK572" s="1691"/>
      <c r="BL572" s="1691"/>
      <c r="BM572" s="1691"/>
      <c r="BN572" s="1691"/>
      <c r="BO572" s="1691"/>
      <c r="BP572" s="1691"/>
      <c r="BQ572" s="1691"/>
      <c r="BR572" s="1691"/>
      <c r="BS572" s="1691"/>
      <c r="BT572" s="1691"/>
      <c r="BU572" s="1733"/>
      <c r="BV572" s="1691"/>
      <c r="BW572" s="1691"/>
      <c r="BX572" s="1691"/>
      <c r="BY572" s="1691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7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8" t="str">
        <f t="shared" si="1702"/>
        <v/>
      </c>
      <c r="CW572" s="1709" t="str">
        <f t="shared" si="1702"/>
        <v/>
      </c>
      <c r="CX572" s="1709" t="str">
        <f t="shared" si="1702"/>
        <v/>
      </c>
      <c r="CY572" s="1709" t="str">
        <f t="shared" si="1702"/>
        <v/>
      </c>
      <c r="CZ572" s="1709" t="str">
        <f t="shared" si="1702"/>
        <v/>
      </c>
      <c r="DA572" s="1709" t="str">
        <f t="shared" si="1702"/>
        <v/>
      </c>
      <c r="DB572" s="1710" t="str">
        <f t="shared" si="1702"/>
        <v/>
      </c>
      <c r="DC572" s="1710">
        <f t="shared" si="1702"/>
        <v>1</v>
      </c>
      <c r="DD572" s="1710" t="str">
        <f t="shared" si="1702"/>
        <v/>
      </c>
      <c r="DE572" s="1709" t="str">
        <f t="shared" si="1702"/>
        <v/>
      </c>
      <c r="DF572" s="1709" t="str">
        <f t="shared" si="1702"/>
        <v/>
      </c>
      <c r="DG572" s="1709" t="str">
        <f t="shared" si="1702"/>
        <v/>
      </c>
      <c r="DH572" s="1709" t="str">
        <f t="shared" si="1702"/>
        <v/>
      </c>
      <c r="DI572" s="1709" t="str">
        <f t="shared" si="1702"/>
        <v/>
      </c>
      <c r="DJ572" s="1708" t="str">
        <f t="shared" si="1702"/>
        <v/>
      </c>
      <c r="DK572" s="1707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1">
        <f t="shared" ref="DL572:DL578" si="1704">COUNT(B572:R572)</f>
        <v>0</v>
      </c>
      <c r="DM572" s="1742">
        <f t="shared" ref="DM572:DM578" si="1705">COUNT(T572:AJ572)</f>
        <v>0</v>
      </c>
      <c r="DN572" s="1742">
        <f t="shared" ref="DN572:DN578" si="1706">COUNT(AL572:BB572)</f>
        <v>0</v>
      </c>
      <c r="DO572" s="1742">
        <f t="shared" ref="DO572:DO578" si="1707">COUNT(BD572:BT572)</f>
        <v>1</v>
      </c>
      <c r="DP572" s="1713"/>
      <c r="DQ572" s="1714"/>
      <c r="DR572" s="1714"/>
      <c r="DS572" s="1714"/>
      <c r="DT572" s="1714"/>
      <c r="DU572" s="1714"/>
      <c r="DV572" s="1714"/>
      <c r="DW572" s="1714"/>
      <c r="DX572" s="1714"/>
      <c r="DY572" s="1715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3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6" customFormat="1" ht="15.75" customHeight="1">
      <c r="A578" s="762" t="s">
        <v>713</v>
      </c>
      <c r="B578" s="1692"/>
      <c r="C578" s="1692"/>
      <c r="D578" s="1692"/>
      <c r="E578" s="1692"/>
      <c r="F578" s="1692"/>
      <c r="G578" s="1692"/>
      <c r="H578" s="1692"/>
      <c r="I578" s="1692"/>
      <c r="J578" s="1692"/>
      <c r="K578" s="1692"/>
      <c r="L578" s="1692"/>
      <c r="M578" s="1692"/>
      <c r="N578" s="1692"/>
      <c r="O578" s="1692"/>
      <c r="P578" s="1692"/>
      <c r="Q578" s="1692"/>
      <c r="R578" s="1692"/>
      <c r="S578" s="1704"/>
      <c r="T578" s="1705"/>
      <c r="U578" s="1705"/>
      <c r="V578" s="1705"/>
      <c r="W578" s="1692"/>
      <c r="X578" s="1692"/>
      <c r="Y578" s="1692"/>
      <c r="Z578" s="1692"/>
      <c r="AA578" s="1692"/>
      <c r="AB578" s="1692"/>
      <c r="AC578" s="1692"/>
      <c r="AD578" s="1692"/>
      <c r="AE578" s="1692"/>
      <c r="AF578" s="1692"/>
      <c r="AG578" s="1692"/>
      <c r="AH578" s="1692"/>
      <c r="AI578" s="1692"/>
      <c r="AJ578" s="1692"/>
      <c r="AK578" s="1704"/>
      <c r="AL578" s="1692"/>
      <c r="AM578" s="1692"/>
      <c r="AN578" s="1692"/>
      <c r="AO578" s="1692"/>
      <c r="AP578" s="1692"/>
      <c r="AQ578" s="1692"/>
      <c r="AR578" s="1692"/>
      <c r="AS578" s="1692"/>
      <c r="AT578" s="1692"/>
      <c r="AU578" s="1692"/>
      <c r="AV578" s="1692"/>
      <c r="AW578" s="1692"/>
      <c r="AX578" s="1692"/>
      <c r="AY578" s="1692"/>
      <c r="AZ578" s="1692"/>
      <c r="BA578" s="1692"/>
      <c r="BB578" s="1692"/>
      <c r="BC578" s="1704"/>
      <c r="BD578" s="1692"/>
      <c r="BE578" s="1692"/>
      <c r="BF578" s="1692"/>
      <c r="BG578" s="1692"/>
      <c r="BH578" s="1692"/>
      <c r="BI578" s="1692"/>
      <c r="BJ578" s="1692"/>
      <c r="BK578" s="1692"/>
      <c r="BL578" s="1692"/>
      <c r="BM578" s="1692"/>
      <c r="BN578" s="1692"/>
      <c r="BO578" s="1692"/>
      <c r="BP578" s="1692"/>
      <c r="BQ578" s="1692"/>
      <c r="BR578" s="1692"/>
      <c r="BS578" s="1692"/>
      <c r="BT578" s="1692"/>
      <c r="BU578" s="1704"/>
      <c r="BV578" s="1692"/>
      <c r="BW578" s="1692"/>
      <c r="BX578" s="1692"/>
      <c r="BY578" s="1692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7" t="str">
        <f t="shared" si="1702"/>
        <v/>
      </c>
      <c r="CV578" s="1708" t="str">
        <f t="shared" si="1702"/>
        <v/>
      </c>
      <c r="CW578" s="1709" t="str">
        <f t="shared" si="1702"/>
        <v/>
      </c>
      <c r="CX578" s="1709" t="str">
        <f t="shared" si="1702"/>
        <v/>
      </c>
      <c r="CY578" s="1709" t="str">
        <f t="shared" si="1702"/>
        <v/>
      </c>
      <c r="CZ578" s="1709" t="str">
        <f t="shared" si="1702"/>
        <v/>
      </c>
      <c r="DA578" s="1709" t="str">
        <f t="shared" si="1702"/>
        <v/>
      </c>
      <c r="DB578" s="1710" t="str">
        <f t="shared" si="1702"/>
        <v/>
      </c>
      <c r="DC578" s="1710" t="str">
        <f t="shared" si="1702"/>
        <v/>
      </c>
      <c r="DD578" s="1710" t="str">
        <f t="shared" si="1702"/>
        <v/>
      </c>
      <c r="DE578" s="1709" t="str">
        <f t="shared" si="1702"/>
        <v/>
      </c>
      <c r="DF578" s="1709" t="str">
        <f t="shared" si="1702"/>
        <v/>
      </c>
      <c r="DG578" s="1709" t="str">
        <f t="shared" si="1702"/>
        <v/>
      </c>
      <c r="DH578" s="1709" t="str">
        <f t="shared" si="1702"/>
        <v/>
      </c>
      <c r="DI578" s="1709" t="str">
        <f t="shared" si="1702"/>
        <v/>
      </c>
      <c r="DJ578" s="1708" t="str">
        <f t="shared" si="1702"/>
        <v/>
      </c>
      <c r="DK578" s="1707" t="str">
        <f t="shared" si="1703"/>
        <v/>
      </c>
      <c r="DL578" s="1741">
        <f t="shared" si="1704"/>
        <v>0</v>
      </c>
      <c r="DM578" s="1742">
        <f t="shared" si="1705"/>
        <v>0</v>
      </c>
      <c r="DN578" s="1742">
        <f t="shared" si="1706"/>
        <v>0</v>
      </c>
      <c r="DO578" s="1742">
        <f t="shared" si="1707"/>
        <v>0</v>
      </c>
      <c r="DP578" s="1713"/>
      <c r="DQ578" s="1714"/>
      <c r="DR578" s="1714"/>
      <c r="DS578" s="1714"/>
      <c r="DT578" s="1714"/>
      <c r="DU578" s="1714"/>
      <c r="DV578" s="1714"/>
      <c r="DW578" s="1714"/>
      <c r="DX578" s="1714"/>
      <c r="DY578" s="1715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9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6" customFormat="1" ht="15.75" customHeight="1">
      <c r="A584" s="762" t="s">
        <v>278</v>
      </c>
      <c r="B584" s="1737"/>
      <c r="C584" s="1691"/>
      <c r="D584" s="1691"/>
      <c r="E584" s="1691"/>
      <c r="F584" s="1691"/>
      <c r="G584" s="1691"/>
      <c r="H584" s="1691"/>
      <c r="I584" s="1691"/>
      <c r="J584" s="1691"/>
      <c r="K584" s="1691"/>
      <c r="L584" s="1691"/>
      <c r="M584" s="1691"/>
      <c r="N584" s="1691"/>
      <c r="O584" s="1691"/>
      <c r="P584" s="1691"/>
      <c r="Q584" s="1691"/>
      <c r="R584" s="1691"/>
      <c r="S584" s="1733"/>
      <c r="T584" s="1738"/>
      <c r="U584" s="1738"/>
      <c r="V584" s="1738"/>
      <c r="W584" s="1691"/>
      <c r="X584" s="1691"/>
      <c r="Y584" s="1691"/>
      <c r="Z584" s="1691"/>
      <c r="AA584" s="1691"/>
      <c r="AB584" s="1691"/>
      <c r="AC584" s="1691"/>
      <c r="AD584" s="1691"/>
      <c r="AE584" s="1691"/>
      <c r="AF584" s="1691"/>
      <c r="AG584" s="1737"/>
      <c r="AH584" s="1691"/>
      <c r="AI584" s="1691"/>
      <c r="AJ584" s="1737"/>
      <c r="AK584" s="1733"/>
      <c r="AL584" s="1691"/>
      <c r="AM584" s="1691"/>
      <c r="AN584" s="1691"/>
      <c r="AO584" s="1691"/>
      <c r="AP584" s="1691"/>
      <c r="AQ584" s="1691"/>
      <c r="AR584" s="1691"/>
      <c r="AS584" s="1691"/>
      <c r="AT584" s="1691"/>
      <c r="AU584" s="1691"/>
      <c r="AV584" s="1691"/>
      <c r="AW584" s="1691"/>
      <c r="AX584" s="1691"/>
      <c r="AY584" s="1691"/>
      <c r="AZ584" s="1691"/>
      <c r="BA584" s="1691"/>
      <c r="BB584" s="1691"/>
      <c r="BC584" s="1733"/>
      <c r="BD584" s="1691"/>
      <c r="BE584" s="1691"/>
      <c r="BF584" s="1691"/>
      <c r="BG584" s="1691"/>
      <c r="BH584" s="1691"/>
      <c r="BI584" s="1691"/>
      <c r="BJ584" s="1691"/>
      <c r="BK584" s="1691"/>
      <c r="BL584" s="1691"/>
      <c r="BM584" s="1691"/>
      <c r="BN584" s="1691"/>
      <c r="BO584" s="1691"/>
      <c r="BP584" s="1691"/>
      <c r="BQ584" s="1691"/>
      <c r="BR584" s="1691"/>
      <c r="BS584" s="1691"/>
      <c r="BT584" s="1691"/>
      <c r="BU584" s="1733"/>
      <c r="BV584" s="1691"/>
      <c r="BW584" s="1691"/>
      <c r="BX584" s="1691"/>
      <c r="BY584" s="1691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7" t="str">
        <f t="shared" si="1702"/>
        <v/>
      </c>
      <c r="CV584" s="1708" t="str">
        <f t="shared" si="1702"/>
        <v/>
      </c>
      <c r="CW584" s="1709" t="str">
        <f t="shared" si="1702"/>
        <v/>
      </c>
      <c r="CX584" s="1709" t="str">
        <f t="shared" si="1702"/>
        <v/>
      </c>
      <c r="CY584" s="1709" t="str">
        <f t="shared" si="1702"/>
        <v/>
      </c>
      <c r="CZ584" s="1709" t="str">
        <f t="shared" si="1702"/>
        <v/>
      </c>
      <c r="DA584" s="1709" t="str">
        <f t="shared" si="1702"/>
        <v/>
      </c>
      <c r="DB584" s="1710" t="str">
        <f t="shared" si="1702"/>
        <v/>
      </c>
      <c r="DC584" s="1710" t="str">
        <f t="shared" si="1702"/>
        <v/>
      </c>
      <c r="DD584" s="1710" t="str">
        <f t="shared" si="1702"/>
        <v/>
      </c>
      <c r="DE584" s="1709" t="str">
        <f t="shared" si="1702"/>
        <v/>
      </c>
      <c r="DF584" s="1709" t="str">
        <f t="shared" si="1702"/>
        <v/>
      </c>
      <c r="DG584" s="1709" t="str">
        <f t="shared" si="1702"/>
        <v/>
      </c>
      <c r="DH584" s="1709" t="str">
        <f t="shared" si="1702"/>
        <v/>
      </c>
      <c r="DI584" s="1709" t="str">
        <f t="shared" si="1702"/>
        <v/>
      </c>
      <c r="DJ584" s="1708" t="str">
        <f t="shared" si="1778"/>
        <v/>
      </c>
      <c r="DK584" s="1707" t="str">
        <f t="shared" si="1703"/>
        <v/>
      </c>
      <c r="DL584" s="1741">
        <f t="shared" si="1780"/>
        <v>0</v>
      </c>
      <c r="DM584" s="1742">
        <f t="shared" si="1781"/>
        <v>0</v>
      </c>
      <c r="DN584" s="1742">
        <f t="shared" si="1782"/>
        <v>0</v>
      </c>
      <c r="DO584" s="1742">
        <f t="shared" si="1783"/>
        <v>0</v>
      </c>
      <c r="DP584" s="1713"/>
      <c r="DQ584" s="1714"/>
      <c r="DR584" s="1714"/>
      <c r="DS584" s="1714"/>
      <c r="DT584" s="1714"/>
      <c r="DU584" s="1714"/>
      <c r="DV584" s="1714"/>
      <c r="DW584" s="1714"/>
      <c r="DX584" s="1714"/>
      <c r="DY584" s="1715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9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6" customFormat="1" ht="15.75" customHeight="1">
      <c r="A590" s="762" t="s">
        <v>278</v>
      </c>
      <c r="B590" s="1737"/>
      <c r="C590" s="1691"/>
      <c r="D590" s="1691"/>
      <c r="E590" s="1691"/>
      <c r="F590" s="1691"/>
      <c r="G590" s="1691"/>
      <c r="H590" s="1691"/>
      <c r="I590" s="1691"/>
      <c r="J590" s="1691"/>
      <c r="K590" s="1691"/>
      <c r="L590" s="1691"/>
      <c r="M590" s="1691"/>
      <c r="N590" s="1691"/>
      <c r="O590" s="1691"/>
      <c r="P590" s="1691"/>
      <c r="Q590" s="1691"/>
      <c r="R590" s="1691"/>
      <c r="S590" s="1733"/>
      <c r="T590" s="1738"/>
      <c r="U590" s="1738"/>
      <c r="V590" s="1738"/>
      <c r="W590" s="1691"/>
      <c r="X590" s="1691"/>
      <c r="Y590" s="1691"/>
      <c r="Z590" s="1691"/>
      <c r="AA590" s="1691"/>
      <c r="AB590" s="1691"/>
      <c r="AC590" s="1691"/>
      <c r="AD590" s="1691"/>
      <c r="AE590" s="1691"/>
      <c r="AF590" s="1691"/>
      <c r="AG590" s="1737"/>
      <c r="AH590" s="1691"/>
      <c r="AI590" s="1691"/>
      <c r="AJ590" s="1737"/>
      <c r="AK590" s="1733"/>
      <c r="AL590" s="1691"/>
      <c r="AM590" s="1691"/>
      <c r="AN590" s="1691"/>
      <c r="AO590" s="1691"/>
      <c r="AP590" s="1691"/>
      <c r="AQ590" s="1691"/>
      <c r="AR590" s="1691"/>
      <c r="AS590" s="1691"/>
      <c r="AT590" s="1691"/>
      <c r="AU590" s="1691"/>
      <c r="AV590" s="1691"/>
      <c r="AW590" s="1691"/>
      <c r="AX590" s="1691"/>
      <c r="AY590" s="1691"/>
      <c r="AZ590" s="1691"/>
      <c r="BA590" s="1691"/>
      <c r="BB590" s="1691"/>
      <c r="BC590" s="1733"/>
      <c r="BD590" s="1691"/>
      <c r="BE590" s="1691"/>
      <c r="BF590" s="1691"/>
      <c r="BG590" s="1691"/>
      <c r="BH590" s="1691"/>
      <c r="BI590" s="1691"/>
      <c r="BJ590" s="1691"/>
      <c r="BK590" s="1691"/>
      <c r="BL590" s="1691"/>
      <c r="BM590" s="1691"/>
      <c r="BN590" s="1691"/>
      <c r="BO590" s="1691"/>
      <c r="BP590" s="1691"/>
      <c r="BQ590" s="1691"/>
      <c r="BR590" s="1691"/>
      <c r="BS590" s="1691"/>
      <c r="BT590" s="1691"/>
      <c r="BU590" s="1733"/>
      <c r="BV590" s="1691"/>
      <c r="BW590" s="1691"/>
      <c r="BX590" s="1691"/>
      <c r="BY590" s="1691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7" t="str">
        <f t="shared" si="1778"/>
        <v/>
      </c>
      <c r="CV590" s="1708" t="str">
        <f t="shared" si="1778"/>
        <v/>
      </c>
      <c r="CW590" s="1709" t="str">
        <f t="shared" si="1778"/>
        <v/>
      </c>
      <c r="CX590" s="1709" t="str">
        <f t="shared" si="1778"/>
        <v/>
      </c>
      <c r="CY590" s="1709" t="str">
        <f t="shared" si="1778"/>
        <v/>
      </c>
      <c r="CZ590" s="1709" t="str">
        <f t="shared" si="1778"/>
        <v/>
      </c>
      <c r="DA590" s="1709" t="str">
        <f t="shared" si="1778"/>
        <v/>
      </c>
      <c r="DB590" s="1710" t="str">
        <f t="shared" si="1778"/>
        <v/>
      </c>
      <c r="DC590" s="1710" t="str">
        <f t="shared" si="1778"/>
        <v/>
      </c>
      <c r="DD590" s="1710" t="str">
        <f t="shared" si="1778"/>
        <v/>
      </c>
      <c r="DE590" s="1709" t="str">
        <f t="shared" si="1778"/>
        <v/>
      </c>
      <c r="DF590" s="1709" t="str">
        <f t="shared" si="1778"/>
        <v/>
      </c>
      <c r="DG590" s="1709" t="str">
        <f t="shared" si="1778"/>
        <v/>
      </c>
      <c r="DH590" s="1709" t="str">
        <f t="shared" si="1778"/>
        <v/>
      </c>
      <c r="DI590" s="1709" t="str">
        <f t="shared" si="1778"/>
        <v/>
      </c>
      <c r="DJ590" s="1708" t="str">
        <f t="shared" si="1778"/>
        <v/>
      </c>
      <c r="DK590" s="1707" t="str">
        <f t="shared" si="1703"/>
        <v/>
      </c>
      <c r="DL590" s="1741">
        <f t="shared" si="1780"/>
        <v>0</v>
      </c>
      <c r="DM590" s="1742">
        <f t="shared" si="1781"/>
        <v>0</v>
      </c>
      <c r="DN590" s="1742">
        <f t="shared" si="1782"/>
        <v>0</v>
      </c>
      <c r="DO590" s="1742">
        <f t="shared" si="1783"/>
        <v>0</v>
      </c>
      <c r="DP590" s="1713"/>
      <c r="DQ590" s="1714"/>
      <c r="DR590" s="1714"/>
      <c r="DS590" s="1714"/>
      <c r="DT590" s="1714"/>
      <c r="DU590" s="1714"/>
      <c r="DV590" s="1714"/>
      <c r="DW590" s="1714"/>
      <c r="DX590" s="1714"/>
      <c r="DY590" s="1715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6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4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6" customFormat="1" ht="15.75" customHeight="1">
      <c r="A597" s="1703" t="s">
        <v>278</v>
      </c>
      <c r="B597" s="1692">
        <v>1</v>
      </c>
      <c r="C597" s="1692"/>
      <c r="D597" s="1692">
        <v>1</v>
      </c>
      <c r="E597" s="1692">
        <v>1</v>
      </c>
      <c r="F597" s="1692">
        <v>1.33</v>
      </c>
      <c r="G597" s="1692">
        <v>0.2</v>
      </c>
      <c r="H597" s="1692">
        <v>5</v>
      </c>
      <c r="I597" s="1692">
        <v>7.5</v>
      </c>
      <c r="J597" s="1692">
        <v>0.3</v>
      </c>
      <c r="K597" s="1692"/>
      <c r="L597" s="1692"/>
      <c r="M597" s="1692"/>
      <c r="N597" s="1692"/>
      <c r="O597" s="1692"/>
      <c r="P597" s="1692"/>
      <c r="Q597" s="1692"/>
      <c r="R597" s="1692"/>
      <c r="S597" s="1721"/>
      <c r="T597" s="1705">
        <v>0.5</v>
      </c>
      <c r="U597" s="1705"/>
      <c r="V597" s="1705">
        <v>1</v>
      </c>
      <c r="W597" s="1692"/>
      <c r="X597" s="1692">
        <v>2</v>
      </c>
      <c r="Y597" s="1692">
        <v>0.5</v>
      </c>
      <c r="Z597" s="1692">
        <v>1</v>
      </c>
      <c r="AA597" s="1692"/>
      <c r="AB597" s="1692">
        <v>4</v>
      </c>
      <c r="AC597" s="1692"/>
      <c r="AD597" s="1692"/>
      <c r="AE597" s="1692"/>
      <c r="AF597" s="1692"/>
      <c r="AG597" s="1692"/>
      <c r="AH597" s="1692"/>
      <c r="AI597" s="1692"/>
      <c r="AJ597" s="1692"/>
      <c r="AK597" s="1721"/>
      <c r="AL597" s="1692"/>
      <c r="AM597" s="1692">
        <v>1</v>
      </c>
      <c r="AN597" s="1692"/>
      <c r="AO597" s="1692"/>
      <c r="AP597" s="1692"/>
      <c r="AQ597" s="1692"/>
      <c r="AR597" s="1692">
        <v>1</v>
      </c>
      <c r="AS597" s="1692">
        <v>15</v>
      </c>
      <c r="AT597" s="1692"/>
      <c r="AU597" s="1692"/>
      <c r="AV597" s="1692"/>
      <c r="AW597" s="1692"/>
      <c r="AX597" s="1692"/>
      <c r="AY597" s="1692"/>
      <c r="AZ597" s="1692"/>
      <c r="BA597" s="1692"/>
      <c r="BB597" s="1692"/>
      <c r="BC597" s="1704"/>
      <c r="BD597" s="1692"/>
      <c r="BE597" s="1692">
        <v>1</v>
      </c>
      <c r="BF597" s="1692"/>
      <c r="BG597" s="1692">
        <v>5</v>
      </c>
      <c r="BH597" s="1692"/>
      <c r="BI597" s="1692">
        <v>2</v>
      </c>
      <c r="BJ597" s="1692"/>
      <c r="BK597" s="1692"/>
      <c r="BL597" s="1692"/>
      <c r="BM597" s="1692"/>
      <c r="BN597" s="1692"/>
      <c r="BO597" s="1692"/>
      <c r="BP597" s="1692"/>
      <c r="BQ597" s="1692"/>
      <c r="BR597" s="1692"/>
      <c r="BS597" s="1692"/>
      <c r="BT597" s="1692"/>
      <c r="BU597" s="1704"/>
      <c r="BV597" s="1692">
        <v>1</v>
      </c>
      <c r="BW597" s="1692">
        <v>1</v>
      </c>
      <c r="BX597" s="1692">
        <v>1</v>
      </c>
      <c r="BY597" s="1692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3">
        <v>0</v>
      </c>
      <c r="CV597" s="1744">
        <v>0</v>
      </c>
      <c r="CW597" s="1744">
        <v>0</v>
      </c>
      <c r="CX597" s="1744">
        <v>0</v>
      </c>
      <c r="CY597" s="1745"/>
      <c r="CZ597" s="1709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9" t="str">
        <f t="shared" si="1825"/>
        <v/>
      </c>
      <c r="DB597" s="1710">
        <f t="shared" si="1825"/>
        <v>1</v>
      </c>
      <c r="DC597" s="1710">
        <f t="shared" si="1825"/>
        <v>2</v>
      </c>
      <c r="DD597" s="1710">
        <f t="shared" si="1825"/>
        <v>5</v>
      </c>
      <c r="DE597" s="1709" t="str">
        <f t="shared" si="1825"/>
        <v/>
      </c>
      <c r="DF597" s="1709" t="str">
        <f t="shared" si="1825"/>
        <v/>
      </c>
      <c r="DG597" s="1709" t="str">
        <f t="shared" si="1825"/>
        <v/>
      </c>
      <c r="DH597" s="1709" t="str">
        <f t="shared" si="1825"/>
        <v/>
      </c>
      <c r="DI597" s="1709" t="str">
        <f t="shared" si="1825"/>
        <v/>
      </c>
      <c r="DJ597" s="1708" t="str">
        <f t="shared" si="1825"/>
        <v/>
      </c>
      <c r="DK597" s="1707" t="str">
        <f t="shared" si="1825"/>
        <v/>
      </c>
      <c r="DL597" s="1711">
        <f t="shared" si="1810"/>
        <v>8</v>
      </c>
      <c r="DM597" s="1712">
        <f t="shared" si="1811"/>
        <v>6</v>
      </c>
      <c r="DN597" s="1712">
        <f t="shared" si="1812"/>
        <v>3</v>
      </c>
      <c r="DO597" s="1712">
        <f t="shared" si="1813"/>
        <v>3</v>
      </c>
      <c r="DP597" s="1713"/>
      <c r="DQ597" s="1714"/>
      <c r="DR597" s="1714"/>
      <c r="DS597" s="1714"/>
      <c r="DT597" s="1714"/>
      <c r="DU597" s="1714"/>
      <c r="DV597" s="1714"/>
      <c r="DW597" s="1714"/>
      <c r="DX597" s="1714"/>
      <c r="DY597" s="1715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6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6" customFormat="1" ht="15.75" customHeight="1">
      <c r="A603" s="645" t="s">
        <v>278</v>
      </c>
      <c r="B603" s="1692"/>
      <c r="C603" s="1692"/>
      <c r="D603" s="1692"/>
      <c r="E603" s="1692"/>
      <c r="F603" s="1692"/>
      <c r="G603" s="1692"/>
      <c r="H603" s="1692">
        <v>3</v>
      </c>
      <c r="I603" s="1692">
        <v>5</v>
      </c>
      <c r="J603" s="1692">
        <v>5</v>
      </c>
      <c r="K603" s="1692"/>
      <c r="L603" s="1692"/>
      <c r="M603" s="1692"/>
      <c r="N603" s="1692"/>
      <c r="O603" s="1692"/>
      <c r="P603" s="1692"/>
      <c r="Q603" s="1692"/>
      <c r="R603" s="1692"/>
      <c r="S603" s="1704"/>
      <c r="T603" s="1705"/>
      <c r="U603" s="1705">
        <v>5</v>
      </c>
      <c r="V603" s="1705"/>
      <c r="W603" s="1692"/>
      <c r="X603" s="1692"/>
      <c r="Y603" s="1692">
        <v>5</v>
      </c>
      <c r="Z603" s="1692">
        <v>3</v>
      </c>
      <c r="AA603" s="1692"/>
      <c r="AB603" s="1692"/>
      <c r="AC603" s="1692"/>
      <c r="AD603" s="1692"/>
      <c r="AE603" s="1692"/>
      <c r="AF603" s="1692"/>
      <c r="AG603" s="1692"/>
      <c r="AH603" s="1692"/>
      <c r="AI603" s="1692"/>
      <c r="AJ603" s="1692"/>
      <c r="AK603" s="1704"/>
      <c r="AL603" s="1692"/>
      <c r="AM603" s="1692"/>
      <c r="AN603" s="1692"/>
      <c r="AO603" s="1692">
        <v>5</v>
      </c>
      <c r="AP603" s="1692">
        <v>4.5</v>
      </c>
      <c r="AQ603" s="1692">
        <v>5</v>
      </c>
      <c r="AR603" s="1692">
        <v>3</v>
      </c>
      <c r="AS603" s="1692">
        <v>5</v>
      </c>
      <c r="AT603" s="1692"/>
      <c r="AU603" s="1692"/>
      <c r="AV603" s="1692"/>
      <c r="AW603" s="1692"/>
      <c r="AX603" s="1692"/>
      <c r="AY603" s="1692"/>
      <c r="AZ603" s="1692"/>
      <c r="BA603" s="1692"/>
      <c r="BB603" s="1692"/>
      <c r="BC603" s="1704"/>
      <c r="BD603" s="1692">
        <v>6</v>
      </c>
      <c r="BE603" s="1692">
        <v>6</v>
      </c>
      <c r="BF603" s="1692"/>
      <c r="BG603" s="1692">
        <v>5</v>
      </c>
      <c r="BH603" s="1692">
        <v>0.83</v>
      </c>
      <c r="BI603" s="1692"/>
      <c r="BJ603" s="1692">
        <v>5</v>
      </c>
      <c r="BK603" s="1692">
        <v>1.5</v>
      </c>
      <c r="BL603" s="1692">
        <v>10</v>
      </c>
      <c r="BM603" s="1692"/>
      <c r="BN603" s="1692"/>
      <c r="BO603" s="1692"/>
      <c r="BP603" s="1692"/>
      <c r="BQ603" s="1692"/>
      <c r="BR603" s="1692"/>
      <c r="BS603" s="1692"/>
      <c r="BT603" s="1692"/>
      <c r="BU603" s="1704"/>
      <c r="BV603" s="1692">
        <v>5</v>
      </c>
      <c r="BW603" s="1692">
        <v>5</v>
      </c>
      <c r="BX603" s="1692">
        <v>5</v>
      </c>
      <c r="BY603" s="1692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7" t="str">
        <f t="shared" si="1831"/>
        <v/>
      </c>
      <c r="CV603" s="1708" t="str">
        <f t="shared" si="1831"/>
        <v/>
      </c>
      <c r="CW603" s="1709" t="str">
        <f t="shared" si="1831"/>
        <v/>
      </c>
      <c r="CX603" s="1709" t="str">
        <f t="shared" si="1831"/>
        <v/>
      </c>
      <c r="CY603" s="1709" t="str">
        <f t="shared" si="1831"/>
        <v/>
      </c>
      <c r="CZ603" s="1709">
        <f t="shared" si="1831"/>
        <v>0.83</v>
      </c>
      <c r="DA603" s="1709">
        <f t="shared" si="1831"/>
        <v>1.5</v>
      </c>
      <c r="DB603" s="1710">
        <f t="shared" si="1831"/>
        <v>5</v>
      </c>
      <c r="DC603" s="1710">
        <f t="shared" si="1831"/>
        <v>5</v>
      </c>
      <c r="DD603" s="1710">
        <f t="shared" si="1831"/>
        <v>6</v>
      </c>
      <c r="DE603" s="1709">
        <f t="shared" si="1831"/>
        <v>6</v>
      </c>
      <c r="DF603" s="1709">
        <f t="shared" si="1831"/>
        <v>10</v>
      </c>
      <c r="DG603" s="1709" t="str">
        <f t="shared" si="1831"/>
        <v/>
      </c>
      <c r="DH603" s="1709" t="str">
        <f t="shared" si="1831"/>
        <v/>
      </c>
      <c r="DI603" s="1709" t="str">
        <f t="shared" si="1831"/>
        <v/>
      </c>
      <c r="DJ603" s="1708" t="str">
        <f t="shared" si="1831"/>
        <v/>
      </c>
      <c r="DK603" s="1707" t="str">
        <f t="shared" si="1831"/>
        <v/>
      </c>
      <c r="DL603" s="1741">
        <f>COUNT(B603:R603)</f>
        <v>3</v>
      </c>
      <c r="DM603" s="1742">
        <f>COUNT(T603:AJ603)</f>
        <v>3</v>
      </c>
      <c r="DN603" s="1742">
        <f>COUNT(AL603:BB603)</f>
        <v>5</v>
      </c>
      <c r="DO603" s="1742">
        <f>COUNT(BD603:BT603)</f>
        <v>7</v>
      </c>
      <c r="DP603" s="1713"/>
      <c r="DQ603" s="1714"/>
      <c r="DR603" s="1714"/>
      <c r="DS603" s="1714"/>
      <c r="DT603" s="1714"/>
      <c r="DU603" s="1714"/>
      <c r="DV603" s="1714"/>
      <c r="DW603" s="1714"/>
      <c r="DX603" s="1714"/>
      <c r="DY603" s="1715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7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6" customFormat="1" ht="15.75" customHeight="1">
      <c r="A609" s="645" t="s">
        <v>278</v>
      </c>
      <c r="B609" s="1692"/>
      <c r="C609" s="1692">
        <v>5</v>
      </c>
      <c r="D609" s="1692"/>
      <c r="E609" s="1692">
        <v>5</v>
      </c>
      <c r="F609" s="1692">
        <v>8.5</v>
      </c>
      <c r="G609" s="1692">
        <v>9.8000000000000007</v>
      </c>
      <c r="H609" s="1692">
        <v>6.5</v>
      </c>
      <c r="I609" s="1692">
        <v>5</v>
      </c>
      <c r="J609" s="1692">
        <v>4.4400000000000004</v>
      </c>
      <c r="K609" s="1692"/>
      <c r="L609" s="1692"/>
      <c r="M609" s="1692"/>
      <c r="N609" s="1692"/>
      <c r="O609" s="1692"/>
      <c r="P609" s="1692"/>
      <c r="Q609" s="1692"/>
      <c r="R609" s="1692"/>
      <c r="S609" s="1704"/>
      <c r="T609" s="1705">
        <v>5</v>
      </c>
      <c r="U609" s="1705">
        <v>5</v>
      </c>
      <c r="V609" s="1705"/>
      <c r="W609" s="1692">
        <v>5</v>
      </c>
      <c r="X609" s="1692">
        <v>7.7</v>
      </c>
      <c r="Y609" s="1692">
        <v>10</v>
      </c>
      <c r="Z609" s="1692">
        <v>3.75</v>
      </c>
      <c r="AA609" s="1692">
        <v>3</v>
      </c>
      <c r="AB609" s="1692">
        <v>5</v>
      </c>
      <c r="AC609" s="1692"/>
      <c r="AD609" s="1692"/>
      <c r="AE609" s="1692"/>
      <c r="AF609" s="1692"/>
      <c r="AG609" s="1692"/>
      <c r="AH609" s="1692"/>
      <c r="AI609" s="1692"/>
      <c r="AJ609" s="1692"/>
      <c r="AK609" s="1704"/>
      <c r="AL609" s="1692">
        <v>7</v>
      </c>
      <c r="AM609" s="1692">
        <v>6</v>
      </c>
      <c r="AN609" s="1692">
        <v>10</v>
      </c>
      <c r="AO609" s="1692"/>
      <c r="AP609" s="1692">
        <v>11.6</v>
      </c>
      <c r="AQ609" s="1692">
        <v>6</v>
      </c>
      <c r="AR609" s="1692">
        <v>5</v>
      </c>
      <c r="AS609" s="1692">
        <v>5</v>
      </c>
      <c r="AT609" s="1692">
        <v>5</v>
      </c>
      <c r="AU609" s="1692"/>
      <c r="AV609" s="1692"/>
      <c r="AW609" s="1692"/>
      <c r="AX609" s="1692"/>
      <c r="AY609" s="1692"/>
      <c r="AZ609" s="1692"/>
      <c r="BA609" s="1692"/>
      <c r="BB609" s="1692"/>
      <c r="BC609" s="1704"/>
      <c r="BD609" s="1692">
        <v>12</v>
      </c>
      <c r="BE609" s="1692">
        <v>10.6</v>
      </c>
      <c r="BF609" s="1692">
        <v>12</v>
      </c>
      <c r="BG609" s="1692">
        <v>1</v>
      </c>
      <c r="BH609" s="1692">
        <v>9</v>
      </c>
      <c r="BI609" s="1692">
        <v>9.6999999999999993</v>
      </c>
      <c r="BJ609" s="1692">
        <v>6.4</v>
      </c>
      <c r="BK609" s="1692">
        <v>18</v>
      </c>
      <c r="BL609" s="1692">
        <v>9.5</v>
      </c>
      <c r="BM609" s="1692"/>
      <c r="BN609" s="1692"/>
      <c r="BO609" s="1692"/>
      <c r="BP609" s="1692"/>
      <c r="BQ609" s="1692"/>
      <c r="BR609" s="1692"/>
      <c r="BS609" s="1692"/>
      <c r="BT609" s="1692"/>
      <c r="BU609" s="1704"/>
      <c r="BV609" s="1692">
        <v>5</v>
      </c>
      <c r="BW609" s="1692">
        <v>5</v>
      </c>
      <c r="BX609" s="1692">
        <v>6</v>
      </c>
      <c r="BY609" s="1692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7" t="str">
        <f t="shared" si="1847"/>
        <v/>
      </c>
      <c r="CV609" s="1708" t="str">
        <f t="shared" si="1847"/>
        <v/>
      </c>
      <c r="CW609" s="1709" t="str">
        <f t="shared" si="1847"/>
        <v/>
      </c>
      <c r="CX609" s="1709" t="str">
        <f t="shared" si="1847"/>
        <v/>
      </c>
      <c r="CY609" s="1709">
        <f t="shared" si="1847"/>
        <v>1</v>
      </c>
      <c r="CZ609" s="1709">
        <f t="shared" si="1847"/>
        <v>6.4</v>
      </c>
      <c r="DA609" s="1709">
        <f t="shared" si="1847"/>
        <v>9</v>
      </c>
      <c r="DB609" s="1710">
        <f t="shared" si="1847"/>
        <v>9.5</v>
      </c>
      <c r="DC609" s="1710">
        <f t="shared" si="1847"/>
        <v>9.6999999999999993</v>
      </c>
      <c r="DD609" s="1710">
        <f t="shared" si="1847"/>
        <v>10.6</v>
      </c>
      <c r="DE609" s="1709">
        <f t="shared" si="1848"/>
        <v>12</v>
      </c>
      <c r="DF609" s="1709">
        <f t="shared" si="1848"/>
        <v>12</v>
      </c>
      <c r="DG609" s="1709">
        <f t="shared" si="1848"/>
        <v>18</v>
      </c>
      <c r="DH609" s="1709" t="str">
        <f t="shared" si="1848"/>
        <v/>
      </c>
      <c r="DI609" s="1709" t="str">
        <f t="shared" si="1848"/>
        <v/>
      </c>
      <c r="DJ609" s="1708" t="str">
        <f t="shared" si="1848"/>
        <v/>
      </c>
      <c r="DK609" s="1707" t="str">
        <f t="shared" si="1848"/>
        <v/>
      </c>
      <c r="DL609" s="1711">
        <f>COUNT(B609:R609)</f>
        <v>7</v>
      </c>
      <c r="DM609" s="1712">
        <f>COUNT(T609:AJ609)</f>
        <v>8</v>
      </c>
      <c r="DN609" s="1712">
        <f>COUNT(AL609:BB609)</f>
        <v>8</v>
      </c>
      <c r="DO609" s="1712">
        <f>COUNT(BD609:BT609)</f>
        <v>9</v>
      </c>
      <c r="DP609" s="1713"/>
      <c r="DQ609" s="1714"/>
      <c r="DR609" s="1714"/>
      <c r="DS609" s="1714"/>
      <c r="DT609" s="1714"/>
      <c r="DU609" s="1714"/>
      <c r="DV609" s="1714"/>
      <c r="DW609" s="1714"/>
      <c r="DX609" s="1714"/>
      <c r="DY609" s="1715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7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6" customFormat="1" ht="15.75" customHeight="1">
      <c r="A615" s="645" t="s">
        <v>278</v>
      </c>
      <c r="B615" s="1692"/>
      <c r="C615" s="1692"/>
      <c r="D615" s="1692"/>
      <c r="E615" s="1692"/>
      <c r="F615" s="1692"/>
      <c r="G615" s="1692"/>
      <c r="H615" s="1692"/>
      <c r="I615" s="1692"/>
      <c r="J615" s="1692"/>
      <c r="K615" s="1692"/>
      <c r="L615" s="1692"/>
      <c r="M615" s="1692"/>
      <c r="N615" s="1692"/>
      <c r="O615" s="1692"/>
      <c r="P615" s="1692"/>
      <c r="Q615" s="1692"/>
      <c r="R615" s="1692"/>
      <c r="S615" s="1704"/>
      <c r="T615" s="1705"/>
      <c r="U615" s="1705"/>
      <c r="V615" s="1705"/>
      <c r="W615" s="1692"/>
      <c r="X615" s="1692"/>
      <c r="Y615" s="1692"/>
      <c r="Z615" s="1692"/>
      <c r="AA615" s="1692"/>
      <c r="AB615" s="1692"/>
      <c r="AC615" s="1692"/>
      <c r="AD615" s="1692"/>
      <c r="AE615" s="1692"/>
      <c r="AF615" s="1692"/>
      <c r="AG615" s="1692"/>
      <c r="AH615" s="1692"/>
      <c r="AI615" s="1692"/>
      <c r="AJ615" s="1692"/>
      <c r="AK615" s="1704"/>
      <c r="AL615" s="1692"/>
      <c r="AM615" s="1692"/>
      <c r="AN615" s="1692"/>
      <c r="AO615" s="1692"/>
      <c r="AP615" s="1692"/>
      <c r="AQ615" s="1692"/>
      <c r="AR615" s="1692"/>
      <c r="AS615" s="1692"/>
      <c r="AT615" s="1692">
        <v>12</v>
      </c>
      <c r="AU615" s="1692"/>
      <c r="AV615" s="1692"/>
      <c r="AW615" s="1692"/>
      <c r="AX615" s="1692"/>
      <c r="AY615" s="1692"/>
      <c r="AZ615" s="1692"/>
      <c r="BA615" s="1692"/>
      <c r="BB615" s="1692"/>
      <c r="BC615" s="1704"/>
      <c r="BD615" s="1692"/>
      <c r="BE615" s="1692"/>
      <c r="BF615" s="1692"/>
      <c r="BG615" s="1692"/>
      <c r="BH615" s="1692"/>
      <c r="BI615" s="1692"/>
      <c r="BJ615" s="1692"/>
      <c r="BK615" s="1692">
        <v>10</v>
      </c>
      <c r="BL615" s="1692"/>
      <c r="BM615" s="1692"/>
      <c r="BN615" s="1692"/>
      <c r="BO615" s="1692"/>
      <c r="BP615" s="1692"/>
      <c r="BQ615" s="1692"/>
      <c r="BR615" s="1692"/>
      <c r="BS615" s="1692"/>
      <c r="BT615" s="1692"/>
      <c r="BU615" s="1704"/>
      <c r="BV615" s="1692"/>
      <c r="BW615" s="1692"/>
      <c r="BX615" s="1692"/>
      <c r="BY615" s="1692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7" t="str">
        <f t="shared" si="1869"/>
        <v/>
      </c>
      <c r="CV615" s="1708" t="str">
        <f t="shared" si="1869"/>
        <v/>
      </c>
      <c r="CW615" s="1709" t="str">
        <f t="shared" si="1869"/>
        <v/>
      </c>
      <c r="CX615" s="1709" t="str">
        <f t="shared" si="1869"/>
        <v/>
      </c>
      <c r="CY615" s="1709" t="str">
        <f t="shared" si="1869"/>
        <v/>
      </c>
      <c r="CZ615" s="1709" t="str">
        <f t="shared" si="1869"/>
        <v/>
      </c>
      <c r="DA615" s="1709" t="str">
        <f t="shared" si="1869"/>
        <v/>
      </c>
      <c r="DB615" s="1710" t="str">
        <f t="shared" si="1869"/>
        <v/>
      </c>
      <c r="DC615" s="1710">
        <f t="shared" si="1869"/>
        <v>10</v>
      </c>
      <c r="DD615" s="1710" t="str">
        <f t="shared" si="1869"/>
        <v/>
      </c>
      <c r="DE615" s="1709" t="str">
        <f t="shared" si="1870"/>
        <v/>
      </c>
      <c r="DF615" s="1709" t="str">
        <f t="shared" si="1870"/>
        <v/>
      </c>
      <c r="DG615" s="1709" t="str">
        <f t="shared" si="1870"/>
        <v/>
      </c>
      <c r="DH615" s="1709" t="str">
        <f t="shared" si="1870"/>
        <v/>
      </c>
      <c r="DI615" s="1709" t="str">
        <f t="shared" si="1870"/>
        <v/>
      </c>
      <c r="DJ615" s="1708" t="str">
        <f t="shared" si="1870"/>
        <v/>
      </c>
      <c r="DK615" s="1707" t="str">
        <f t="shared" si="1870"/>
        <v/>
      </c>
      <c r="DL615" s="1711">
        <f>COUNT(B615:R615)</f>
        <v>0</v>
      </c>
      <c r="DM615" s="1712">
        <f>COUNT(T615:AJ615)</f>
        <v>0</v>
      </c>
      <c r="DN615" s="1712">
        <f>COUNT(AL615:BB615)</f>
        <v>1</v>
      </c>
      <c r="DO615" s="1712">
        <f>COUNT(BD615:BT615)</f>
        <v>1</v>
      </c>
      <c r="DP615" s="1713"/>
      <c r="DQ615" s="1714"/>
      <c r="DR615" s="1714"/>
      <c r="DS615" s="1714"/>
      <c r="DT615" s="1714"/>
      <c r="DU615" s="1714"/>
      <c r="DV615" s="1714"/>
      <c r="DW615" s="1714"/>
      <c r="DX615" s="1714"/>
      <c r="DY615" s="1715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6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6" customFormat="1" ht="15.75" customHeight="1">
      <c r="A621" s="645" t="s">
        <v>278</v>
      </c>
      <c r="B621" s="1692"/>
      <c r="C621" s="1692"/>
      <c r="D621" s="1692"/>
      <c r="E621" s="1692"/>
      <c r="F621" s="1692"/>
      <c r="G621" s="1692"/>
      <c r="H621" s="1692"/>
      <c r="I621" s="1692">
        <v>3</v>
      </c>
      <c r="J621" s="1692">
        <v>16</v>
      </c>
      <c r="K621" s="1692"/>
      <c r="L621" s="1692"/>
      <c r="M621" s="1692"/>
      <c r="N621" s="1692"/>
      <c r="O621" s="1692"/>
      <c r="P621" s="1692"/>
      <c r="Q621" s="1692"/>
      <c r="R621" s="1692"/>
      <c r="S621" s="1704"/>
      <c r="T621" s="1705"/>
      <c r="U621" s="1705"/>
      <c r="V621" s="1705"/>
      <c r="W621" s="1692"/>
      <c r="X621" s="1692"/>
      <c r="Y621" s="1692"/>
      <c r="Z621" s="1692"/>
      <c r="AA621" s="1692"/>
      <c r="AB621" s="1692"/>
      <c r="AC621" s="1692"/>
      <c r="AD621" s="1692"/>
      <c r="AE621" s="1692"/>
      <c r="AF621" s="1692"/>
      <c r="AG621" s="1692"/>
      <c r="AH621" s="1692"/>
      <c r="AI621" s="1692"/>
      <c r="AJ621" s="1692"/>
      <c r="AK621" s="1704"/>
      <c r="AL621" s="1692"/>
      <c r="AM621" s="1692"/>
      <c r="AN621" s="1692"/>
      <c r="AO621" s="1692"/>
      <c r="AP621" s="1692"/>
      <c r="AQ621" s="1692"/>
      <c r="AR621" s="1692"/>
      <c r="AS621" s="1692"/>
      <c r="AT621" s="1692">
        <v>5</v>
      </c>
      <c r="AU621" s="1692"/>
      <c r="AV621" s="1692"/>
      <c r="AW621" s="1692"/>
      <c r="AX621" s="1692"/>
      <c r="AY621" s="1692"/>
      <c r="AZ621" s="1692"/>
      <c r="BA621" s="1692"/>
      <c r="BB621" s="1692"/>
      <c r="BC621" s="1704"/>
      <c r="BD621" s="1692"/>
      <c r="BE621" s="1692"/>
      <c r="BF621" s="1692"/>
      <c r="BG621" s="1692"/>
      <c r="BH621" s="1692"/>
      <c r="BI621" s="1692"/>
      <c r="BJ621" s="1692"/>
      <c r="BK621" s="1692"/>
      <c r="BL621" s="1692"/>
      <c r="BM621" s="1692"/>
      <c r="BN621" s="1692"/>
      <c r="BO621" s="1692"/>
      <c r="BP621" s="1692"/>
      <c r="BQ621" s="1692"/>
      <c r="BR621" s="1692"/>
      <c r="BS621" s="1692"/>
      <c r="BT621" s="1692"/>
      <c r="BU621" s="1704"/>
      <c r="BV621" s="1692"/>
      <c r="BW621" s="1692"/>
      <c r="BX621" s="1692"/>
      <c r="BY621" s="1692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7" t="str">
        <f t="shared" si="1887"/>
        <v/>
      </c>
      <c r="CV621" s="1708" t="str">
        <f t="shared" si="1887"/>
        <v/>
      </c>
      <c r="CW621" s="1709" t="str">
        <f t="shared" si="1887"/>
        <v/>
      </c>
      <c r="CX621" s="1709" t="str">
        <f t="shared" si="1887"/>
        <v/>
      </c>
      <c r="CY621" s="1709" t="str">
        <f t="shared" si="1887"/>
        <v/>
      </c>
      <c r="CZ621" s="1709" t="str">
        <f t="shared" si="1887"/>
        <v/>
      </c>
      <c r="DA621" s="1709" t="str">
        <f t="shared" si="1887"/>
        <v/>
      </c>
      <c r="DB621" s="1710" t="str">
        <f t="shared" si="1887"/>
        <v/>
      </c>
      <c r="DC621" s="1710" t="str">
        <f t="shared" si="1887"/>
        <v/>
      </c>
      <c r="DD621" s="1710" t="str">
        <f t="shared" si="1887"/>
        <v/>
      </c>
      <c r="DE621" s="1709" t="str">
        <f t="shared" si="1888"/>
        <v/>
      </c>
      <c r="DF621" s="1709" t="str">
        <f t="shared" si="1888"/>
        <v/>
      </c>
      <c r="DG621" s="1709" t="str">
        <f t="shared" si="1888"/>
        <v/>
      </c>
      <c r="DH621" s="1709" t="str">
        <f t="shared" si="1888"/>
        <v/>
      </c>
      <c r="DI621" s="1709" t="str">
        <f t="shared" si="1888"/>
        <v/>
      </c>
      <c r="DJ621" s="1708" t="str">
        <f t="shared" si="1888"/>
        <v/>
      </c>
      <c r="DK621" s="1707" t="str">
        <f t="shared" si="1888"/>
        <v/>
      </c>
      <c r="DL621" s="1711">
        <f>COUNT(B621:R621)</f>
        <v>2</v>
      </c>
      <c r="DM621" s="1712">
        <f>COUNT(T621:AJ621)</f>
        <v>0</v>
      </c>
      <c r="DN621" s="1712">
        <f>COUNT(AL621:BB621)</f>
        <v>1</v>
      </c>
      <c r="DO621" s="1712">
        <f>COUNT(BD621:BT621)</f>
        <v>0</v>
      </c>
      <c r="DP621" s="1713"/>
      <c r="DQ621" s="1714"/>
      <c r="DR621" s="1714"/>
      <c r="DS621" s="1714"/>
      <c r="DT621" s="1714"/>
      <c r="DU621" s="1714"/>
      <c r="DV621" s="1714"/>
      <c r="DW621" s="1714"/>
      <c r="DX621" s="1714"/>
      <c r="DY621" s="1715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6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6" customFormat="1" ht="15.75" customHeight="1">
      <c r="A627" s="645" t="s">
        <v>278</v>
      </c>
      <c r="B627" s="1692"/>
      <c r="C627" s="1692"/>
      <c r="D627" s="1692"/>
      <c r="E627" s="1692"/>
      <c r="F627" s="1692">
        <v>10</v>
      </c>
      <c r="G627" s="1692">
        <v>10</v>
      </c>
      <c r="H627" s="1692">
        <v>12</v>
      </c>
      <c r="I627" s="1692">
        <v>12</v>
      </c>
      <c r="J627" s="1692">
        <v>5.3</v>
      </c>
      <c r="K627" s="1692"/>
      <c r="L627" s="1692"/>
      <c r="M627" s="1692"/>
      <c r="N627" s="1692"/>
      <c r="O627" s="1692"/>
      <c r="P627" s="1692"/>
      <c r="Q627" s="1692"/>
      <c r="R627" s="1692"/>
      <c r="S627" s="1704"/>
      <c r="T627" s="1705">
        <v>6</v>
      </c>
      <c r="U627" s="1705"/>
      <c r="V627" s="1705"/>
      <c r="W627" s="1692">
        <v>20</v>
      </c>
      <c r="X627" s="1692">
        <v>8</v>
      </c>
      <c r="Y627" s="1692"/>
      <c r="Z627" s="1692">
        <v>6</v>
      </c>
      <c r="AA627" s="1692">
        <v>12</v>
      </c>
      <c r="AB627" s="1692">
        <v>8</v>
      </c>
      <c r="AC627" s="1692"/>
      <c r="AD627" s="1692"/>
      <c r="AE627" s="1692"/>
      <c r="AF627" s="1692"/>
      <c r="AG627" s="1692"/>
      <c r="AH627" s="1692"/>
      <c r="AI627" s="1692"/>
      <c r="AJ627" s="1692"/>
      <c r="AK627" s="1704"/>
      <c r="AL627" s="1692">
        <v>6</v>
      </c>
      <c r="AM627" s="1692">
        <v>2.4</v>
      </c>
      <c r="AN627" s="1692"/>
      <c r="AO627" s="1692"/>
      <c r="AP627" s="1692">
        <v>12</v>
      </c>
      <c r="AQ627" s="1692">
        <v>5</v>
      </c>
      <c r="AR627" s="1692">
        <v>5</v>
      </c>
      <c r="AS627" s="1692"/>
      <c r="AT627" s="1692">
        <v>12</v>
      </c>
      <c r="AU627" s="1692"/>
      <c r="AV627" s="1692"/>
      <c r="AW627" s="1692"/>
      <c r="AX627" s="1692"/>
      <c r="AY627" s="1692"/>
      <c r="AZ627" s="1692"/>
      <c r="BA627" s="1692"/>
      <c r="BB627" s="1692"/>
      <c r="BC627" s="1704"/>
      <c r="BD627" s="1692"/>
      <c r="BE627" s="1692"/>
      <c r="BF627" s="1692">
        <v>6</v>
      </c>
      <c r="BG627" s="1692">
        <v>0.9</v>
      </c>
      <c r="BH627" s="1692">
        <v>6</v>
      </c>
      <c r="BI627" s="1692">
        <v>6</v>
      </c>
      <c r="BJ627" s="1692">
        <v>12</v>
      </c>
      <c r="BK627" s="1692">
        <v>8</v>
      </c>
      <c r="BL627" s="1692">
        <v>8</v>
      </c>
      <c r="BM627" s="1692"/>
      <c r="BN627" s="1692"/>
      <c r="BO627" s="1692"/>
      <c r="BP627" s="1692"/>
      <c r="BQ627" s="1692"/>
      <c r="BR627" s="1692"/>
      <c r="BS627" s="1692"/>
      <c r="BT627" s="1692"/>
      <c r="BU627" s="1704"/>
      <c r="BV627" s="1692">
        <v>6</v>
      </c>
      <c r="BW627" s="1692">
        <v>6</v>
      </c>
      <c r="BX627" s="1692">
        <v>6</v>
      </c>
      <c r="BY627" s="1692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7" t="str">
        <f t="shared" si="1905"/>
        <v/>
      </c>
      <c r="CV627" s="1708" t="str">
        <f t="shared" si="1905"/>
        <v/>
      </c>
      <c r="CW627" s="1709" t="str">
        <f t="shared" si="1905"/>
        <v/>
      </c>
      <c r="CX627" s="1709" t="str">
        <f t="shared" si="1905"/>
        <v/>
      </c>
      <c r="CY627" s="1709" t="str">
        <f t="shared" si="1905"/>
        <v/>
      </c>
      <c r="CZ627" s="1709">
        <f t="shared" si="1905"/>
        <v>0.9</v>
      </c>
      <c r="DA627" s="1709">
        <f t="shared" si="1905"/>
        <v>6</v>
      </c>
      <c r="DB627" s="1710">
        <f t="shared" si="1905"/>
        <v>6</v>
      </c>
      <c r="DC627" s="1710">
        <f t="shared" si="1905"/>
        <v>6</v>
      </c>
      <c r="DD627" s="1710">
        <f t="shared" si="1905"/>
        <v>8</v>
      </c>
      <c r="DE627" s="1709">
        <f t="shared" si="1906"/>
        <v>8</v>
      </c>
      <c r="DF627" s="1709">
        <f t="shared" si="1906"/>
        <v>12</v>
      </c>
      <c r="DG627" s="1709" t="str">
        <f t="shared" si="1906"/>
        <v/>
      </c>
      <c r="DH627" s="1709" t="str">
        <f t="shared" si="1906"/>
        <v/>
      </c>
      <c r="DI627" s="1709" t="str">
        <f t="shared" si="1906"/>
        <v/>
      </c>
      <c r="DJ627" s="1708" t="str">
        <f t="shared" si="1906"/>
        <v/>
      </c>
      <c r="DK627" s="1707" t="str">
        <f t="shared" si="1906"/>
        <v/>
      </c>
      <c r="DL627" s="1711">
        <f>COUNT(B627:R627)</f>
        <v>5</v>
      </c>
      <c r="DM627" s="1712">
        <f>COUNT(T627:AJ627)</f>
        <v>6</v>
      </c>
      <c r="DN627" s="1712">
        <f>COUNT(AL627:BB627)</f>
        <v>6</v>
      </c>
      <c r="DO627" s="1712">
        <f>COUNT(BD627:BT627)</f>
        <v>7</v>
      </c>
      <c r="DP627" s="1713"/>
      <c r="DQ627" s="1714"/>
      <c r="DR627" s="1714"/>
      <c r="DS627" s="1714"/>
      <c r="DT627" s="1714"/>
      <c r="DU627" s="1714"/>
      <c r="DV627" s="1714"/>
      <c r="DW627" s="1714"/>
      <c r="DX627" s="1714"/>
      <c r="DY627" s="1715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6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6" customFormat="1" ht="15.75" customHeight="1">
      <c r="A633" s="1720" t="s">
        <v>278</v>
      </c>
      <c r="B633" s="1692"/>
      <c r="C633" s="1692"/>
      <c r="D633" s="1692"/>
      <c r="E633" s="1692"/>
      <c r="F633" s="1692"/>
      <c r="G633" s="1692"/>
      <c r="H633" s="1692"/>
      <c r="I633" s="1692"/>
      <c r="J633" s="1692"/>
      <c r="K633" s="1692"/>
      <c r="L633" s="1692"/>
      <c r="M633" s="1692"/>
      <c r="N633" s="1692"/>
      <c r="O633" s="1692"/>
      <c r="P633" s="1692"/>
      <c r="Q633" s="1692"/>
      <c r="R633" s="1692"/>
      <c r="S633" s="1704"/>
      <c r="T633" s="1705"/>
      <c r="U633" s="1705"/>
      <c r="V633" s="1705"/>
      <c r="W633" s="1692"/>
      <c r="X633" s="1692"/>
      <c r="Y633" s="1692"/>
      <c r="Z633" s="1692"/>
      <c r="AA633" s="1692"/>
      <c r="AB633" s="1692"/>
      <c r="AC633" s="1692"/>
      <c r="AD633" s="1692"/>
      <c r="AE633" s="1692"/>
      <c r="AF633" s="1692"/>
      <c r="AG633" s="1692"/>
      <c r="AH633" s="1692"/>
      <c r="AI633" s="1692"/>
      <c r="AJ633" s="1692"/>
      <c r="AK633" s="1704"/>
      <c r="AL633" s="1692"/>
      <c r="AM633" s="1692"/>
      <c r="AN633" s="1692"/>
      <c r="AO633" s="1692"/>
      <c r="AP633" s="1692"/>
      <c r="AQ633" s="1692"/>
      <c r="AR633" s="1692"/>
      <c r="AS633" s="1692"/>
      <c r="AT633" s="1692"/>
      <c r="AU633" s="1692"/>
      <c r="AV633" s="1692"/>
      <c r="AW633" s="1692"/>
      <c r="AX633" s="1692"/>
      <c r="AY633" s="1692"/>
      <c r="AZ633" s="1692"/>
      <c r="BA633" s="1692"/>
      <c r="BB633" s="1692"/>
      <c r="BC633" s="1704"/>
      <c r="BD633" s="1692"/>
      <c r="BE633" s="1692"/>
      <c r="BF633" s="1692"/>
      <c r="BG633" s="1692"/>
      <c r="BH633" s="1692"/>
      <c r="BI633" s="1692"/>
      <c r="BJ633" s="1692"/>
      <c r="BK633" s="1692"/>
      <c r="BL633" s="1692"/>
      <c r="BM633" s="1692"/>
      <c r="BN633" s="1692"/>
      <c r="BO633" s="1692"/>
      <c r="BP633" s="1692"/>
      <c r="BQ633" s="1692"/>
      <c r="BR633" s="1692"/>
      <c r="BS633" s="1692"/>
      <c r="BT633" s="1692"/>
      <c r="BU633" s="1704"/>
      <c r="BV633" s="1692"/>
      <c r="BW633" s="1692"/>
      <c r="BX633" s="1692"/>
      <c r="BY633" s="1692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7" t="str">
        <f t="shared" si="1923"/>
        <v/>
      </c>
      <c r="CV633" s="1708" t="str">
        <f t="shared" si="1923"/>
        <v/>
      </c>
      <c r="CW633" s="1709" t="str">
        <f t="shared" si="1923"/>
        <v/>
      </c>
      <c r="CX633" s="1709" t="str">
        <f t="shared" si="1923"/>
        <v/>
      </c>
      <c r="CY633" s="1709" t="str">
        <f t="shared" si="1923"/>
        <v/>
      </c>
      <c r="CZ633" s="1709" t="str">
        <f t="shared" si="1923"/>
        <v/>
      </c>
      <c r="DA633" s="1709" t="str">
        <f t="shared" si="1923"/>
        <v/>
      </c>
      <c r="DB633" s="1710" t="str">
        <f t="shared" si="1923"/>
        <v/>
      </c>
      <c r="DC633" s="1710" t="str">
        <f t="shared" si="1923"/>
        <v/>
      </c>
      <c r="DD633" s="1710" t="str">
        <f t="shared" si="1923"/>
        <v/>
      </c>
      <c r="DE633" s="1709" t="str">
        <f t="shared" si="1924"/>
        <v/>
      </c>
      <c r="DF633" s="1709" t="str">
        <f t="shared" si="1924"/>
        <v/>
      </c>
      <c r="DG633" s="1709" t="str">
        <f t="shared" si="1924"/>
        <v/>
      </c>
      <c r="DH633" s="1709" t="str">
        <f t="shared" si="1924"/>
        <v/>
      </c>
      <c r="DI633" s="1709" t="str">
        <f t="shared" si="1924"/>
        <v/>
      </c>
      <c r="DJ633" s="1708" t="str">
        <f t="shared" si="1924"/>
        <v/>
      </c>
      <c r="DK633" s="1707" t="str">
        <f t="shared" si="1924"/>
        <v/>
      </c>
      <c r="DL633" s="1711">
        <f>COUNT(B633:R633)</f>
        <v>0</v>
      </c>
      <c r="DM633" s="1712">
        <f>COUNT(T633:AJ633)</f>
        <v>0</v>
      </c>
      <c r="DN633" s="1712">
        <f>COUNT(AL633:BB633)</f>
        <v>0</v>
      </c>
      <c r="DO633" s="1712">
        <f>COUNT(BD633:BT633)</f>
        <v>0</v>
      </c>
      <c r="DP633" s="1713"/>
      <c r="DQ633" s="1714"/>
      <c r="DR633" s="1714"/>
      <c r="DS633" s="1714"/>
      <c r="DT633" s="1714"/>
      <c r="DU633" s="1714"/>
      <c r="DV633" s="1714"/>
      <c r="DW633" s="1714"/>
      <c r="DX633" s="1714"/>
      <c r="DY633" s="1715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8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207"/>
        <v>0</v>
      </c>
      <c r="CA759" s="592">
        <f t="shared" si="2208"/>
        <v>88</v>
      </c>
      <c r="CB759" s="592">
        <f t="shared" si="2209"/>
        <v>2283.7333333333331</v>
      </c>
      <c r="CC759" s="686">
        <f t="shared" si="2210"/>
        <v>2576.7333333333331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600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1475</v>
      </c>
      <c r="DF759" s="545">
        <f t="shared" si="2224"/>
        <v>2400</v>
      </c>
      <c r="DG759" s="545">
        <f t="shared" si="2224"/>
        <v>3360</v>
      </c>
      <c r="DH759" s="545">
        <f t="shared" si="2224"/>
        <v>7200</v>
      </c>
      <c r="DI759" s="545">
        <f t="shared" si="2224"/>
        <v>12000</v>
      </c>
      <c r="DJ759" s="544">
        <f t="shared" si="2224"/>
        <v>12216</v>
      </c>
      <c r="DK759" s="543">
        <f t="shared" si="2224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89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89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89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89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89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89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89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89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89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600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9126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3360</v>
      </c>
      <c r="BI974" s="800">
        <f t="shared" si="3103"/>
        <v>0</v>
      </c>
      <c r="BJ974" s="800">
        <f t="shared" si="3103"/>
        <v>7200</v>
      </c>
      <c r="BK974" s="800">
        <f t="shared" si="3103"/>
        <v>12216</v>
      </c>
      <c r="BL974" s="800">
        <f t="shared" si="3103"/>
        <v>39000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600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1475</v>
      </c>
      <c r="DF974" s="545">
        <f t="shared" si="3105"/>
        <v>2400</v>
      </c>
      <c r="DG974" s="545">
        <f t="shared" si="3105"/>
        <v>3360</v>
      </c>
      <c r="DH974" s="545">
        <f t="shared" si="3105"/>
        <v>7200</v>
      </c>
      <c r="DI974" s="545">
        <f t="shared" si="3105"/>
        <v>12000</v>
      </c>
      <c r="DJ974" s="544">
        <f t="shared" si="3105"/>
        <v>12216</v>
      </c>
      <c r="DK974" s="543">
        <f t="shared" si="3105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16175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18668.5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46820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130916</v>
      </c>
      <c r="BL984" s="800">
        <f t="shared" si="3137"/>
        <v>440000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16175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43615</v>
      </c>
      <c r="DE984" s="545">
        <f t="shared" si="3139"/>
        <v>46820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130916</v>
      </c>
      <c r="DI984" s="545">
        <f t="shared" si="3139"/>
        <v>440000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140">SUM(C456,C465)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0</v>
      </c>
      <c r="H987" s="800">
        <f t="shared" si="3140"/>
        <v>140</v>
      </c>
      <c r="I987" s="800">
        <f t="shared" si="3140"/>
        <v>600</v>
      </c>
      <c r="J987" s="800">
        <f t="shared" si="3140"/>
        <v>0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SUM(T456,T465)</f>
        <v>0</v>
      </c>
      <c r="U987" s="800">
        <f t="shared" ref="U987:AJ987" si="3141">SUM(U456,U465)</f>
        <v>0</v>
      </c>
      <c r="V987" s="800">
        <f t="shared" si="3141"/>
        <v>240</v>
      </c>
      <c r="W987" s="800">
        <f t="shared" si="3141"/>
        <v>0</v>
      </c>
      <c r="X987" s="800">
        <f t="shared" si="3141"/>
        <v>240</v>
      </c>
      <c r="Y987" s="800">
        <f t="shared" si="3141"/>
        <v>580</v>
      </c>
      <c r="Z987" s="800">
        <f t="shared" si="3141"/>
        <v>1040</v>
      </c>
      <c r="AA987" s="800">
        <f t="shared" si="3141"/>
        <v>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SUM(AL456,AL465)</f>
        <v>260</v>
      </c>
      <c r="AM987" s="800">
        <f t="shared" ref="AM987:BB987" si="3142">SUM(AM456,AM465)</f>
        <v>336</v>
      </c>
      <c r="AN987" s="800">
        <f t="shared" si="3142"/>
        <v>0</v>
      </c>
      <c r="AO987" s="800">
        <f t="shared" si="3142"/>
        <v>0</v>
      </c>
      <c r="AP987" s="800">
        <f t="shared" si="3142"/>
        <v>45</v>
      </c>
      <c r="AQ987" s="800">
        <f t="shared" si="3142"/>
        <v>0</v>
      </c>
      <c r="AR987" s="800">
        <f t="shared" si="3142"/>
        <v>0</v>
      </c>
      <c r="AS987" s="800">
        <f t="shared" si="3142"/>
        <v>0</v>
      </c>
      <c r="AT987" s="800">
        <f t="shared" si="3142"/>
        <v>240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SUM(BD456,BD465)</f>
        <v>0</v>
      </c>
      <c r="BE987" s="800">
        <f t="shared" ref="BE987:BT987" si="3143">SUM(BE456,BE465)</f>
        <v>0</v>
      </c>
      <c r="BF987" s="800">
        <f t="shared" si="3143"/>
        <v>0</v>
      </c>
      <c r="BG987" s="800">
        <f t="shared" si="3143"/>
        <v>0</v>
      </c>
      <c r="BH987" s="800">
        <f t="shared" si="3143"/>
        <v>0</v>
      </c>
      <c r="BI987" s="800">
        <f t="shared" si="3143"/>
        <v>0</v>
      </c>
      <c r="BJ987" s="800">
        <f t="shared" si="3143"/>
        <v>0</v>
      </c>
      <c r="BK987" s="800">
        <f t="shared" si="3143"/>
        <v>700</v>
      </c>
      <c r="BL987" s="800">
        <f t="shared" si="3143"/>
        <v>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36</v>
      </c>
      <c r="CA987" s="592">
        <f t="shared" ref="CA987:CA1001" si="3146">IF(DM987&lt;3,"",(SUM(T987:AJ987)-MIN(T987:AJ987)-MAX(T987:AJ987))/(DM987-2))</f>
        <v>70.666666666666671</v>
      </c>
      <c r="CB987" s="592">
        <f t="shared" ref="CB987:CB1001" si="3147">IF(DN987&lt;3,"",(SUM(AL987:BB987)-MIN(AL987:BB987)-MAX(AL987:BB987))/(DN987-2))</f>
        <v>36.333333333333336</v>
      </c>
      <c r="CC987" s="592">
        <f t="shared" ref="CC987:CC1001" si="3148">IF(DO987&lt;3,"",(SUM(BD987:BT987)-MIN(BD987:BT987)-MAX(BD987:BT987))/(DO987-2))</f>
        <v>0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0</v>
      </c>
      <c r="CN987" s="1345">
        <f t="shared" si="3149"/>
        <v>0</v>
      </c>
      <c r="CO987" s="1345">
        <f t="shared" si="3149"/>
        <v>0</v>
      </c>
      <c r="CP987" s="1345">
        <f t="shared" si="3149"/>
        <v>0</v>
      </c>
      <c r="CQ987" s="1345">
        <f t="shared" si="3149"/>
        <v>45</v>
      </c>
      <c r="CR987" s="1345">
        <f t="shared" si="3149"/>
        <v>240</v>
      </c>
      <c r="CS987" s="1344">
        <f t="shared" si="3149"/>
        <v>260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0</v>
      </c>
      <c r="DD987" s="1377">
        <f t="shared" si="3151"/>
        <v>0</v>
      </c>
      <c r="DE987" s="1376">
        <f t="shared" si="3151"/>
        <v>0</v>
      </c>
      <c r="DF987" s="1376">
        <f t="shared" si="3151"/>
        <v>0</v>
      </c>
      <c r="DG987" s="1376">
        <f t="shared" si="3151"/>
        <v>0</v>
      </c>
      <c r="DH987" s="1376">
        <f t="shared" si="3151"/>
        <v>0</v>
      </c>
      <c r="DI987" s="1376">
        <f t="shared" si="3151"/>
        <v>0</v>
      </c>
      <c r="DJ987" s="1375">
        <f t="shared" si="3151"/>
        <v>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157">SUM(C513,C519,C610,C616,C771,C772)</f>
        <v>446</v>
      </c>
      <c r="D988" s="800">
        <f t="shared" si="3157"/>
        <v>160</v>
      </c>
      <c r="E988" s="800">
        <f t="shared" si="3157"/>
        <v>242</v>
      </c>
      <c r="F988" s="800">
        <f t="shared" si="3157"/>
        <v>976</v>
      </c>
      <c r="G988" s="800">
        <f t="shared" si="3157"/>
        <v>818.37500000000011</v>
      </c>
      <c r="H988" s="800">
        <f t="shared" si="3157"/>
        <v>147.5</v>
      </c>
      <c r="I988" s="800">
        <f t="shared" si="3157"/>
        <v>111</v>
      </c>
      <c r="J988" s="800">
        <f t="shared" si="3157"/>
        <v>447.34000000000003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SUM(T513,T519,T610,T616,T771,T772)</f>
        <v>963</v>
      </c>
      <c r="U988" s="800">
        <f t="shared" ref="U988:AJ988" si="3158">SUM(U513,U519,U610,U616,U771,U772)</f>
        <v>524</v>
      </c>
      <c r="V988" s="800">
        <f t="shared" si="3158"/>
        <v>160</v>
      </c>
      <c r="W988" s="800">
        <f t="shared" si="3158"/>
        <v>238.5</v>
      </c>
      <c r="X988" s="800">
        <f t="shared" si="3158"/>
        <v>576.15</v>
      </c>
      <c r="Y988" s="800">
        <f t="shared" si="3158"/>
        <v>607.4</v>
      </c>
      <c r="Z988" s="800">
        <f t="shared" si="3158"/>
        <v>1426</v>
      </c>
      <c r="AA988" s="800">
        <f t="shared" si="3158"/>
        <v>903</v>
      </c>
      <c r="AB988" s="800">
        <f t="shared" si="3158"/>
        <v>429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SUM(AL513,AL519,AL610,AL616,AL771,AL772)</f>
        <v>1072</v>
      </c>
      <c r="AM988" s="800">
        <f t="shared" ref="AM988:BB988" si="3159">SUM(AM513,AM519,AM610,AM616,AM771,AM772)</f>
        <v>711</v>
      </c>
      <c r="AN988" s="800">
        <f t="shared" si="3159"/>
        <v>1461</v>
      </c>
      <c r="AO988" s="800">
        <f t="shared" si="3159"/>
        <v>1917</v>
      </c>
      <c r="AP988" s="800">
        <f t="shared" si="3159"/>
        <v>3016</v>
      </c>
      <c r="AQ988" s="800">
        <f t="shared" si="3159"/>
        <v>246</v>
      </c>
      <c r="AR988" s="800">
        <f t="shared" si="3159"/>
        <v>1079</v>
      </c>
      <c r="AS988" s="800">
        <f t="shared" si="3159"/>
        <v>4197.6000000000004</v>
      </c>
      <c r="AT988" s="800">
        <f t="shared" si="3159"/>
        <v>366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SUM(BD513,BD519,BD610,BD616,BD771,BD772)</f>
        <v>1032</v>
      </c>
      <c r="BE988" s="800">
        <f t="shared" ref="BE988:BT988" si="3160">SUM(BE513,BE519,BE610,BE616,BE771,BE772)</f>
        <v>2482.8000000000002</v>
      </c>
      <c r="BF988" s="800">
        <f t="shared" si="3160"/>
        <v>2142</v>
      </c>
      <c r="BG988" s="800">
        <f t="shared" si="3160"/>
        <v>11696</v>
      </c>
      <c r="BH988" s="800">
        <f t="shared" si="3160"/>
        <v>1787</v>
      </c>
      <c r="BI988" s="800">
        <f t="shared" si="3160"/>
        <v>1709.6999999999998</v>
      </c>
      <c r="BJ988" s="800">
        <f t="shared" si="3160"/>
        <v>11136</v>
      </c>
      <c r="BK988" s="800">
        <f t="shared" si="3160"/>
        <v>7344</v>
      </c>
      <c r="BL988" s="800">
        <f t="shared" si="3160"/>
        <v>5024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164.54766666666669</v>
      </c>
      <c r="CA988" s="592">
        <f t="shared" si="3146"/>
        <v>293.40333333333336</v>
      </c>
      <c r="CB988" s="592">
        <f t="shared" si="3147"/>
        <v>657.86666666666667</v>
      </c>
      <c r="CC988" s="592">
        <f t="shared" si="3148"/>
        <v>2177.1666666666665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246</v>
      </c>
      <c r="CM988" s="1346">
        <f t="shared" si="3149"/>
        <v>366</v>
      </c>
      <c r="CN988" s="1345">
        <f t="shared" si="3149"/>
        <v>711</v>
      </c>
      <c r="CO988" s="1345">
        <f t="shared" si="3149"/>
        <v>1072</v>
      </c>
      <c r="CP988" s="1345">
        <f t="shared" si="3149"/>
        <v>1079</v>
      </c>
      <c r="CQ988" s="1345">
        <f t="shared" si="3149"/>
        <v>1461</v>
      </c>
      <c r="CR988" s="1345">
        <f t="shared" si="3149"/>
        <v>1917</v>
      </c>
      <c r="CS988" s="1344">
        <f t="shared" si="3149"/>
        <v>3016</v>
      </c>
      <c r="CT988" s="1347">
        <f t="shared" si="3150"/>
        <v>4197.6000000000004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1032</v>
      </c>
      <c r="DD988" s="1377">
        <f t="shared" si="3151"/>
        <v>1709.6999999999998</v>
      </c>
      <c r="DE988" s="1376">
        <f t="shared" si="3151"/>
        <v>1787</v>
      </c>
      <c r="DF988" s="1376">
        <f t="shared" si="3151"/>
        <v>2142</v>
      </c>
      <c r="DG988" s="1376">
        <f t="shared" si="3151"/>
        <v>2482.8000000000002</v>
      </c>
      <c r="DH988" s="1376">
        <f t="shared" si="3151"/>
        <v>5024</v>
      </c>
      <c r="DI988" s="1376">
        <f t="shared" si="3151"/>
        <v>7344</v>
      </c>
      <c r="DJ988" s="1375">
        <f t="shared" si="3151"/>
        <v>11136</v>
      </c>
      <c r="DK988" s="1432">
        <f t="shared" si="3152"/>
        <v>11696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162">SUM(C474,C501,C507,C525,C531,C537,C543,C555,C561,C579,C585,C591,C598,C604,C622,C628,C634)</f>
        <v>0</v>
      </c>
      <c r="D989" s="800">
        <f t="shared" si="3162"/>
        <v>90</v>
      </c>
      <c r="E989" s="800">
        <f t="shared" si="3162"/>
        <v>170</v>
      </c>
      <c r="F989" s="800">
        <f t="shared" si="3162"/>
        <v>747.81999999999994</v>
      </c>
      <c r="G989" s="800">
        <f t="shared" si="3162"/>
        <v>682.8</v>
      </c>
      <c r="H989" s="800">
        <f t="shared" si="3162"/>
        <v>225.00000000000003</v>
      </c>
      <c r="I989" s="800">
        <f t="shared" si="3162"/>
        <v>247.5</v>
      </c>
      <c r="J989" s="800">
        <f t="shared" si="3162"/>
        <v>900.19999999999993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163">SUM(U474,U501,U507,U525,U531,U537,U543,U555,U561,U579,U585,U591,U598,U604,U622,U628,U634)</f>
        <v>120</v>
      </c>
      <c r="V989" s="800">
        <f t="shared" si="3163"/>
        <v>93</v>
      </c>
      <c r="W989" s="800">
        <f t="shared" si="3163"/>
        <v>150</v>
      </c>
      <c r="X989" s="800">
        <f t="shared" si="3163"/>
        <v>449</v>
      </c>
      <c r="Y989" s="800">
        <f t="shared" si="3163"/>
        <v>895.91000000000008</v>
      </c>
      <c r="Z989" s="800">
        <f t="shared" si="3163"/>
        <v>1076</v>
      </c>
      <c r="AA989" s="800">
        <f t="shared" si="3163"/>
        <v>560</v>
      </c>
      <c r="AB989" s="800">
        <f t="shared" si="3163"/>
        <v>1340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164">SUM(AM474,AM501,AM507,AM525,AM531,AM537,AM543,AM555,AM561,AM579,AM585,AM591,AM598,AM604,AM622,AM628,AM634)</f>
        <v>860.5</v>
      </c>
      <c r="AN989" s="800">
        <f t="shared" si="3164"/>
        <v>440</v>
      </c>
      <c r="AO989" s="800">
        <f t="shared" si="3164"/>
        <v>270</v>
      </c>
      <c r="AP989" s="800">
        <f t="shared" si="3164"/>
        <v>1152</v>
      </c>
      <c r="AQ989" s="800">
        <f t="shared" si="3164"/>
        <v>930</v>
      </c>
      <c r="AR989" s="800">
        <f t="shared" si="3164"/>
        <v>4357</v>
      </c>
      <c r="AS989" s="800">
        <f t="shared" si="3164"/>
        <v>3768</v>
      </c>
      <c r="AT989" s="800">
        <f t="shared" si="3164"/>
        <v>310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165">SUM(BE474,BE501,BE507,BE525,BE531,BE537,BE543,BE555,BE561,BE579,BE585,BE591,BE598,BE604,BE622,BE628,BE634)</f>
        <v>2105.5</v>
      </c>
      <c r="BF989" s="800">
        <f t="shared" si="3165"/>
        <v>1710</v>
      </c>
      <c r="BG989" s="800">
        <f t="shared" si="3165"/>
        <v>19791</v>
      </c>
      <c r="BH989" s="800">
        <f t="shared" si="3165"/>
        <v>754.2</v>
      </c>
      <c r="BI989" s="800">
        <f t="shared" si="3165"/>
        <v>1242</v>
      </c>
      <c r="BJ989" s="800">
        <f t="shared" si="3165"/>
        <v>10560</v>
      </c>
      <c r="BK989" s="800">
        <f t="shared" si="3165"/>
        <v>6477</v>
      </c>
      <c r="BL989" s="800">
        <f t="shared" si="3165"/>
        <v>3000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147.54133333333331</v>
      </c>
      <c r="CA989" s="592">
        <f t="shared" si="3146"/>
        <v>241.46066666666667</v>
      </c>
      <c r="CB989" s="592">
        <f t="shared" si="3147"/>
        <v>536.0333333333333</v>
      </c>
      <c r="CC989" s="592">
        <f t="shared" si="3148"/>
        <v>1739.2466666666664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270</v>
      </c>
      <c r="CM989" s="1346">
        <f t="shared" si="3149"/>
        <v>310</v>
      </c>
      <c r="CN989" s="1345">
        <f t="shared" si="3149"/>
        <v>310</v>
      </c>
      <c r="CO989" s="1345">
        <f t="shared" si="3149"/>
        <v>440</v>
      </c>
      <c r="CP989" s="1345">
        <f t="shared" si="3149"/>
        <v>860.5</v>
      </c>
      <c r="CQ989" s="1345">
        <f t="shared" si="3149"/>
        <v>930</v>
      </c>
      <c r="CR989" s="1345">
        <f t="shared" si="3149"/>
        <v>1152</v>
      </c>
      <c r="CS989" s="1344">
        <f t="shared" si="3149"/>
        <v>3768</v>
      </c>
      <c r="CT989" s="1347">
        <f t="shared" si="3150"/>
        <v>4357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240</v>
      </c>
      <c r="DD989" s="1377">
        <f t="shared" si="3151"/>
        <v>754.2</v>
      </c>
      <c r="DE989" s="1376">
        <f t="shared" si="3151"/>
        <v>1242</v>
      </c>
      <c r="DF989" s="1376">
        <f t="shared" si="3151"/>
        <v>1710</v>
      </c>
      <c r="DG989" s="1376">
        <f t="shared" si="3151"/>
        <v>2105.5</v>
      </c>
      <c r="DH989" s="1376">
        <f t="shared" si="3151"/>
        <v>3000</v>
      </c>
      <c r="DI989" s="1376">
        <f t="shared" si="3151"/>
        <v>6477</v>
      </c>
      <c r="DJ989" s="1375">
        <f t="shared" si="3151"/>
        <v>10560</v>
      </c>
      <c r="DK989" s="1432">
        <f t="shared" si="3152"/>
        <v>19791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167">SUM(C483,C492,C549,C567,C573,C641)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SUM(T483,T492,T549,T567,T573,T641)</f>
        <v>70</v>
      </c>
      <c r="U990" s="800">
        <f t="shared" ref="U990:AJ990" si="3168">SUM(U483,U492,U549,U567,U573,U641)</f>
        <v>80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SUM(AL483,AL492,AL549,AL567,AL573,AL641)</f>
        <v>0</v>
      </c>
      <c r="AM990" s="800">
        <f t="shared" ref="AM990:BB990" si="3169">SUM(AM483,AM492,AM549,AM567,AM573,AM641)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420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SUM(BD483,BD492,BD549,BD567,BD573,BD641)</f>
        <v>300</v>
      </c>
      <c r="BE990" s="800">
        <f t="shared" ref="BE990:BT990" si="3170">SUM(BE483,BE492,BE549,BE567,BE573,BE641)</f>
        <v>832</v>
      </c>
      <c r="BF990" s="800">
        <f t="shared" si="3170"/>
        <v>1440</v>
      </c>
      <c r="BG990" s="800">
        <f t="shared" si="3170"/>
        <v>489</v>
      </c>
      <c r="BH990" s="800">
        <f t="shared" si="3170"/>
        <v>200</v>
      </c>
      <c r="BI990" s="800">
        <f t="shared" si="3170"/>
        <v>120</v>
      </c>
      <c r="BJ990" s="800">
        <f t="shared" si="3170"/>
        <v>3420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10</v>
      </c>
      <c r="CB990" s="592">
        <f t="shared" si="3147"/>
        <v>61.8</v>
      </c>
      <c r="CC990" s="592">
        <f t="shared" si="3148"/>
        <v>258.73333333333335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180</v>
      </c>
      <c r="CR990" s="1345">
        <f t="shared" si="3149"/>
        <v>318</v>
      </c>
      <c r="CS990" s="1344">
        <f t="shared" si="3149"/>
        <v>324</v>
      </c>
      <c r="CT990" s="1347">
        <f t="shared" si="3150"/>
        <v>420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489</v>
      </c>
      <c r="DH990" s="1376">
        <f t="shared" si="3151"/>
        <v>500</v>
      </c>
      <c r="DI990" s="1376">
        <f t="shared" si="3151"/>
        <v>832</v>
      </c>
      <c r="DJ990" s="1375">
        <f t="shared" si="3151"/>
        <v>1440</v>
      </c>
      <c r="DK990" s="1432">
        <f t="shared" si="3152"/>
        <v>3420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172">SUM(C773,C774,C775,C781:C782,C805)</f>
        <v>312</v>
      </c>
      <c r="D991" s="800">
        <f t="shared" si="3172"/>
        <v>1508</v>
      </c>
      <c r="E991" s="800">
        <f t="shared" si="3172"/>
        <v>396</v>
      </c>
      <c r="F991" s="800">
        <f t="shared" si="3172"/>
        <v>288</v>
      </c>
      <c r="G991" s="800">
        <f t="shared" si="3172"/>
        <v>198</v>
      </c>
      <c r="H991" s="800">
        <f t="shared" si="3172"/>
        <v>181</v>
      </c>
      <c r="I991" s="800">
        <f t="shared" si="3172"/>
        <v>714</v>
      </c>
      <c r="J991" s="800">
        <f t="shared" si="3172"/>
        <v>202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800">
        <f>SUM(T773,T774,T775,T781:T782,T805)</f>
        <v>2592</v>
      </c>
      <c r="U991" s="800">
        <f t="shared" ref="U991:AJ991" si="3173">SUM(U773,U774,U775,U781:U782,U805)</f>
        <v>414</v>
      </c>
      <c r="V991" s="800">
        <f t="shared" si="3173"/>
        <v>918</v>
      </c>
      <c r="W991" s="800">
        <f t="shared" si="3173"/>
        <v>504</v>
      </c>
      <c r="X991" s="800">
        <f t="shared" si="3173"/>
        <v>222</v>
      </c>
      <c r="Y991" s="800">
        <f t="shared" si="3173"/>
        <v>459</v>
      </c>
      <c r="Z991" s="800">
        <f t="shared" si="3173"/>
        <v>624</v>
      </c>
      <c r="AA991" s="800">
        <f t="shared" si="3173"/>
        <v>428</v>
      </c>
      <c r="AB991" s="800">
        <f t="shared" si="3173"/>
        <v>624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>SUM(AL773,AL774,AL775,AL781:AL782,AL805)</f>
        <v>932</v>
      </c>
      <c r="AM991" s="800">
        <f t="shared" ref="AM991:BB991" si="3174">SUM(AM773,AM774,AM775,AM781:AM782,AM805)</f>
        <v>750</v>
      </c>
      <c r="AN991" s="800">
        <f t="shared" si="3174"/>
        <v>1002</v>
      </c>
      <c r="AO991" s="800">
        <f t="shared" si="3174"/>
        <v>1146</v>
      </c>
      <c r="AP991" s="800">
        <f t="shared" si="3174"/>
        <v>1290</v>
      </c>
      <c r="AQ991" s="800">
        <f t="shared" si="3174"/>
        <v>264</v>
      </c>
      <c r="AR991" s="800">
        <f t="shared" si="3174"/>
        <v>1626</v>
      </c>
      <c r="AS991" s="800">
        <f t="shared" si="3174"/>
        <v>1128</v>
      </c>
      <c r="AT991" s="800">
        <f t="shared" si="3174"/>
        <v>354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>SUM(BD773,BD774,BD775,BD781:BD782,BD805)</f>
        <v>1224</v>
      </c>
      <c r="BE991" s="800">
        <f t="shared" ref="BE991:BT991" si="3175">SUM(BE773,BE774,BE775,BE781:BE782,BE805)</f>
        <v>828</v>
      </c>
      <c r="BF991" s="800">
        <f t="shared" si="3175"/>
        <v>1044</v>
      </c>
      <c r="BG991" s="800">
        <f t="shared" si="3175"/>
        <v>1824</v>
      </c>
      <c r="BH991" s="800">
        <f t="shared" si="3175"/>
        <v>2376</v>
      </c>
      <c r="BI991" s="800">
        <f t="shared" si="3175"/>
        <v>360</v>
      </c>
      <c r="BJ991" s="800">
        <f t="shared" si="3175"/>
        <v>4480</v>
      </c>
      <c r="BK991" s="800">
        <f t="shared" si="3175"/>
        <v>2356</v>
      </c>
      <c r="BL991" s="800">
        <f t="shared" si="3175"/>
        <v>1500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145"/>
        <v>165.53333333333333</v>
      </c>
      <c r="CA991" s="592">
        <f t="shared" si="3146"/>
        <v>279.53333333333336</v>
      </c>
      <c r="CB991" s="592">
        <f t="shared" si="3147"/>
        <v>457.73333333333335</v>
      </c>
      <c r="CC991" s="592">
        <f t="shared" si="3148"/>
        <v>767.4666666666667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264</v>
      </c>
      <c r="CM991" s="1346">
        <f t="shared" si="3149"/>
        <v>354</v>
      </c>
      <c r="CN991" s="1345">
        <f t="shared" si="3149"/>
        <v>750</v>
      </c>
      <c r="CO991" s="1345">
        <f t="shared" si="3149"/>
        <v>932</v>
      </c>
      <c r="CP991" s="1345">
        <f t="shared" si="3149"/>
        <v>1002</v>
      </c>
      <c r="CQ991" s="1345">
        <f t="shared" si="3149"/>
        <v>1128</v>
      </c>
      <c r="CR991" s="1345">
        <f t="shared" si="3149"/>
        <v>1146</v>
      </c>
      <c r="CS991" s="1344">
        <f t="shared" si="3149"/>
        <v>1290</v>
      </c>
      <c r="CT991" s="1347">
        <f t="shared" si="3150"/>
        <v>1626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360</v>
      </c>
      <c r="DD991" s="1377">
        <f t="shared" si="3151"/>
        <v>828</v>
      </c>
      <c r="DE991" s="1376">
        <f t="shared" si="3151"/>
        <v>1044</v>
      </c>
      <c r="DF991" s="1376">
        <f t="shared" si="3151"/>
        <v>1224</v>
      </c>
      <c r="DG991" s="1376">
        <f t="shared" si="3151"/>
        <v>1500</v>
      </c>
      <c r="DH991" s="1376">
        <f t="shared" si="3151"/>
        <v>1824</v>
      </c>
      <c r="DI991" s="1376">
        <f t="shared" si="3151"/>
        <v>2356</v>
      </c>
      <c r="DJ991" s="1375">
        <f t="shared" si="3151"/>
        <v>2376</v>
      </c>
      <c r="DK991" s="1432">
        <f t="shared" si="3152"/>
        <v>4480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176">SUM(C780,C789)</f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800">
        <f>SUM(T780,T789)</f>
        <v>0</v>
      </c>
      <c r="U992" s="800">
        <f t="shared" ref="U992:AJ992" si="3177">SUM(U780,U789)</f>
        <v>0</v>
      </c>
      <c r="V992" s="800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>SUM(AL780,AL789)</f>
        <v>0</v>
      </c>
      <c r="AM992" s="800">
        <f t="shared" ref="AM992:BB992" si="3178">SUM(AM780,AM789)</f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>SUM(BD780,BD789)</f>
        <v>0</v>
      </c>
      <c r="BE992" s="800">
        <f t="shared" ref="BE992:BT992" si="3179">SUM(BE780,BE789)</f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180">SUM(C783:C784,C790:C794,C796:C797)</f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800">
        <f>SUM(T783:T784,T790:T794,T796:T797)</f>
        <v>1910</v>
      </c>
      <c r="U993" s="800">
        <f t="shared" ref="U993:AJ993" si="3181">SUM(U783:U784,U790:U794,U796:U797)</f>
        <v>560</v>
      </c>
      <c r="V993" s="800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11060</v>
      </c>
      <c r="Z993" s="800">
        <f t="shared" si="3181"/>
        <v>420</v>
      </c>
      <c r="AA993" s="800">
        <f t="shared" si="3181"/>
        <v>13315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>SUM(AL783:AL784,AL790:AL794,AL796:AL797)</f>
        <v>3760</v>
      </c>
      <c r="AM993" s="800">
        <f t="shared" ref="AM993:BB993" si="3182">SUM(AM783:AM784,AM790:AM794,AM796:AM797)</f>
        <v>4685</v>
      </c>
      <c r="AN993" s="800">
        <f t="shared" si="3182"/>
        <v>5054</v>
      </c>
      <c r="AO993" s="800">
        <f t="shared" si="3182"/>
        <v>46545</v>
      </c>
      <c r="AP993" s="800">
        <f t="shared" si="3182"/>
        <v>3080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2376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>SUM(BD783:BD784,BD790:BD794,BD796:BD797)</f>
        <v>33550</v>
      </c>
      <c r="BE993" s="800">
        <f t="shared" ref="BE993:BT993" si="3183">SUM(BE783:BE784,BE790:BE794,BE796:BE797)</f>
        <v>15600</v>
      </c>
      <c r="BF993" s="800">
        <f t="shared" si="3183"/>
        <v>26735</v>
      </c>
      <c r="BG993" s="800">
        <f t="shared" si="3183"/>
        <v>11280</v>
      </c>
      <c r="BH993" s="800">
        <f t="shared" si="3183"/>
        <v>20390</v>
      </c>
      <c r="BI993" s="800">
        <f t="shared" si="3183"/>
        <v>6005</v>
      </c>
      <c r="BJ993" s="800">
        <f t="shared" si="3183"/>
        <v>51150</v>
      </c>
      <c r="BK993" s="800">
        <f t="shared" si="3183"/>
        <v>19650</v>
      </c>
      <c r="BL993" s="800">
        <f t="shared" si="3183"/>
        <v>152875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145"/>
        <v>255.66666666666666</v>
      </c>
      <c r="CA993" s="592">
        <f t="shared" si="3146"/>
        <v>1820.8666666666666</v>
      </c>
      <c r="CB993" s="592">
        <f t="shared" si="3147"/>
        <v>2531.4666666666667</v>
      </c>
      <c r="CC993" s="592">
        <f t="shared" si="3148"/>
        <v>12290.666666666666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2376</v>
      </c>
      <c r="CM993" s="1346">
        <f t="shared" si="3149"/>
        <v>3051</v>
      </c>
      <c r="CN993" s="1345">
        <f t="shared" si="3149"/>
        <v>3080</v>
      </c>
      <c r="CO993" s="1345">
        <f t="shared" si="3149"/>
        <v>3760</v>
      </c>
      <c r="CP993" s="1345">
        <f t="shared" si="3149"/>
        <v>4685</v>
      </c>
      <c r="CQ993" s="1345">
        <f t="shared" si="3149"/>
        <v>5054</v>
      </c>
      <c r="CR993" s="1345">
        <f t="shared" si="3149"/>
        <v>6890</v>
      </c>
      <c r="CS993" s="1344">
        <f t="shared" si="3149"/>
        <v>9076</v>
      </c>
      <c r="CT993" s="1347">
        <f t="shared" si="3150"/>
        <v>46545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6005</v>
      </c>
      <c r="DD993" s="1377">
        <f t="shared" si="3151"/>
        <v>11280</v>
      </c>
      <c r="DE993" s="1376">
        <f t="shared" si="3151"/>
        <v>15600</v>
      </c>
      <c r="DF993" s="1376">
        <f t="shared" si="3151"/>
        <v>19650</v>
      </c>
      <c r="DG993" s="1376">
        <f t="shared" si="3151"/>
        <v>20390</v>
      </c>
      <c r="DH993" s="1376">
        <f t="shared" si="3151"/>
        <v>26735</v>
      </c>
      <c r="DI993" s="1376">
        <f t="shared" si="3151"/>
        <v>33550</v>
      </c>
      <c r="DJ993" s="1375">
        <f t="shared" si="3151"/>
        <v>51150</v>
      </c>
      <c r="DK993" s="1432">
        <f t="shared" si="3152"/>
        <v>152875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184">SUM(C798,C799)</f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800">
        <f>SUM(T798,T799)</f>
        <v>2500</v>
      </c>
      <c r="U994" s="800">
        <f t="shared" ref="U994:AJ994" si="3185">SUM(U798,U799)</f>
        <v>1350</v>
      </c>
      <c r="V994" s="800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>SUM(AL798,AL799)</f>
        <v>720</v>
      </c>
      <c r="AM994" s="800">
        <f t="shared" ref="AM994:BB994" si="3186">SUM(AM798,AM799)</f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>SUM(BD798,BD799)</f>
        <v>2725</v>
      </c>
      <c r="BE994" s="800">
        <f t="shared" ref="BE994:BT994" si="3187">SUM(BE798,BE799)</f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188">SUM(C800)</f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800">
        <f>SUM(T800)</f>
        <v>700</v>
      </c>
      <c r="U995" s="800">
        <f t="shared" ref="U995:AJ995" si="3189">SUM(U800)</f>
        <v>0</v>
      </c>
      <c r="V995" s="800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>SUM(AL800)</f>
        <v>2500</v>
      </c>
      <c r="AM995" s="800">
        <f t="shared" ref="AM995:BB995" si="3190">SUM(AM800)</f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>SUM(BD800)</f>
        <v>5000</v>
      </c>
      <c r="BE995" s="800">
        <f t="shared" ref="BE995:BT995" si="3191">SUM(BE800)</f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192">SUM(C803)</f>
        <v>0</v>
      </c>
      <c r="D996" s="800">
        <f t="shared" si="3192"/>
        <v>650</v>
      </c>
      <c r="E996" s="800">
        <f t="shared" si="3192"/>
        <v>500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800">
        <f>SUM(T803)</f>
        <v>200</v>
      </c>
      <c r="U996" s="800">
        <f t="shared" ref="U996:AJ996" si="3193">SUM(U803)</f>
        <v>0</v>
      </c>
      <c r="V996" s="800">
        <f t="shared" si="3193"/>
        <v>0</v>
      </c>
      <c r="W996" s="800">
        <f t="shared" si="3193"/>
        <v>0</v>
      </c>
      <c r="X996" s="800">
        <f t="shared" si="3193"/>
        <v>200</v>
      </c>
      <c r="Y996" s="800">
        <f t="shared" si="3193"/>
        <v>0</v>
      </c>
      <c r="Z996" s="800">
        <f t="shared" si="3193"/>
        <v>0</v>
      </c>
      <c r="AA996" s="800">
        <f t="shared" si="3193"/>
        <v>0</v>
      </c>
      <c r="AB996" s="800">
        <f t="shared" si="3193"/>
        <v>0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>SUM(AL803)</f>
        <v>1100</v>
      </c>
      <c r="AM996" s="800">
        <f t="shared" ref="AM996:BB996" si="3194">SUM(AM803)</f>
        <v>0</v>
      </c>
      <c r="AN996" s="800">
        <f t="shared" si="3194"/>
        <v>0</v>
      </c>
      <c r="AO996" s="800">
        <f t="shared" si="3194"/>
        <v>600</v>
      </c>
      <c r="AP996" s="800">
        <f t="shared" si="3194"/>
        <v>0</v>
      </c>
      <c r="AQ996" s="800">
        <f t="shared" si="3194"/>
        <v>0</v>
      </c>
      <c r="AR996" s="800">
        <f t="shared" si="3194"/>
        <v>200</v>
      </c>
      <c r="AS996" s="800">
        <f t="shared" si="3194"/>
        <v>1300</v>
      </c>
      <c r="AT996" s="800">
        <f t="shared" si="3194"/>
        <v>200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>SUM(BD803)</f>
        <v>0</v>
      </c>
      <c r="BE996" s="800">
        <f t="shared" ref="BE996:BT996" si="3195">SUM(BE803)</f>
        <v>500</v>
      </c>
      <c r="BF996" s="800">
        <f t="shared" si="3195"/>
        <v>600</v>
      </c>
      <c r="BG996" s="800">
        <f t="shared" si="3195"/>
        <v>20000</v>
      </c>
      <c r="BH996" s="800">
        <f t="shared" si="3195"/>
        <v>0</v>
      </c>
      <c r="BI996" s="800">
        <f t="shared" si="3195"/>
        <v>30</v>
      </c>
      <c r="BJ996" s="800">
        <f t="shared" si="3195"/>
        <v>1000</v>
      </c>
      <c r="BK996" s="800">
        <f t="shared" si="3195"/>
        <v>500</v>
      </c>
      <c r="BL996" s="800">
        <f t="shared" si="3195"/>
        <v>5000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145"/>
        <v>33.666666666666664</v>
      </c>
      <c r="CA996" s="592">
        <f t="shared" si="3146"/>
        <v>13.333333333333334</v>
      </c>
      <c r="CB996" s="592">
        <f t="shared" si="3147"/>
        <v>140</v>
      </c>
      <c r="CC996" s="592">
        <f t="shared" si="3148"/>
        <v>508.66666666666669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0</v>
      </c>
      <c r="CM996" s="1346">
        <f t="shared" si="3149"/>
        <v>0</v>
      </c>
      <c r="CN996" s="1345">
        <f t="shared" si="3149"/>
        <v>0</v>
      </c>
      <c r="CO996" s="1345">
        <f t="shared" si="3149"/>
        <v>0</v>
      </c>
      <c r="CP996" s="1345">
        <f t="shared" si="3149"/>
        <v>200</v>
      </c>
      <c r="CQ996" s="1345">
        <f t="shared" si="3149"/>
        <v>200</v>
      </c>
      <c r="CR996" s="1345">
        <f t="shared" si="3149"/>
        <v>600</v>
      </c>
      <c r="CS996" s="1344">
        <f t="shared" si="3149"/>
        <v>1100</v>
      </c>
      <c r="CT996" s="1347">
        <f t="shared" si="3150"/>
        <v>1300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0</v>
      </c>
      <c r="DD996" s="1377">
        <f t="shared" si="3151"/>
        <v>0</v>
      </c>
      <c r="DE996" s="1376">
        <f t="shared" si="3151"/>
        <v>30</v>
      </c>
      <c r="DF996" s="1376">
        <f t="shared" si="3151"/>
        <v>500</v>
      </c>
      <c r="DG996" s="1376">
        <f t="shared" si="3151"/>
        <v>500</v>
      </c>
      <c r="DH996" s="1376">
        <f t="shared" si="3151"/>
        <v>600</v>
      </c>
      <c r="DI996" s="1376">
        <f t="shared" si="3151"/>
        <v>1000</v>
      </c>
      <c r="DJ996" s="1375">
        <f t="shared" si="3151"/>
        <v>5000</v>
      </c>
      <c r="DK996" s="1432">
        <f t="shared" si="3152"/>
        <v>20000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196">SUM(C801,C802)</f>
        <v>0</v>
      </c>
      <c r="D997" s="800">
        <f t="shared" si="3196"/>
        <v>1450</v>
      </c>
      <c r="E997" s="800">
        <f t="shared" si="3196"/>
        <v>400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800">
        <f>SUM(T801,T802)</f>
        <v>1080</v>
      </c>
      <c r="U997" s="800">
        <f t="shared" ref="U997:AJ997" si="3197">SUM(U801,U802)</f>
        <v>240</v>
      </c>
      <c r="V997" s="800">
        <f t="shared" si="3197"/>
        <v>1080</v>
      </c>
      <c r="W997" s="800">
        <f t="shared" si="3197"/>
        <v>420</v>
      </c>
      <c r="X997" s="800">
        <f t="shared" si="3197"/>
        <v>225</v>
      </c>
      <c r="Y997" s="800">
        <f t="shared" si="3197"/>
        <v>0</v>
      </c>
      <c r="Z997" s="800">
        <f t="shared" si="3197"/>
        <v>240</v>
      </c>
      <c r="AA997" s="800">
        <f t="shared" si="3197"/>
        <v>792</v>
      </c>
      <c r="AB997" s="800">
        <f t="shared" si="3197"/>
        <v>56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>SUM(AL801,AL802)</f>
        <v>840</v>
      </c>
      <c r="AM997" s="800">
        <f t="shared" ref="AM997:BB997" si="3198">SUM(AM801,AM802)</f>
        <v>740</v>
      </c>
      <c r="AN997" s="800">
        <f t="shared" si="3198"/>
        <v>840</v>
      </c>
      <c r="AO997" s="800">
        <f t="shared" si="3198"/>
        <v>4680</v>
      </c>
      <c r="AP997" s="800">
        <f t="shared" si="3198"/>
        <v>600</v>
      </c>
      <c r="AQ997" s="800">
        <f t="shared" si="3198"/>
        <v>4560</v>
      </c>
      <c r="AR997" s="800">
        <f t="shared" si="3198"/>
        <v>2040</v>
      </c>
      <c r="AS997" s="800">
        <f t="shared" si="3198"/>
        <v>1840</v>
      </c>
      <c r="AT997" s="800">
        <f t="shared" si="3198"/>
        <v>100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>SUM(BD801,BD802)</f>
        <v>1300</v>
      </c>
      <c r="BE997" s="800">
        <f t="shared" ref="BE997:BT997" si="3199">SUM(BE801,BE802)</f>
        <v>5160</v>
      </c>
      <c r="BF997" s="800">
        <f t="shared" si="3199"/>
        <v>1800</v>
      </c>
      <c r="BG997" s="800">
        <f t="shared" si="3199"/>
        <v>42100</v>
      </c>
      <c r="BH997" s="800">
        <f t="shared" si="3199"/>
        <v>1380</v>
      </c>
      <c r="BI997" s="800">
        <f t="shared" si="3199"/>
        <v>660</v>
      </c>
      <c r="BJ997" s="800">
        <f t="shared" si="3199"/>
        <v>100</v>
      </c>
      <c r="BK997" s="800">
        <f t="shared" si="3199"/>
        <v>2600</v>
      </c>
      <c r="BL997" s="800">
        <f t="shared" si="3199"/>
        <v>600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145"/>
        <v>43.333333333333336</v>
      </c>
      <c r="CA997" s="592">
        <f t="shared" si="3146"/>
        <v>203.53333333333333</v>
      </c>
      <c r="CB997" s="592">
        <f t="shared" si="3147"/>
        <v>770.66666666666663</v>
      </c>
      <c r="CC997" s="592">
        <f t="shared" si="3148"/>
        <v>906.66666666666663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100</v>
      </c>
      <c r="CM997" s="1346">
        <f t="shared" si="3149"/>
        <v>600</v>
      </c>
      <c r="CN997" s="1345">
        <f t="shared" si="3149"/>
        <v>740</v>
      </c>
      <c r="CO997" s="1345">
        <f t="shared" si="3149"/>
        <v>840</v>
      </c>
      <c r="CP997" s="1345">
        <f t="shared" si="3149"/>
        <v>840</v>
      </c>
      <c r="CQ997" s="1345">
        <f t="shared" si="3149"/>
        <v>1840</v>
      </c>
      <c r="CR997" s="1345">
        <f t="shared" si="3149"/>
        <v>2040</v>
      </c>
      <c r="CS997" s="1344">
        <f t="shared" si="3149"/>
        <v>4560</v>
      </c>
      <c r="CT997" s="1347">
        <f t="shared" si="3150"/>
        <v>4680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100</v>
      </c>
      <c r="DD997" s="1377">
        <f t="shared" si="3151"/>
        <v>600</v>
      </c>
      <c r="DE997" s="1376">
        <f t="shared" si="3151"/>
        <v>660</v>
      </c>
      <c r="DF997" s="1376">
        <f t="shared" si="3151"/>
        <v>1300</v>
      </c>
      <c r="DG997" s="1376">
        <f t="shared" si="3151"/>
        <v>1380</v>
      </c>
      <c r="DH997" s="1376">
        <f t="shared" si="3151"/>
        <v>1800</v>
      </c>
      <c r="DI997" s="1376">
        <f t="shared" si="3151"/>
        <v>2600</v>
      </c>
      <c r="DJ997" s="1375">
        <f t="shared" si="3151"/>
        <v>5160</v>
      </c>
      <c r="DK997" s="1432">
        <f t="shared" si="3152"/>
        <v>42100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200">SUM(C795,C804:C805,C808:C809)</f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800">
        <f>SUM(T795,T804:T805,T808:T809)</f>
        <v>800</v>
      </c>
      <c r="U998" s="800">
        <f t="shared" ref="U998:AJ998" si="3201">SUM(U795,U804:U805,U808:U809)</f>
        <v>30</v>
      </c>
      <c r="V998" s="800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1046</v>
      </c>
      <c r="Z998" s="800">
        <f t="shared" si="3201"/>
        <v>50</v>
      </c>
      <c r="AA998" s="800">
        <f t="shared" si="3201"/>
        <v>840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>SUM(AL795,AL804:AL805,AL808:AL809)</f>
        <v>11884</v>
      </c>
      <c r="AM998" s="800">
        <f t="shared" ref="AM998:BB998" si="3202">SUM(AM795,AM804:AM805,AM808:AM809)</f>
        <v>6152</v>
      </c>
      <c r="AN998" s="800">
        <f t="shared" si="3202"/>
        <v>2420</v>
      </c>
      <c r="AO998" s="800">
        <f t="shared" si="3202"/>
        <v>7200</v>
      </c>
      <c r="AP998" s="800">
        <f t="shared" si="3202"/>
        <v>465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3598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>SUM(BD795,BD804:BD805,BD808:BD809)</f>
        <v>13450</v>
      </c>
      <c r="BE998" s="800">
        <f t="shared" ref="BE998:BT998" si="3203">SUM(BE795,BE804:BE805,BE808:BE809)</f>
        <v>4480</v>
      </c>
      <c r="BF998" s="800">
        <f t="shared" si="3203"/>
        <v>7600</v>
      </c>
      <c r="BG998" s="800">
        <f t="shared" si="3203"/>
        <v>230600</v>
      </c>
      <c r="BH998" s="800">
        <f t="shared" si="3203"/>
        <v>7500</v>
      </c>
      <c r="BI998" s="800">
        <f t="shared" si="3203"/>
        <v>2200</v>
      </c>
      <c r="BJ998" s="800">
        <f t="shared" si="3203"/>
        <v>202300</v>
      </c>
      <c r="BK998" s="800">
        <f t="shared" si="3203"/>
        <v>38700</v>
      </c>
      <c r="BL998" s="800">
        <f t="shared" si="3203"/>
        <v>241200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SUM(BV795,BV804:BV805,BV808:BV809)</f>
        <v>30</v>
      </c>
      <c r="BW998" s="800">
        <f t="shared" ref="BW998:BY998" si="3204">SUM(BW795,BW804:BW805,BW808:BW809)</f>
        <v>250</v>
      </c>
      <c r="BX998" s="800">
        <f t="shared" si="3204"/>
        <v>3400</v>
      </c>
      <c r="BY998" s="800">
        <f t="shared" si="3204"/>
        <v>6080</v>
      </c>
      <c r="BZ998" s="592">
        <f t="shared" si="3145"/>
        <v>35.466666666666669</v>
      </c>
      <c r="CA998" s="592">
        <f t="shared" si="3146"/>
        <v>231.06666666666666</v>
      </c>
      <c r="CB998" s="592">
        <f t="shared" si="3147"/>
        <v>1632.3333333333333</v>
      </c>
      <c r="CC998" s="592">
        <f t="shared" si="3148"/>
        <v>33788.666666666664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465</v>
      </c>
      <c r="CM998" s="1346">
        <f t="shared" si="3149"/>
        <v>800</v>
      </c>
      <c r="CN998" s="1345">
        <f t="shared" si="3149"/>
        <v>1000</v>
      </c>
      <c r="CO998" s="1345">
        <f t="shared" si="3149"/>
        <v>2420</v>
      </c>
      <c r="CP998" s="1345">
        <f t="shared" si="3149"/>
        <v>2850</v>
      </c>
      <c r="CQ998" s="1345">
        <f t="shared" si="3149"/>
        <v>3598</v>
      </c>
      <c r="CR998" s="1345">
        <f t="shared" si="3149"/>
        <v>6152</v>
      </c>
      <c r="CS998" s="1344">
        <f t="shared" si="3149"/>
        <v>7200</v>
      </c>
      <c r="CT998" s="1347">
        <f t="shared" si="3150"/>
        <v>11884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2200</v>
      </c>
      <c r="DD998" s="1377">
        <f t="shared" si="3151"/>
        <v>4480</v>
      </c>
      <c r="DE998" s="1376">
        <f t="shared" si="3151"/>
        <v>7500</v>
      </c>
      <c r="DF998" s="1376">
        <f t="shared" si="3151"/>
        <v>7600</v>
      </c>
      <c r="DG998" s="1376">
        <f t="shared" si="3151"/>
        <v>13450</v>
      </c>
      <c r="DH998" s="1376">
        <f t="shared" si="3151"/>
        <v>38700</v>
      </c>
      <c r="DI998" s="1376">
        <f t="shared" si="3151"/>
        <v>202300</v>
      </c>
      <c r="DJ998" s="1375">
        <f t="shared" si="3151"/>
        <v>230600</v>
      </c>
      <c r="DK998" s="1432">
        <f t="shared" si="3152"/>
        <v>241200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205">SUM(B806)</f>
        <v>0</v>
      </c>
      <c r="C999" s="800">
        <f t="shared" si="3205"/>
        <v>0</v>
      </c>
      <c r="D999" s="800">
        <f t="shared" si="3205"/>
        <v>0</v>
      </c>
      <c r="E999" s="800">
        <f t="shared" si="3205"/>
        <v>0</v>
      </c>
      <c r="F999" s="800">
        <f t="shared" si="3205"/>
        <v>0</v>
      </c>
      <c r="G999" s="800">
        <f t="shared" si="3205"/>
        <v>0</v>
      </c>
      <c r="H999" s="800">
        <f t="shared" si="3205"/>
        <v>0</v>
      </c>
      <c r="I999" s="800">
        <f t="shared" si="3205"/>
        <v>0</v>
      </c>
      <c r="J999" s="800">
        <f t="shared" si="3205"/>
        <v>0</v>
      </c>
      <c r="K999" s="800">
        <f t="shared" si="3205"/>
        <v>0</v>
      </c>
      <c r="L999" s="800">
        <f t="shared" si="3205"/>
        <v>0</v>
      </c>
      <c r="M999" s="800">
        <f t="shared" si="3205"/>
        <v>0</v>
      </c>
      <c r="N999" s="800">
        <f t="shared" si="3205"/>
        <v>0</v>
      </c>
      <c r="O999" s="800">
        <f t="shared" si="3205"/>
        <v>0</v>
      </c>
      <c r="P999" s="800">
        <f t="shared" si="3205"/>
        <v>0</v>
      </c>
      <c r="Q999" s="800">
        <f t="shared" si="3205"/>
        <v>0</v>
      </c>
      <c r="R999" s="800">
        <f t="shared" si="3205"/>
        <v>0</v>
      </c>
      <c r="S999" s="799"/>
      <c r="T999" s="800">
        <f t="shared" ref="T999:AJ1000" si="3206">SUM(T806)</f>
        <v>0</v>
      </c>
      <c r="U999" s="800">
        <f t="shared" si="3206"/>
        <v>0</v>
      </c>
      <c r="V999" s="800">
        <f t="shared" si="3206"/>
        <v>0</v>
      </c>
      <c r="W999" s="800">
        <f t="shared" si="3206"/>
        <v>0</v>
      </c>
      <c r="X999" s="800">
        <f t="shared" si="3206"/>
        <v>0</v>
      </c>
      <c r="Y999" s="800">
        <f t="shared" si="3206"/>
        <v>0</v>
      </c>
      <c r="Z999" s="800">
        <f t="shared" si="3206"/>
        <v>0</v>
      </c>
      <c r="AA999" s="800">
        <f t="shared" si="3206"/>
        <v>0</v>
      </c>
      <c r="AB999" s="800">
        <f t="shared" si="3206"/>
        <v>0</v>
      </c>
      <c r="AC999" s="800">
        <f t="shared" si="3206"/>
        <v>0</v>
      </c>
      <c r="AD999" s="800">
        <f t="shared" si="3206"/>
        <v>0</v>
      </c>
      <c r="AE999" s="800">
        <f t="shared" si="3206"/>
        <v>0</v>
      </c>
      <c r="AF999" s="800">
        <f t="shared" si="3206"/>
        <v>0</v>
      </c>
      <c r="AG999" s="800">
        <f t="shared" si="3206"/>
        <v>0</v>
      </c>
      <c r="AH999" s="800">
        <f t="shared" si="3206"/>
        <v>0</v>
      </c>
      <c r="AI999" s="800">
        <f t="shared" si="3206"/>
        <v>0</v>
      </c>
      <c r="AJ999" s="800">
        <f t="shared" si="3206"/>
        <v>0</v>
      </c>
      <c r="AK999" s="799"/>
      <c r="AL999" s="800">
        <f t="shared" ref="AL999:BB1000" si="3207">SUM(AL806)</f>
        <v>0</v>
      </c>
      <c r="AM999" s="800">
        <f t="shared" si="3207"/>
        <v>0</v>
      </c>
      <c r="AN999" s="800">
        <f t="shared" si="3207"/>
        <v>0</v>
      </c>
      <c r="AO999" s="800">
        <f t="shared" si="3207"/>
        <v>0</v>
      </c>
      <c r="AP999" s="800">
        <f t="shared" si="3207"/>
        <v>0</v>
      </c>
      <c r="AQ999" s="800">
        <f t="shared" si="3207"/>
        <v>0</v>
      </c>
      <c r="AR999" s="800">
        <f t="shared" si="3207"/>
        <v>0</v>
      </c>
      <c r="AS999" s="800">
        <f t="shared" si="3207"/>
        <v>0</v>
      </c>
      <c r="AT999" s="800">
        <f t="shared" si="3207"/>
        <v>0</v>
      </c>
      <c r="AU999" s="800">
        <f t="shared" si="3207"/>
        <v>0</v>
      </c>
      <c r="AV999" s="800">
        <f t="shared" si="3207"/>
        <v>0</v>
      </c>
      <c r="AW999" s="800">
        <f t="shared" si="3207"/>
        <v>0</v>
      </c>
      <c r="AX999" s="800">
        <f t="shared" si="3207"/>
        <v>0</v>
      </c>
      <c r="AY999" s="800">
        <f t="shared" si="3207"/>
        <v>0</v>
      </c>
      <c r="AZ999" s="800">
        <f t="shared" si="3207"/>
        <v>0</v>
      </c>
      <c r="BA999" s="800">
        <f t="shared" si="3207"/>
        <v>0</v>
      </c>
      <c r="BB999" s="800">
        <f t="shared" si="3207"/>
        <v>0</v>
      </c>
      <c r="BC999" s="799"/>
      <c r="BD999" s="800">
        <f t="shared" ref="BD999:BT1000" si="3208">SUM(BD806)</f>
        <v>0</v>
      </c>
      <c r="BE999" s="800">
        <f t="shared" si="3208"/>
        <v>0</v>
      </c>
      <c r="BF999" s="800">
        <f t="shared" si="3208"/>
        <v>0</v>
      </c>
      <c r="BG999" s="800">
        <f t="shared" si="3208"/>
        <v>0</v>
      </c>
      <c r="BH999" s="800">
        <f t="shared" si="3208"/>
        <v>0</v>
      </c>
      <c r="BI999" s="800">
        <f t="shared" si="3208"/>
        <v>0</v>
      </c>
      <c r="BJ999" s="800">
        <f t="shared" si="3208"/>
        <v>0</v>
      </c>
      <c r="BK999" s="800">
        <f t="shared" si="3208"/>
        <v>0</v>
      </c>
      <c r="BL999" s="800">
        <f t="shared" si="3208"/>
        <v>0</v>
      </c>
      <c r="BM999" s="800">
        <f t="shared" si="3208"/>
        <v>0</v>
      </c>
      <c r="BN999" s="800">
        <f t="shared" si="3208"/>
        <v>0</v>
      </c>
      <c r="BO999" s="800">
        <f t="shared" si="3208"/>
        <v>0</v>
      </c>
      <c r="BP999" s="800">
        <f t="shared" si="3208"/>
        <v>0</v>
      </c>
      <c r="BQ999" s="800">
        <f t="shared" si="3208"/>
        <v>0</v>
      </c>
      <c r="BR999" s="800">
        <f t="shared" si="3208"/>
        <v>0</v>
      </c>
      <c r="BS999" s="800">
        <f t="shared" si="3208"/>
        <v>0</v>
      </c>
      <c r="BT999" s="800">
        <f t="shared" si="3208"/>
        <v>0</v>
      </c>
      <c r="BU999" s="799"/>
      <c r="BV999" s="800">
        <f t="shared" ref="BV999:BY1000" si="3209">SUM(BV806)</f>
        <v>0</v>
      </c>
      <c r="BW999" s="800">
        <f t="shared" si="3209"/>
        <v>0</v>
      </c>
      <c r="BX999" s="800">
        <f t="shared" si="3209"/>
        <v>0</v>
      </c>
      <c r="BY999" s="800">
        <f t="shared" si="3209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205"/>
        <v>0</v>
      </c>
      <c r="C1000" s="800">
        <f t="shared" si="3205"/>
        <v>0</v>
      </c>
      <c r="D1000" s="800">
        <f t="shared" si="3205"/>
        <v>0</v>
      </c>
      <c r="E1000" s="800">
        <f t="shared" si="3205"/>
        <v>0</v>
      </c>
      <c r="F1000" s="800">
        <f t="shared" si="3205"/>
        <v>0</v>
      </c>
      <c r="G1000" s="800">
        <f t="shared" si="3205"/>
        <v>0</v>
      </c>
      <c r="H1000" s="800">
        <f t="shared" si="3205"/>
        <v>0</v>
      </c>
      <c r="I1000" s="800">
        <f t="shared" si="3205"/>
        <v>0</v>
      </c>
      <c r="J1000" s="800">
        <f t="shared" si="3205"/>
        <v>0</v>
      </c>
      <c r="K1000" s="800">
        <f t="shared" si="3205"/>
        <v>0</v>
      </c>
      <c r="L1000" s="800">
        <f t="shared" si="3205"/>
        <v>0</v>
      </c>
      <c r="M1000" s="800">
        <f t="shared" si="3205"/>
        <v>0</v>
      </c>
      <c r="N1000" s="800">
        <f t="shared" si="3205"/>
        <v>0</v>
      </c>
      <c r="O1000" s="800">
        <f t="shared" si="3205"/>
        <v>0</v>
      </c>
      <c r="P1000" s="800">
        <f t="shared" si="3205"/>
        <v>0</v>
      </c>
      <c r="Q1000" s="800">
        <f t="shared" si="3205"/>
        <v>0</v>
      </c>
      <c r="R1000" s="800">
        <f t="shared" si="3205"/>
        <v>0</v>
      </c>
      <c r="S1000" s="799"/>
      <c r="T1000" s="800">
        <f t="shared" si="3206"/>
        <v>0</v>
      </c>
      <c r="U1000" s="800">
        <f t="shared" si="3206"/>
        <v>0</v>
      </c>
      <c r="V1000" s="800">
        <f t="shared" si="3206"/>
        <v>0</v>
      </c>
      <c r="W1000" s="800">
        <f t="shared" si="3206"/>
        <v>0</v>
      </c>
      <c r="X1000" s="800">
        <f t="shared" si="3206"/>
        <v>0</v>
      </c>
      <c r="Y1000" s="800">
        <f t="shared" si="3206"/>
        <v>0</v>
      </c>
      <c r="Z1000" s="800">
        <f t="shared" si="3206"/>
        <v>0</v>
      </c>
      <c r="AA1000" s="800">
        <f t="shared" si="3206"/>
        <v>0</v>
      </c>
      <c r="AB1000" s="800">
        <f t="shared" si="3206"/>
        <v>0</v>
      </c>
      <c r="AC1000" s="800">
        <f t="shared" si="3206"/>
        <v>0</v>
      </c>
      <c r="AD1000" s="800">
        <f t="shared" si="3206"/>
        <v>0</v>
      </c>
      <c r="AE1000" s="800">
        <f t="shared" si="3206"/>
        <v>0</v>
      </c>
      <c r="AF1000" s="800">
        <f t="shared" si="3206"/>
        <v>0</v>
      </c>
      <c r="AG1000" s="800">
        <f t="shared" si="3206"/>
        <v>0</v>
      </c>
      <c r="AH1000" s="800">
        <f t="shared" si="3206"/>
        <v>0</v>
      </c>
      <c r="AI1000" s="800">
        <f t="shared" si="3206"/>
        <v>0</v>
      </c>
      <c r="AJ1000" s="800">
        <f t="shared" si="3206"/>
        <v>0</v>
      </c>
      <c r="AK1000" s="799"/>
      <c r="AL1000" s="800">
        <f t="shared" si="3207"/>
        <v>0</v>
      </c>
      <c r="AM1000" s="800">
        <f t="shared" si="3207"/>
        <v>0</v>
      </c>
      <c r="AN1000" s="800">
        <f t="shared" si="3207"/>
        <v>0</v>
      </c>
      <c r="AO1000" s="800">
        <f t="shared" si="3207"/>
        <v>0</v>
      </c>
      <c r="AP1000" s="800">
        <f t="shared" si="3207"/>
        <v>0</v>
      </c>
      <c r="AQ1000" s="800">
        <f t="shared" si="3207"/>
        <v>0</v>
      </c>
      <c r="AR1000" s="800">
        <f t="shared" si="3207"/>
        <v>0</v>
      </c>
      <c r="AS1000" s="800">
        <f t="shared" si="3207"/>
        <v>0</v>
      </c>
      <c r="AT1000" s="800">
        <f t="shared" si="3207"/>
        <v>0</v>
      </c>
      <c r="AU1000" s="800">
        <f t="shared" si="3207"/>
        <v>0</v>
      </c>
      <c r="AV1000" s="800">
        <f t="shared" si="3207"/>
        <v>0</v>
      </c>
      <c r="AW1000" s="800">
        <f t="shared" si="3207"/>
        <v>0</v>
      </c>
      <c r="AX1000" s="800">
        <f t="shared" si="3207"/>
        <v>0</v>
      </c>
      <c r="AY1000" s="800">
        <f t="shared" si="3207"/>
        <v>0</v>
      </c>
      <c r="AZ1000" s="800">
        <f t="shared" si="3207"/>
        <v>0</v>
      </c>
      <c r="BA1000" s="800">
        <f t="shared" si="3207"/>
        <v>0</v>
      </c>
      <c r="BB1000" s="800">
        <f t="shared" si="3207"/>
        <v>0</v>
      </c>
      <c r="BC1000" s="799"/>
      <c r="BD1000" s="800">
        <f t="shared" si="3208"/>
        <v>0</v>
      </c>
      <c r="BE1000" s="800">
        <f t="shared" si="3208"/>
        <v>0</v>
      </c>
      <c r="BF1000" s="800">
        <f t="shared" si="3208"/>
        <v>0</v>
      </c>
      <c r="BG1000" s="800">
        <f t="shared" si="3208"/>
        <v>0</v>
      </c>
      <c r="BH1000" s="800">
        <f t="shared" si="3208"/>
        <v>0</v>
      </c>
      <c r="BI1000" s="800">
        <f t="shared" si="3208"/>
        <v>0</v>
      </c>
      <c r="BJ1000" s="800">
        <f t="shared" si="3208"/>
        <v>0</v>
      </c>
      <c r="BK1000" s="800">
        <f t="shared" si="3208"/>
        <v>0</v>
      </c>
      <c r="BL1000" s="800">
        <f t="shared" si="3208"/>
        <v>0</v>
      </c>
      <c r="BM1000" s="800">
        <f t="shared" si="3208"/>
        <v>0</v>
      </c>
      <c r="BN1000" s="800">
        <f t="shared" si="3208"/>
        <v>0</v>
      </c>
      <c r="BO1000" s="800">
        <f t="shared" si="3208"/>
        <v>0</v>
      </c>
      <c r="BP1000" s="800">
        <f t="shared" si="3208"/>
        <v>0</v>
      </c>
      <c r="BQ1000" s="800">
        <f t="shared" si="3208"/>
        <v>0</v>
      </c>
      <c r="BR1000" s="800">
        <f t="shared" si="3208"/>
        <v>0</v>
      </c>
      <c r="BS1000" s="800">
        <f t="shared" si="3208"/>
        <v>0</v>
      </c>
      <c r="BT1000" s="800">
        <f t="shared" si="3208"/>
        <v>0</v>
      </c>
      <c r="BU1000" s="799"/>
      <c r="BV1000" s="800">
        <f t="shared" si="3209"/>
        <v>0</v>
      </c>
      <c r="BW1000" s="800">
        <f t="shared" si="3209"/>
        <v>0</v>
      </c>
      <c r="BX1000" s="800">
        <f t="shared" si="3209"/>
        <v>0</v>
      </c>
      <c r="BY1000" s="800">
        <f t="shared" si="3209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210">C984-SUM(C987:C1000)</f>
        <v>5</v>
      </c>
      <c r="D1001" s="800">
        <f t="shared" si="3210"/>
        <v>132</v>
      </c>
      <c r="E1001" s="800">
        <f t="shared" si="3210"/>
        <v>72</v>
      </c>
      <c r="F1001" s="800">
        <f t="shared" si="3210"/>
        <v>42.680000000000291</v>
      </c>
      <c r="G1001" s="800">
        <f t="shared" si="3210"/>
        <v>166.82499999999982</v>
      </c>
      <c r="H1001" s="800">
        <f t="shared" si="3210"/>
        <v>71.5</v>
      </c>
      <c r="I1001" s="800">
        <f t="shared" si="3210"/>
        <v>12.5</v>
      </c>
      <c r="J1001" s="800">
        <f t="shared" si="3210"/>
        <v>920.46</v>
      </c>
      <c r="K1001" s="800">
        <f t="shared" si="3210"/>
        <v>0</v>
      </c>
      <c r="L1001" s="800">
        <f t="shared" si="3210"/>
        <v>0</v>
      </c>
      <c r="M1001" s="800">
        <f t="shared" si="3210"/>
        <v>0</v>
      </c>
      <c r="N1001" s="800">
        <f t="shared" si="3210"/>
        <v>0</v>
      </c>
      <c r="O1001" s="800">
        <f t="shared" si="3210"/>
        <v>0</v>
      </c>
      <c r="P1001" s="800">
        <f t="shared" si="3210"/>
        <v>0</v>
      </c>
      <c r="Q1001" s="800">
        <f t="shared" si="3210"/>
        <v>0</v>
      </c>
      <c r="R1001" s="800">
        <f t="shared" si="3210"/>
        <v>0</v>
      </c>
      <c r="S1001" s="799"/>
      <c r="T1001" s="800">
        <f>T984-SUM(T987:T1000)</f>
        <v>2527</v>
      </c>
      <c r="U1001" s="800">
        <f t="shared" ref="U1001:AJ1001" si="3211">U984-SUM(U987:U1000)</f>
        <v>128</v>
      </c>
      <c r="V1001" s="800">
        <f t="shared" si="3211"/>
        <v>1686</v>
      </c>
      <c r="W1001" s="800">
        <f t="shared" si="3211"/>
        <v>967.5</v>
      </c>
      <c r="X1001" s="800">
        <f t="shared" si="3211"/>
        <v>747.84999999999991</v>
      </c>
      <c r="Y1001" s="800">
        <f t="shared" si="3211"/>
        <v>807.68999999999869</v>
      </c>
      <c r="Z1001" s="800">
        <f t="shared" si="3211"/>
        <v>124</v>
      </c>
      <c r="AA1001" s="800">
        <f t="shared" si="3211"/>
        <v>1047</v>
      </c>
      <c r="AB1001" s="800">
        <f t="shared" si="3211"/>
        <v>1108.5</v>
      </c>
      <c r="AC1001" s="800">
        <f t="shared" si="3211"/>
        <v>0</v>
      </c>
      <c r="AD1001" s="800">
        <f t="shared" si="3211"/>
        <v>0</v>
      </c>
      <c r="AE1001" s="800">
        <f t="shared" si="3211"/>
        <v>0</v>
      </c>
      <c r="AF1001" s="800">
        <f t="shared" si="3211"/>
        <v>0</v>
      </c>
      <c r="AG1001" s="800">
        <f t="shared" si="3211"/>
        <v>0</v>
      </c>
      <c r="AH1001" s="800">
        <f t="shared" si="3211"/>
        <v>0</v>
      </c>
      <c r="AI1001" s="800">
        <f t="shared" si="3211"/>
        <v>0</v>
      </c>
      <c r="AJ1001" s="800">
        <f t="shared" si="3211"/>
        <v>0</v>
      </c>
      <c r="AK1001" s="799"/>
      <c r="AL1001" s="800">
        <f>AL984-SUM(AL987:AL1000)</f>
        <v>212</v>
      </c>
      <c r="AM1001" s="800">
        <f t="shared" ref="AM1001:BB1001" si="3212">AM984-SUM(AM987:AM1000)</f>
        <v>2611</v>
      </c>
      <c r="AN1001" s="800">
        <f t="shared" si="3212"/>
        <v>30678</v>
      </c>
      <c r="AO1001" s="800">
        <f t="shared" si="3212"/>
        <v>84</v>
      </c>
      <c r="AP1001" s="800">
        <f t="shared" si="3212"/>
        <v>8</v>
      </c>
      <c r="AQ1001" s="800">
        <f t="shared" si="3212"/>
        <v>1738.9199999999983</v>
      </c>
      <c r="AR1001" s="800">
        <f t="shared" si="3212"/>
        <v>517</v>
      </c>
      <c r="AS1001" s="800">
        <f t="shared" si="3212"/>
        <v>81.400000000001455</v>
      </c>
      <c r="AT1001" s="800">
        <f t="shared" si="3212"/>
        <v>111</v>
      </c>
      <c r="AU1001" s="800">
        <f t="shared" si="3212"/>
        <v>0</v>
      </c>
      <c r="AV1001" s="800">
        <f t="shared" si="3212"/>
        <v>0</v>
      </c>
      <c r="AW1001" s="800">
        <f t="shared" si="3212"/>
        <v>0</v>
      </c>
      <c r="AX1001" s="800">
        <f t="shared" si="3212"/>
        <v>0</v>
      </c>
      <c r="AY1001" s="800">
        <f t="shared" si="3212"/>
        <v>0</v>
      </c>
      <c r="AZ1001" s="800">
        <f t="shared" si="3212"/>
        <v>0</v>
      </c>
      <c r="BA1001" s="800">
        <f t="shared" si="3212"/>
        <v>0</v>
      </c>
      <c r="BB1001" s="800">
        <f t="shared" si="3212"/>
        <v>0</v>
      </c>
      <c r="BC1001" s="799"/>
      <c r="BD1001" s="800">
        <f>BD984-SUM(BD987:BD1000)</f>
        <v>2789</v>
      </c>
      <c r="BE1001" s="800">
        <f t="shared" ref="BE1001:BT1001" si="3213">BE984-SUM(BE987:BE1000)</f>
        <v>3626.6999999999971</v>
      </c>
      <c r="BF1001" s="800">
        <f t="shared" si="3213"/>
        <v>1.5</v>
      </c>
      <c r="BG1001" s="800">
        <f t="shared" si="3213"/>
        <v>51410</v>
      </c>
      <c r="BH1001" s="800">
        <f t="shared" si="3213"/>
        <v>10032.800000000003</v>
      </c>
      <c r="BI1001" s="800">
        <f t="shared" si="3213"/>
        <v>38.299999999999272</v>
      </c>
      <c r="BJ1001" s="800">
        <f t="shared" si="3213"/>
        <v>209204</v>
      </c>
      <c r="BK1001" s="800">
        <f t="shared" si="3213"/>
        <v>42289</v>
      </c>
      <c r="BL1001" s="800">
        <f t="shared" si="3213"/>
        <v>3301</v>
      </c>
      <c r="BM1001" s="800">
        <f t="shared" si="3213"/>
        <v>0</v>
      </c>
      <c r="BN1001" s="800">
        <f t="shared" si="3213"/>
        <v>0</v>
      </c>
      <c r="BO1001" s="800">
        <f t="shared" si="3213"/>
        <v>0</v>
      </c>
      <c r="BP1001" s="800">
        <f t="shared" si="3213"/>
        <v>0</v>
      </c>
      <c r="BQ1001" s="800">
        <f t="shared" si="3213"/>
        <v>0</v>
      </c>
      <c r="BR1001" s="800">
        <f t="shared" si="3213"/>
        <v>0</v>
      </c>
      <c r="BS1001" s="800">
        <f t="shared" si="3213"/>
        <v>0</v>
      </c>
      <c r="BT1001" s="800">
        <f t="shared" si="3213"/>
        <v>0</v>
      </c>
      <c r="BU1001" s="799"/>
      <c r="BV1001" s="800">
        <f>BV984-SUM(BV987:BV1000)</f>
        <v>139</v>
      </c>
      <c r="BW1001" s="800">
        <f t="shared" ref="BW1001:BY1001" si="3214">BW984-SUM(BW987:BW1000)</f>
        <v>1137</v>
      </c>
      <c r="BX1001" s="800">
        <f t="shared" si="3214"/>
        <v>3445.7999999999993</v>
      </c>
      <c r="BY1001" s="800">
        <f t="shared" si="3214"/>
        <v>4528</v>
      </c>
      <c r="BZ1001" s="592">
        <f t="shared" si="3145"/>
        <v>53.567000000000007</v>
      </c>
      <c r="CA1001" s="592">
        <f t="shared" si="3146"/>
        <v>441.10266666666661</v>
      </c>
      <c r="CB1001" s="592">
        <f t="shared" si="3147"/>
        <v>357.55466666666666</v>
      </c>
      <c r="CC1001" s="592">
        <f t="shared" si="3148"/>
        <v>7565.8866666666663</v>
      </c>
      <c r="CD1001" s="1343">
        <f t="shared" si="3149"/>
        <v>0</v>
      </c>
      <c r="CE1001" s="1344">
        <f t="shared" si="3149"/>
        <v>0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8</v>
      </c>
      <c r="CM1001" s="1346">
        <f t="shared" si="3149"/>
        <v>81.400000000001455</v>
      </c>
      <c r="CN1001" s="1345">
        <f t="shared" si="3149"/>
        <v>84</v>
      </c>
      <c r="CO1001" s="1345">
        <f t="shared" si="3149"/>
        <v>111</v>
      </c>
      <c r="CP1001" s="1345">
        <f t="shared" si="3149"/>
        <v>212</v>
      </c>
      <c r="CQ1001" s="1345">
        <f t="shared" si="3149"/>
        <v>517</v>
      </c>
      <c r="CR1001" s="1345">
        <f t="shared" si="3149"/>
        <v>1738.9199999999983</v>
      </c>
      <c r="CS1001" s="1344">
        <f t="shared" si="3149"/>
        <v>2611</v>
      </c>
      <c r="CT1001" s="1347">
        <f t="shared" si="3150"/>
        <v>30678</v>
      </c>
      <c r="CU1001" s="1432">
        <f t="shared" si="3151"/>
        <v>0</v>
      </c>
      <c r="CV1001" s="1375">
        <f t="shared" si="3151"/>
        <v>0</v>
      </c>
      <c r="CW1001" s="1376">
        <f t="shared" si="3151"/>
        <v>0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1.5</v>
      </c>
      <c r="DD1001" s="1377">
        <f t="shared" si="3151"/>
        <v>38.299999999999272</v>
      </c>
      <c r="DE1001" s="1376">
        <f t="shared" si="3151"/>
        <v>2789</v>
      </c>
      <c r="DF1001" s="1376">
        <f t="shared" si="3151"/>
        <v>3301</v>
      </c>
      <c r="DG1001" s="1376">
        <f t="shared" si="3151"/>
        <v>3626.6999999999971</v>
      </c>
      <c r="DH1001" s="1376">
        <f t="shared" si="3151"/>
        <v>10032.800000000003</v>
      </c>
      <c r="DI1001" s="1376">
        <f t="shared" si="3151"/>
        <v>42289</v>
      </c>
      <c r="DJ1001" s="1375">
        <f t="shared" si="3151"/>
        <v>51410</v>
      </c>
      <c r="DK1001" s="1432">
        <f t="shared" si="3152"/>
        <v>209204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5">SUM(B987:B1002)</f>
        <v>2159</v>
      </c>
      <c r="C1003" s="800">
        <f t="shared" si="3215"/>
        <v>1500</v>
      </c>
      <c r="D1003" s="800">
        <f t="shared" si="3215"/>
        <v>9000</v>
      </c>
      <c r="E1003" s="800">
        <f t="shared" si="3215"/>
        <v>5080</v>
      </c>
      <c r="F1003" s="800">
        <f t="shared" si="3215"/>
        <v>2344.5</v>
      </c>
      <c r="G1003" s="800">
        <f t="shared" si="3215"/>
        <v>1944</v>
      </c>
      <c r="H1003" s="800">
        <f t="shared" si="3215"/>
        <v>970</v>
      </c>
      <c r="I1003" s="800">
        <f t="shared" si="3215"/>
        <v>2190</v>
      </c>
      <c r="J1003" s="800">
        <f t="shared" si="3215"/>
        <v>6530</v>
      </c>
      <c r="K1003" s="800">
        <f t="shared" si="3215"/>
        <v>0</v>
      </c>
      <c r="L1003" s="800">
        <f t="shared" si="3215"/>
        <v>0</v>
      </c>
      <c r="M1003" s="800">
        <f t="shared" si="3215"/>
        <v>0</v>
      </c>
      <c r="N1003" s="800">
        <f t="shared" si="3215"/>
        <v>0</v>
      </c>
      <c r="O1003" s="800">
        <f t="shared" si="3215"/>
        <v>0</v>
      </c>
      <c r="P1003" s="800">
        <f t="shared" si="3215"/>
        <v>0</v>
      </c>
      <c r="Q1003" s="800">
        <f t="shared" si="3215"/>
        <v>0</v>
      </c>
      <c r="R1003" s="800">
        <f t="shared" si="3215"/>
        <v>0</v>
      </c>
      <c r="S1003" s="799"/>
      <c r="T1003" s="1671">
        <f t="shared" ref="T1003:AJ1003" si="3216">SUM(T987:T1002)</f>
        <v>13620</v>
      </c>
      <c r="U1003" s="1671">
        <f t="shared" si="3216"/>
        <v>3446</v>
      </c>
      <c r="V1003" s="1671">
        <f t="shared" si="3216"/>
        <v>16175</v>
      </c>
      <c r="W1003" s="800">
        <f t="shared" si="3216"/>
        <v>6165</v>
      </c>
      <c r="X1003" s="800">
        <f t="shared" si="3216"/>
        <v>4120</v>
      </c>
      <c r="Y1003" s="800">
        <f t="shared" si="3216"/>
        <v>19006</v>
      </c>
      <c r="Z1003" s="800">
        <f t="shared" si="3216"/>
        <v>5530</v>
      </c>
      <c r="AA1003" s="800">
        <f t="shared" si="3216"/>
        <v>21335</v>
      </c>
      <c r="AB1003" s="800">
        <f t="shared" si="3216"/>
        <v>10067.5</v>
      </c>
      <c r="AC1003" s="800">
        <f t="shared" si="3216"/>
        <v>0</v>
      </c>
      <c r="AD1003" s="800">
        <f t="shared" si="3216"/>
        <v>0</v>
      </c>
      <c r="AE1003" s="800">
        <f t="shared" si="3216"/>
        <v>0</v>
      </c>
      <c r="AF1003" s="800">
        <f t="shared" si="3216"/>
        <v>0</v>
      </c>
      <c r="AG1003" s="800">
        <f t="shared" si="3216"/>
        <v>0</v>
      </c>
      <c r="AH1003" s="800">
        <f t="shared" si="3216"/>
        <v>0</v>
      </c>
      <c r="AI1003" s="800">
        <f t="shared" si="3216"/>
        <v>0</v>
      </c>
      <c r="AJ1003" s="800">
        <f t="shared" si="3216"/>
        <v>0</v>
      </c>
      <c r="AK1003" s="799"/>
      <c r="AL1003" s="800">
        <f t="shared" ref="AL1003:BB1003" si="3217">SUM(AL987:AL1002)</f>
        <v>23590</v>
      </c>
      <c r="AM1003" s="800">
        <f t="shared" si="3217"/>
        <v>18668.5</v>
      </c>
      <c r="AN1003" s="800">
        <f t="shared" si="3217"/>
        <v>45300</v>
      </c>
      <c r="AO1003" s="800">
        <f t="shared" si="3217"/>
        <v>63885</v>
      </c>
      <c r="AP1003" s="800">
        <f t="shared" si="3217"/>
        <v>12730</v>
      </c>
      <c r="AQ1003" s="800">
        <f t="shared" si="3217"/>
        <v>21264.92</v>
      </c>
      <c r="AR1003" s="800">
        <f t="shared" si="3217"/>
        <v>22350</v>
      </c>
      <c r="AS1003" s="800">
        <f t="shared" si="3217"/>
        <v>33875</v>
      </c>
      <c r="AT1003" s="800">
        <f t="shared" si="3217"/>
        <v>11010</v>
      </c>
      <c r="AU1003" s="800">
        <f t="shared" si="3217"/>
        <v>0</v>
      </c>
      <c r="AV1003" s="800">
        <f t="shared" si="3217"/>
        <v>0</v>
      </c>
      <c r="AW1003" s="800">
        <f t="shared" si="3217"/>
        <v>0</v>
      </c>
      <c r="AX1003" s="800">
        <f t="shared" si="3217"/>
        <v>0</v>
      </c>
      <c r="AY1003" s="800">
        <f t="shared" si="3217"/>
        <v>0</v>
      </c>
      <c r="AZ1003" s="800">
        <f t="shared" si="3217"/>
        <v>0</v>
      </c>
      <c r="BA1003" s="800">
        <f t="shared" si="3217"/>
        <v>0</v>
      </c>
      <c r="BB1003" s="800">
        <f t="shared" si="3217"/>
        <v>0</v>
      </c>
      <c r="BC1003" s="799"/>
      <c r="BD1003" s="800">
        <f t="shared" ref="BD1003:BT1003" si="3218">SUM(BD987:BD1002)</f>
        <v>61610</v>
      </c>
      <c r="BE1003" s="800">
        <f t="shared" si="3218"/>
        <v>43615</v>
      </c>
      <c r="BF1003" s="800">
        <f t="shared" si="3218"/>
        <v>51072.5</v>
      </c>
      <c r="BG1003" s="800">
        <f t="shared" si="3218"/>
        <v>472990</v>
      </c>
      <c r="BH1003" s="800">
        <f t="shared" si="3218"/>
        <v>46820</v>
      </c>
      <c r="BI1003" s="800">
        <f t="shared" si="3218"/>
        <v>14665</v>
      </c>
      <c r="BJ1003" s="800">
        <f t="shared" si="3218"/>
        <v>572050</v>
      </c>
      <c r="BK1003" s="800">
        <f t="shared" si="3218"/>
        <v>130916</v>
      </c>
      <c r="BL1003" s="800">
        <f t="shared" si="3218"/>
        <v>440000</v>
      </c>
      <c r="BM1003" s="800">
        <f t="shared" si="3218"/>
        <v>0</v>
      </c>
      <c r="BN1003" s="800">
        <f t="shared" si="3218"/>
        <v>0</v>
      </c>
      <c r="BO1003" s="800">
        <f t="shared" si="3218"/>
        <v>0</v>
      </c>
      <c r="BP1003" s="800">
        <f t="shared" si="3218"/>
        <v>0</v>
      </c>
      <c r="BQ1003" s="800">
        <f t="shared" si="3218"/>
        <v>0</v>
      </c>
      <c r="BR1003" s="800">
        <f t="shared" si="3218"/>
        <v>0</v>
      </c>
      <c r="BS1003" s="800">
        <f t="shared" si="3218"/>
        <v>0</v>
      </c>
      <c r="BT1003" s="800">
        <f t="shared" si="3218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2" t="s">
        <v>50</v>
      </c>
      <c r="DR4" s="1792"/>
      <c r="DS4" s="1792"/>
      <c r="DT4" s="1792"/>
      <c r="DU4" s="1792"/>
      <c r="DV4" s="1792"/>
      <c r="DW4" s="1792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3" t="s">
        <v>47</v>
      </c>
      <c r="CE5" s="1793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4" t="s">
        <v>48</v>
      </c>
      <c r="CT5" s="1794"/>
      <c r="CU5" s="1790" t="s">
        <v>47</v>
      </c>
      <c r="CV5" s="1790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1" t="s">
        <v>48</v>
      </c>
      <c r="DK5" s="1791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3" t="s">
        <v>47</v>
      </c>
      <c r="CE6" s="1793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4" t="s">
        <v>48</v>
      </c>
      <c r="CT6" s="1794"/>
      <c r="CU6" s="1790" t="s">
        <v>47</v>
      </c>
      <c r="CV6" s="1790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1" t="s">
        <v>48</v>
      </c>
      <c r="DK6" s="179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3" t="s">
        <v>47</v>
      </c>
      <c r="CE6" s="1793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4" t="s">
        <v>48</v>
      </c>
      <c r="CT6" s="1794"/>
      <c r="CU6" s="1790" t="s">
        <v>47</v>
      </c>
      <c r="CV6" s="1790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1" t="s">
        <v>48</v>
      </c>
      <c r="DK6" s="179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7" t="s">
        <v>278</v>
      </c>
      <c r="B17" s="1706"/>
      <c r="C17" s="1737"/>
      <c r="D17" s="1706"/>
      <c r="E17" s="1737"/>
      <c r="F17" s="1706"/>
      <c r="G17" s="1737">
        <v>3</v>
      </c>
      <c r="H17" s="1706"/>
      <c r="I17" s="1737"/>
      <c r="J17" s="1706"/>
      <c r="K17" s="1737"/>
      <c r="L17" s="1706"/>
      <c r="M17" s="1737"/>
      <c r="N17" s="1706"/>
      <c r="O17" s="1737"/>
      <c r="P17" s="1706"/>
      <c r="Q17" s="1737"/>
      <c r="R17" s="1706"/>
      <c r="S17" s="1718"/>
      <c r="T17" s="1737"/>
      <c r="U17" s="1706"/>
      <c r="V17" s="1737"/>
      <c r="W17" s="1706"/>
      <c r="X17" s="1737"/>
      <c r="Y17" s="1706"/>
      <c r="Z17" s="1737"/>
      <c r="AA17" s="1706"/>
      <c r="AB17" s="1737">
        <v>7.2</v>
      </c>
      <c r="AC17" s="1706"/>
      <c r="AD17" s="1737"/>
      <c r="AE17" s="1706"/>
      <c r="AF17" s="1737"/>
      <c r="AG17" s="1706"/>
      <c r="AH17" s="1737"/>
      <c r="AI17" s="1706"/>
      <c r="AJ17" s="1737"/>
      <c r="AK17" s="1718"/>
      <c r="AL17" s="1737"/>
      <c r="AM17" s="1706"/>
      <c r="AN17" s="1737"/>
      <c r="AO17" s="1706">
        <v>5</v>
      </c>
      <c r="AP17" s="1737">
        <v>7.5</v>
      </c>
      <c r="AQ17" s="1706"/>
      <c r="AR17" s="1737">
        <v>5</v>
      </c>
      <c r="AS17" s="1706"/>
      <c r="AT17" s="1737"/>
      <c r="AU17" s="1706"/>
      <c r="AV17" s="1737"/>
      <c r="AW17" s="1706"/>
      <c r="AX17" s="1737"/>
      <c r="AY17" s="1706"/>
      <c r="AZ17" s="1737"/>
      <c r="BA17" s="1706"/>
      <c r="BB17" s="1737"/>
      <c r="BC17" s="1718"/>
      <c r="BD17" s="1737">
        <v>3</v>
      </c>
      <c r="BE17" s="1737">
        <v>3.6</v>
      </c>
      <c r="BF17" s="1706">
        <v>4.8</v>
      </c>
      <c r="BG17" s="1737"/>
      <c r="BH17" s="1706">
        <v>4</v>
      </c>
      <c r="BI17" s="1737">
        <v>4</v>
      </c>
      <c r="BJ17" s="1706">
        <v>4.5</v>
      </c>
      <c r="BK17" s="1737">
        <v>5</v>
      </c>
      <c r="BL17" s="1706"/>
      <c r="BM17" s="1737"/>
      <c r="BN17" s="1706"/>
      <c r="BO17" s="1737"/>
      <c r="BP17" s="1706"/>
      <c r="BQ17" s="1737"/>
      <c r="BR17" s="1706"/>
      <c r="BS17" s="1737"/>
      <c r="BT17" s="1706"/>
      <c r="BU17" s="1718"/>
      <c r="BV17" s="1737"/>
      <c r="BW17" s="1706"/>
      <c r="BX17" s="1737">
        <v>5</v>
      </c>
      <c r="BY17" s="1706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7" t="str">
        <f t="shared" si="2"/>
        <v/>
      </c>
      <c r="CV17" s="1708" t="str">
        <f t="shared" si="3"/>
        <v/>
      </c>
      <c r="CW17" s="1709" t="str">
        <f t="shared" si="4"/>
        <v/>
      </c>
      <c r="CX17" s="1709" t="str">
        <f t="shared" si="5"/>
        <v/>
      </c>
      <c r="CY17" s="1709" t="str">
        <f t="shared" si="6"/>
        <v/>
      </c>
      <c r="CZ17" s="1709">
        <f t="shared" si="7"/>
        <v>3</v>
      </c>
      <c r="DA17" s="1709">
        <f t="shared" si="8"/>
        <v>3.6</v>
      </c>
      <c r="DB17" s="1710">
        <f t="shared" si="9"/>
        <v>4</v>
      </c>
      <c r="DC17" s="1710">
        <f t="shared" si="10"/>
        <v>4</v>
      </c>
      <c r="DD17" s="1710">
        <f t="shared" si="11"/>
        <v>4.5</v>
      </c>
      <c r="DE17" s="1709">
        <f t="shared" si="12"/>
        <v>4.8</v>
      </c>
      <c r="DF17" s="1709">
        <f t="shared" si="13"/>
        <v>5</v>
      </c>
      <c r="DG17" s="1709" t="str">
        <f t="shared" si="14"/>
        <v/>
      </c>
      <c r="DH17" s="1709" t="str">
        <f t="shared" si="15"/>
        <v/>
      </c>
      <c r="DI17" s="1709" t="str">
        <f t="shared" si="16"/>
        <v/>
      </c>
      <c r="DJ17" s="1708" t="str">
        <f t="shared" si="17"/>
        <v/>
      </c>
      <c r="DK17" s="1707" t="str">
        <f t="shared" si="18"/>
        <v/>
      </c>
      <c r="DL17" s="1741">
        <f t="shared" si="19"/>
        <v>1</v>
      </c>
      <c r="DM17" s="1742">
        <f t="shared" si="20"/>
        <v>1</v>
      </c>
      <c r="DN17" s="1742">
        <f t="shared" si="21"/>
        <v>3</v>
      </c>
      <c r="DO17" s="1742">
        <f t="shared" si="22"/>
        <v>7</v>
      </c>
      <c r="DP17" s="1746"/>
      <c r="DQ17" s="1739"/>
      <c r="DR17" s="1739"/>
      <c r="DS17" s="1747"/>
      <c r="DU17" s="1748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62" activePane="bottomRight" state="frozen"/>
      <selection activeCell="V248" sqref="V248"/>
      <selection pane="topRight" activeCell="V248" sqref="V248"/>
      <selection pane="bottomLeft" activeCell="V248" sqref="V24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44870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9000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4528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 t="shared" ref="D180:F180" si="13">IF(OR(D179="",D178=0,D178=""),"",D178*D179*2350*$O$2/$P$1/365/D$46)</f>
        <v/>
      </c>
      <c r="E180" s="1148">
        <f t="shared" si="13"/>
        <v>1.9161774298760599E-2</v>
      </c>
      <c r="F180" s="1148">
        <f t="shared" si="13"/>
        <v>5.1098064796694931E-2</v>
      </c>
      <c r="G180" s="1113"/>
      <c r="H180" s="1148" t="str">
        <f>IF(OR(H178="",H178=0),"",H178*C179*2350*$O$2/$P$1/365/H$46)</f>
        <v/>
      </c>
      <c r="I180" s="1148" t="str">
        <f t="shared" ref="I180:K180" si="14">IF(OR(I178="",I178=0),"",I178*D179*2350*$O$2/$P$1/365/I$46)</f>
        <v/>
      </c>
      <c r="J180" s="1148" t="str">
        <f t="shared" si="14"/>
        <v/>
      </c>
      <c r="K180" s="1148" t="str">
        <f t="shared" si="14"/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>
        <f t="shared" ref="D183:F183" si="15">IF(OR(D182="",D181="",D181=0),"",D181*D182*1450*$O$2/$P$1/365/D$46)</f>
        <v>6.7561271083775984E-3</v>
      </c>
      <c r="E183" s="1148">
        <f t="shared" si="15"/>
        <v>8.8674168297455964E-3</v>
      </c>
      <c r="F183" s="1148">
        <f t="shared" si="15"/>
        <v>1.9705370732767995E-2</v>
      </c>
      <c r="G183" s="1113"/>
      <c r="H183" s="1148" t="str">
        <f>IF(OR(H181="",H181=0),"",H181*C182*1450*$O$2/$P$1/365/H$46)</f>
        <v/>
      </c>
      <c r="I183" s="1148" t="str">
        <f t="shared" ref="I183:K183" si="16">IF(OR(I181="",I181=0),"",I181*D182*1450*$O$2/$P$1/365/I$46)</f>
        <v/>
      </c>
      <c r="J183" s="1148" t="str">
        <f t="shared" si="16"/>
        <v/>
      </c>
      <c r="K183" s="1148" t="str">
        <f t="shared" si="16"/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0">
        <f>IF(C450="","",C449*C450*C451)</f>
        <v>288</v>
      </c>
      <c r="D452" s="1690">
        <f>IF(D450="","",D449*D450*D451)</f>
        <v>288</v>
      </c>
      <c r="E452" s="1690" t="str">
        <f>IF(E450="","",E449*E450*E451)</f>
        <v/>
      </c>
      <c r="F452" s="1690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0">
        <f>IF(C455="","",C450*C451*C455)</f>
        <v>400</v>
      </c>
      <c r="D456" s="1690">
        <f>IF(D455="","",D450*D451*D455)</f>
        <v>320</v>
      </c>
      <c r="E456" s="1690" t="str">
        <f>IF(E455="","",E450*E451*E455)</f>
        <v/>
      </c>
      <c r="F456" s="1690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0" t="str">
        <f>IF(C459="","",C458*C459*C460)</f>
        <v/>
      </c>
      <c r="D461" s="1690" t="str">
        <f>IF(D459="","",D458*D459*D460)</f>
        <v/>
      </c>
      <c r="E461" s="1690">
        <f>IF(E459="","",E458*E459*E460)</f>
        <v>100</v>
      </c>
      <c r="F461" s="1690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0" t="str">
        <f>IF(C464="","",C459*C460*C464)</f>
        <v/>
      </c>
      <c r="D465" s="1690" t="str">
        <f>IF(D464="","",D459*D460*D464)</f>
        <v/>
      </c>
      <c r="E465" s="1690">
        <f>IF(E464="","",E459*E460*E464)</f>
        <v>260</v>
      </c>
      <c r="F465" s="1690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49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3" t="str">
        <f>IF(C468="","",C467*C468*C469)</f>
        <v/>
      </c>
      <c r="D470" s="1763">
        <f>IF(D468="","",D467*D468*D469)</f>
        <v>9</v>
      </c>
      <c r="E470" s="1763">
        <f>IF(E468="","",E467*E468*E469)</f>
        <v>40</v>
      </c>
      <c r="F470" s="1763">
        <f>IF(F468="","",F467*F468*F469)</f>
        <v>60</v>
      </c>
      <c r="G470" s="1101"/>
      <c r="H470" s="1763">
        <f>IF(H$46=0,"",SUM($D467)*H468*H469)</f>
        <v>0</v>
      </c>
      <c r="I470" s="1763">
        <f>IF(I$46=0,"",SUM($D467)*I468*I469)</f>
        <v>0</v>
      </c>
      <c r="J470" s="1763">
        <f>IF(J$46=0,"",SUM($D467)*J468*J469)</f>
        <v>0</v>
      </c>
      <c r="K470" s="1763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4" t="str">
        <f>IF(C470="","",C470*C471/C$46/365/$P$1)</f>
        <v/>
      </c>
      <c r="D472" s="1764">
        <f>IF(D470="","",D470*D471/D$46/365/$P$1)</f>
        <v>5.9379368185630424E-3</v>
      </c>
      <c r="E472" s="1764">
        <f>IF(E470="","",E470*E471/E$46/365/$P$1)</f>
        <v>2.3091976516634052E-2</v>
      </c>
      <c r="F472" s="1764">
        <f>IF(F470="","",F470*F471/F$46/365/$P$1)</f>
        <v>2.3091976516634052E-2</v>
      </c>
      <c r="G472" s="1123"/>
      <c r="H472" s="1764">
        <f>IF(H$46=0,"",H470*SUM($D471)/H$46/365/$P$1)</f>
        <v>0</v>
      </c>
      <c r="I472" s="1764">
        <f>IF(I$46=0,"",I470*SUM($D471)/I$46/365/$P$1)</f>
        <v>0</v>
      </c>
      <c r="J472" s="1764">
        <f>IF(J$46=0,"",J470*SUM($D471)/J$46/365/$P$1)</f>
        <v>0</v>
      </c>
      <c r="K472" s="1764">
        <f>IF(K$46=0,"",K470*SUM($D471)/K$46/365/$P$1)</f>
        <v>0</v>
      </c>
      <c r="L472" s="1123"/>
      <c r="M472" s="1777" t="str">
        <f>IF(SUM(H472)=SUM(C472),"",SUM(H472)-SUM(C472))</f>
        <v/>
      </c>
      <c r="N472" s="1777">
        <f>IF(SUM(I472)=SUM(D472),"",SUM(I472)-SUM(D472))</f>
        <v>-5.9379368185630424E-3</v>
      </c>
      <c r="O472" s="1777">
        <f>IF(SUM(J472)=SUM(E472),"",SUM(J472)-SUM(E472))</f>
        <v>-2.3091976516634052E-2</v>
      </c>
      <c r="P472" s="1777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3" t="str">
        <f>IF(C473="","",C468*C469*C473)</f>
        <v/>
      </c>
      <c r="D474" s="1763">
        <f>IF(D473="","",D470*D473)</f>
        <v>45</v>
      </c>
      <c r="E474" s="1763">
        <f t="shared" ref="E474:F474" si="17">IF(E473="","",E470*E473)</f>
        <v>200</v>
      </c>
      <c r="F474" s="1763">
        <f t="shared" si="17"/>
        <v>360</v>
      </c>
      <c r="G474" s="1175"/>
      <c r="H474" s="1763">
        <f>IF(H$46=0,"",IF($D473="",H470*'Exp factors'!$H$52,H470*$D473/$D467))</f>
        <v>0</v>
      </c>
      <c r="I474" s="1763">
        <f>IF(I$46=0,"",IF($D473="",I470*'Exp factors'!$H$52,I470*$D473/$D467))</f>
        <v>0</v>
      </c>
      <c r="J474" s="1763">
        <f>IF(J$46=0,"",IF($D473="",J470*'Exp factors'!$H$52,J470*$D473/$D467))</f>
        <v>0</v>
      </c>
      <c r="K474" s="1763">
        <f>IF(K$46=0,"",IF($D473="",K470*'Exp factors'!$H$52,K470*$D473/$D467))</f>
        <v>0</v>
      </c>
      <c r="L474" s="1175"/>
      <c r="M474" s="1778" t="str">
        <f>IF(SUM(H474)=SUM(C474),"",SUM(H474)-SUM(C474))</f>
        <v/>
      </c>
      <c r="N474" s="1778">
        <f>IF(SUM(I474)=SUM(D474),"",SUM(I474)-SUM(D474))</f>
        <v>-45</v>
      </c>
      <c r="O474" s="1778">
        <f>IF(SUM(J474)=SUM(E474),"",SUM(J474)-SUM(E474))</f>
        <v>-200</v>
      </c>
      <c r="P474" s="1778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0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5" t="str">
        <f>IF(C477="","",C476*C477*C478)</f>
        <v/>
      </c>
      <c r="D479" s="1765" t="str">
        <f>IF(D477="","",D476*D477*D478)</f>
        <v/>
      </c>
      <c r="E479" s="1765" t="str">
        <f>IF(E477="","",E476*E477*E478)</f>
        <v/>
      </c>
      <c r="F479" s="1765" t="str">
        <f>IF(F477="","",F476*F477*F478)</f>
        <v/>
      </c>
      <c r="G479" s="1128"/>
      <c r="H479" s="1765">
        <f>IF(H$46=0,"",SUM($D476)*H477*H478)</f>
        <v>0</v>
      </c>
      <c r="I479" s="1765">
        <f>IF(I$46=0,"",SUM($D476)*I477*I478)</f>
        <v>0</v>
      </c>
      <c r="J479" s="1765">
        <f>IF(J$46=0,"",SUM($D476)*J477*J478)</f>
        <v>0</v>
      </c>
      <c r="K479" s="1765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6" t="str">
        <f>IF(C479="","",C479*C480/C$46/365/$P$1)</f>
        <v/>
      </c>
      <c r="D481" s="1766" t="str">
        <f>IF(D479="","",D479*D480/D$46/365/$P$1)</f>
        <v/>
      </c>
      <c r="E481" s="1766" t="str">
        <f>IF(E479="","",E479*E480/E$46/365/$P$1)</f>
        <v/>
      </c>
      <c r="F481" s="1766" t="str">
        <f>IF(F479="","",F479*F480/F$46/365/$P$1)</f>
        <v/>
      </c>
      <c r="G481" s="1113"/>
      <c r="H481" s="1766">
        <f>IF(H$46=0,"",H479*SUM($D480)/H$46/365/$P$1)</f>
        <v>0</v>
      </c>
      <c r="I481" s="1766">
        <f>IF(I$46=0,"",I479*SUM($D480)/I$46/365/$P$1)</f>
        <v>0</v>
      </c>
      <c r="J481" s="1766">
        <f>IF(J$46=0,"",J479*SUM($D480)/J$46/365/$P$1)</f>
        <v>0</v>
      </c>
      <c r="K481" s="1766">
        <f>IF(K$46=0,"",K479*SUM($D480)/K$46/365/$P$1)</f>
        <v>0</v>
      </c>
      <c r="L481" s="1113"/>
      <c r="M481" s="1779" t="str">
        <f>IF(SUM(H481)=SUM(C481),"",SUM(H481)-SUM(C481))</f>
        <v/>
      </c>
      <c r="N481" s="1779" t="str">
        <f>IF(SUM(I481)=SUM(D481),"",SUM(I481)-SUM(D481))</f>
        <v/>
      </c>
      <c r="O481" s="1779" t="str">
        <f>IF(SUM(J481)=SUM(E481),"",SUM(J481)-SUM(E481))</f>
        <v/>
      </c>
      <c r="P481" s="177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5" t="str">
        <f>IF(C482="","",C477*C478*C482)</f>
        <v/>
      </c>
      <c r="D483" s="1765" t="str">
        <f>IF(D482="","",D477*D478*D482)</f>
        <v/>
      </c>
      <c r="E483" s="1765" t="str">
        <f>IF(E482="","",E477*E478*E482)</f>
        <v/>
      </c>
      <c r="F483" s="1765" t="str">
        <f>IF(F482="","",F477*F478*F482)</f>
        <v/>
      </c>
      <c r="G483" s="1128"/>
      <c r="H483" s="1765">
        <f>IF(H$46=0,"",IF($D482="",H479*'Exp factors'!$H$54,H479*$D482/$D476))</f>
        <v>0</v>
      </c>
      <c r="I483" s="1765">
        <f>IF(I$46=0,"",IF($D482="",I479*'Exp factors'!$H$54,I479*$D482/$D476))</f>
        <v>0</v>
      </c>
      <c r="J483" s="1765">
        <f>IF(J$46=0,"",IF($D482="",J479*'Exp factors'!$H$54,J479*$D482/$D476))</f>
        <v>0</v>
      </c>
      <c r="K483" s="1765">
        <f>IF(K$46=0,"",IF($D482="",K479*'Exp factors'!$H$54,K479*$D482/$D476))</f>
        <v>0</v>
      </c>
      <c r="L483" s="1128"/>
      <c r="M483" s="1780" t="str">
        <f>IF(SUM(H483)=SUM(C483),"",SUM(H483)-SUM(C483))</f>
        <v/>
      </c>
      <c r="N483" s="1780" t="str">
        <f>IF(SUM(I483)=SUM(D483),"",SUM(I483)-SUM(D483))</f>
        <v/>
      </c>
      <c r="O483" s="1780" t="str">
        <f>IF(SUM(J483)=SUM(E483),"",SUM(J483)-SUM(E483))</f>
        <v/>
      </c>
      <c r="P483" s="1780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0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5" t="str">
        <f>IF(C486="","",C485*C486*C487)</f>
        <v/>
      </c>
      <c r="D488" s="1765" t="str">
        <f>IF(D486="","",D485*D486*D487)</f>
        <v/>
      </c>
      <c r="E488" s="1765" t="str">
        <f>IF(E486="","",E485*E486*E487)</f>
        <v/>
      </c>
      <c r="F488" s="1765" t="str">
        <f>IF(F486="","",F485*F486*F487)</f>
        <v/>
      </c>
      <c r="G488" s="1128"/>
      <c r="H488" s="1765">
        <f>IF(H$46=0,"",SUM($D485)*H486*H487)</f>
        <v>0</v>
      </c>
      <c r="I488" s="1765">
        <f>IF(I$46=0,"",SUM($D485)*I486*I487)</f>
        <v>0</v>
      </c>
      <c r="J488" s="1765">
        <f>IF(J$46=0,"",SUM($D485)*J486*J487)</f>
        <v>0</v>
      </c>
      <c r="K488" s="176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6" t="str">
        <f>IF(C488="","",C488*C489/C$46/365/$P$1)</f>
        <v/>
      </c>
      <c r="D490" s="1766" t="str">
        <f>IF(D488="","",D488*D489/D$46/365/$P$1)</f>
        <v/>
      </c>
      <c r="E490" s="1766" t="str">
        <f>IF(E488="","",E488*E489/E$46/365/$P$1)</f>
        <v/>
      </c>
      <c r="F490" s="1766" t="str">
        <f>IF(F488="","",F488*F489/F$46/365/$P$1)</f>
        <v/>
      </c>
      <c r="G490" s="1113"/>
      <c r="H490" s="1766">
        <f>IF(H$46=0,"",H488*SUM($D489)/H$46/365/$P$1)</f>
        <v>0</v>
      </c>
      <c r="I490" s="1766">
        <f>IF(I$46=0,"",I488*SUM($D489)/I$46/365/$P$1)</f>
        <v>0</v>
      </c>
      <c r="J490" s="1766">
        <f>IF(J$46=0,"",J488*SUM($D489)/J$46/365/$P$1)</f>
        <v>0</v>
      </c>
      <c r="K490" s="1766">
        <f>IF(K$46=0,"",K488*SUM($D489)/K$46/365/$P$1)</f>
        <v>0</v>
      </c>
      <c r="L490" s="1113"/>
      <c r="M490" s="1779" t="str">
        <f>IF(SUM(H490)=SUM(C490),"",SUM(H490)-SUM(C490))</f>
        <v/>
      </c>
      <c r="N490" s="1779" t="str">
        <f>IF(SUM(I490)=SUM(D490),"",SUM(I490)-SUM(D490))</f>
        <v/>
      </c>
      <c r="O490" s="1779" t="str">
        <f>IF(SUM(J490)=SUM(E490),"",SUM(J490)-SUM(E490))</f>
        <v/>
      </c>
      <c r="P490" s="177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5" t="str">
        <f>IF(C491="","",C486*C487*C491)</f>
        <v/>
      </c>
      <c r="D492" s="1765" t="str">
        <f>IF(D491="","",D486*D487*D491)</f>
        <v/>
      </c>
      <c r="E492" s="1765" t="str">
        <f>IF(E491="","",E486*E487*E491)</f>
        <v/>
      </c>
      <c r="F492" s="1765" t="str">
        <f>IF(F491="","",F486*F487*F491)</f>
        <v/>
      </c>
      <c r="G492" s="1128"/>
      <c r="H492" s="1765">
        <f>IF(H$46=0,"",IF($D491="",H488*'Exp factors'!$H$50,H488*$D491/$D485))</f>
        <v>0</v>
      </c>
      <c r="I492" s="1765">
        <f>IF(I$46=0,"",IF($D491="",I488*'Exp factors'!$H$50,I488*$D491/$D485))</f>
        <v>0</v>
      </c>
      <c r="J492" s="1765">
        <f>IF(J$46=0,"",IF($D491="",J488*'Exp factors'!$H$50,J488*$D491/$D485))</f>
        <v>0</v>
      </c>
      <c r="K492" s="1765">
        <f>IF(K$46=0,"",IF($D491="",K488*'Exp factors'!$H$50,K488*$D491/$D485))</f>
        <v>0</v>
      </c>
      <c r="L492" s="1128"/>
      <c r="M492" s="1780" t="str">
        <f>IF(SUM(H492)=SUM(C492),"",SUM(H492)-SUM(C492))</f>
        <v/>
      </c>
      <c r="N492" s="1780" t="str">
        <f>IF(SUM(I492)=SUM(D492),"",SUM(I492)-SUM(D492))</f>
        <v/>
      </c>
      <c r="O492" s="1780" t="str">
        <f>IF(SUM(J492)=SUM(E492),"",SUM(J492)-SUM(E492))</f>
        <v/>
      </c>
      <c r="P492" s="1780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49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3" t="str">
        <f>IF(C495="","",C494*C495*C496)</f>
        <v/>
      </c>
      <c r="D497" s="1763" t="str">
        <f>IF(D495="","",D494*D495*D496)</f>
        <v/>
      </c>
      <c r="E497" s="1763" t="str">
        <f>IF(E495="","",E494*E495*E496)</f>
        <v/>
      </c>
      <c r="F497" s="1763" t="str">
        <f>IF(F495="","",F494*F495*F496)</f>
        <v/>
      </c>
      <c r="G497" s="1128"/>
      <c r="H497" s="1763">
        <f>IF(H$46=0,"",SUM($D494)*H495*H496)</f>
        <v>0</v>
      </c>
      <c r="I497" s="1763">
        <f>IF(I$46=0,"",SUM($D494)*I495*I496)</f>
        <v>0</v>
      </c>
      <c r="J497" s="1763">
        <f>IF(J$46=0,"",SUM($D494)*J495*J496)</f>
        <v>0</v>
      </c>
      <c r="K497" s="1763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4" t="str">
        <f>IF(C497="","",C497*C498/C$46/365/$P$1)</f>
        <v/>
      </c>
      <c r="D499" s="1764" t="str">
        <f>IF(D497="","",D497*D498/D$46/365/$P$1)</f>
        <v/>
      </c>
      <c r="E499" s="1764" t="str">
        <f>IF(E497="","",E497*E498/E$46/365/$P$1)</f>
        <v/>
      </c>
      <c r="F499" s="1764" t="str">
        <f>IF(F497="","",F497*F498/F$46/365/$P$1)</f>
        <v/>
      </c>
      <c r="G499" s="1113"/>
      <c r="H499" s="1764">
        <f>IF(H$46=0,"",H497*SUM($D498)/H$46/365/$P$1)</f>
        <v>0</v>
      </c>
      <c r="I499" s="1764">
        <f>IF(I$46=0,"",I497*SUM($D498)/I$46/365/$P$1)</f>
        <v>0</v>
      </c>
      <c r="J499" s="1764">
        <f>IF(J$46=0,"",J497*SUM($D498)/J$46/365/$P$1)</f>
        <v>0</v>
      </c>
      <c r="K499" s="1764">
        <f>IF(K$46=0,"",K497*SUM($D498)/K$46/365/$P$1)</f>
        <v>0</v>
      </c>
      <c r="L499" s="1113"/>
      <c r="M499" s="1777" t="str">
        <f>IF(SUM(H499)=SUM(C499),"",SUM(H499)-SUM(C499))</f>
        <v/>
      </c>
      <c r="N499" s="1777" t="str">
        <f>IF(SUM(I499)=SUM(D499),"",SUM(I499)-SUM(D499))</f>
        <v/>
      </c>
      <c r="O499" s="1777" t="str">
        <f>IF(SUM(J499)=SUM(E499),"",SUM(J499)-SUM(E499))</f>
        <v/>
      </c>
      <c r="P499" s="1777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3" t="str">
        <f>IF(C500="","",C495*C496*C500)</f>
        <v/>
      </c>
      <c r="D501" s="1763" t="str">
        <f>IF(D500="","",D495*D496*D500)</f>
        <v/>
      </c>
      <c r="E501" s="1763" t="str">
        <f>IF(E500="","",E495*E496*E500)</f>
        <v/>
      </c>
      <c r="F501" s="1763" t="str">
        <f>IF(F500="","",F495*F496*F500)</f>
        <v/>
      </c>
      <c r="G501" s="1128"/>
      <c r="H501" s="1763">
        <f>IF(H$46=0,"",IF($D500="",H497*'Exp factors'!$H$51,H497*$D500/$D494))</f>
        <v>0</v>
      </c>
      <c r="I501" s="1763">
        <f>IF(I$46=0,"",IF($D500="",I497*'Exp factors'!$H$51,I497*$D500/$D494))</f>
        <v>0</v>
      </c>
      <c r="J501" s="1763">
        <f>IF(J$46=0,"",IF($D500="",J497*'Exp factors'!$H$51,J497*$D500/$D494))</f>
        <v>0</v>
      </c>
      <c r="K501" s="1763">
        <f>IF(K$46=0,"",IF($D500="",K497*'Exp factors'!$H$51,K497*$D500/$D494))</f>
        <v>0</v>
      </c>
      <c r="L501" s="1128"/>
      <c r="M501" s="1778" t="str">
        <f>IF(SUM(H501)=SUM(C501),"",SUM(H501)-SUM(C501))</f>
        <v/>
      </c>
      <c r="N501" s="1778" t="str">
        <f>IF(SUM(I501)=SUM(D501),"",SUM(I501)-SUM(D501))</f>
        <v/>
      </c>
      <c r="O501" s="1778" t="str">
        <f>IF(SUM(J501)=SUM(E501),"",SUM(J501)-SUM(E501))</f>
        <v/>
      </c>
      <c r="P501" s="1778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49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4" t="str">
        <f>IF(SUM(C502)=0,"",C502*C503*C504/C$46/365/$P$1)</f>
        <v/>
      </c>
      <c r="D505" s="1764" t="str">
        <f>IF(SUM(D502)=0,"",D502*D503*D504/D$46/365/$P$1)</f>
        <v/>
      </c>
      <c r="E505" s="1764" t="str">
        <f>IF(SUM(E502)=0,"",E502*E503*E504/E$46/365/$P$1)</f>
        <v/>
      </c>
      <c r="F505" s="1764" t="str">
        <f>IF(SUM(F502)=0,"",F502*F503*F504/F$46/365/$P$1)</f>
        <v/>
      </c>
      <c r="G505" s="1113"/>
      <c r="H505" s="1764">
        <f>IF(H$46=0,"",H502*H503*SUM($D504)/H$46/365/$P$1)</f>
        <v>0</v>
      </c>
      <c r="I505" s="1764">
        <f>IF(I$46=0,"",I502*I503*SUM($D504)/I$46/365/$P$1)</f>
        <v>0</v>
      </c>
      <c r="J505" s="1764">
        <f>IF(J$46=0,"",J502*J503*SUM($D504)/J$46/365/$P$1)</f>
        <v>0</v>
      </c>
      <c r="K505" s="1764">
        <f>IF(K$46=0,"",K502*K503*SUM($D504)/K$46/365/$P$1)</f>
        <v>0</v>
      </c>
      <c r="L505" s="1113"/>
      <c r="M505" s="1777" t="str">
        <f>IF(SUM(H505)=SUM(C505),"",SUM(H505)-SUM(C505))</f>
        <v/>
      </c>
      <c r="N505" s="1777" t="str">
        <f>IF(SUM(I505)=SUM(D505),"",SUM(I505)-SUM(D505))</f>
        <v/>
      </c>
      <c r="O505" s="1777" t="str">
        <f>IF(SUM(J505)=SUM(E505),"",SUM(J505)-SUM(E505))</f>
        <v/>
      </c>
      <c r="P505" s="1777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7" t="str">
        <f>IF(C506="","",C502*C503*C506)</f>
        <v/>
      </c>
      <c r="D507" s="1767" t="str">
        <f>IF(D506="","",D502*D503*D506)</f>
        <v/>
      </c>
      <c r="E507" s="1767" t="str">
        <f>IF(E506="","",E502*E503*E506)</f>
        <v/>
      </c>
      <c r="F507" s="1767" t="str">
        <f>IF(F506="","",F502*F503*F506)</f>
        <v/>
      </c>
      <c r="G507" s="1101"/>
      <c r="H507" s="1763">
        <f>IF(H$46=0,"",IF($D506="",H502*H503*'Exp factors'!$H$61,H502*H503*$D506))</f>
        <v>0</v>
      </c>
      <c r="I507" s="1763">
        <f>IF(I$46=0,"",IF($D506="",I502*I503*'Exp factors'!$H$61,I502*I503*$D506))</f>
        <v>0</v>
      </c>
      <c r="J507" s="1763">
        <f>IF(J$46=0,"",IF($D506="",J502*J503*'Exp factors'!$H$61,J502*J503*$D506))</f>
        <v>0</v>
      </c>
      <c r="K507" s="1763">
        <f>IF(K$46=0,"",IF($D506="",K502*K503*'Exp factors'!$H$61,K502*K503*$D506))</f>
        <v>0</v>
      </c>
      <c r="L507" s="1101"/>
      <c r="M507" s="1778" t="str">
        <f>IF(SUM(H507)=SUM(C507),"",SUM(H507)-SUM(C507))</f>
        <v/>
      </c>
      <c r="N507" s="1778" t="str">
        <f>IF(SUM(I507)=SUM(D507),"",SUM(I507)-SUM(D507))</f>
        <v/>
      </c>
      <c r="O507" s="1778" t="str">
        <f>IF(SUM(J507)=SUM(E507),"",SUM(J507)-SUM(E507))</f>
        <v/>
      </c>
      <c r="P507" s="1778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59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8">
        <f>IF(SUM(C508)=0,"",C508*C509*C510/C$46/365/$P$1)</f>
        <v>2.9820147236976984E-3</v>
      </c>
      <c r="D511" s="1768">
        <f>IF(SUM(D508)=0,"",D508*D509*D510/D$46/365/$P$1)</f>
        <v>6.7095331283198219E-3</v>
      </c>
      <c r="E511" s="1768">
        <f>IF(SUM(E508)=0,"",E508*E509*E510/E$46/365/$P$1)</f>
        <v>1.5655577299412918E-2</v>
      </c>
      <c r="F511" s="1768">
        <f>IF(SUM(F508)=0,"",F508*F509*F510/F$46/365/$P$1)</f>
        <v>3.1311154598825837E-2</v>
      </c>
      <c r="G511" s="1113"/>
      <c r="H511" s="1768">
        <f>IF(H$46=0,"",H508*H509*SUM($D510)/H$46/365/$P$1)</f>
        <v>0</v>
      </c>
      <c r="I511" s="1768">
        <f>IF(I$46=0,"",I508*I509*SUM($D510)/I$46/365/$P$1)</f>
        <v>0</v>
      </c>
      <c r="J511" s="1768">
        <f>IF(J$46=0,"",J508*J509*SUM($D510)/J$46/365/$P$1)</f>
        <v>0</v>
      </c>
      <c r="K511" s="1768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69">
        <f>IF(C512="","",C508*C509*C512)</f>
        <v>24</v>
      </c>
      <c r="D513" s="1769">
        <f>IF(D512="","",D508*D509*D512)</f>
        <v>54</v>
      </c>
      <c r="E513" s="1769">
        <f>IF(E512="","",E508*E509*E512)</f>
        <v>144</v>
      </c>
      <c r="F513" s="1769">
        <f>IF(F512="","",F508*F509*F512)</f>
        <v>432</v>
      </c>
      <c r="G513" s="1101"/>
      <c r="H513" s="1769">
        <f>IF(H$46=0,"",IF($D512="",H508*H509*'Exp factors'!$H$62,H508*H509*$D512))</f>
        <v>0</v>
      </c>
      <c r="I513" s="1769">
        <f>IF(I$46=0,"",IF($D512="",I508*I509*'Exp factors'!$H$62,I508*I509*$D512))</f>
        <v>0</v>
      </c>
      <c r="J513" s="1769">
        <f>IF(J$46=0,"",IF($D512="",J508*J509*'Exp factors'!$H$62,J508*J509*$D512))</f>
        <v>0</v>
      </c>
      <c r="K513" s="1769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59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8">
        <f>IF(SUM(C514)=0,"",C514*C515*C516/C$46/365/$P$1)</f>
        <v>6.7095331283198219E-3</v>
      </c>
      <c r="D517" s="1768">
        <f>IF(SUM(D514)=0,"",D514*D515*D516/D$46/365/$P$1)</f>
        <v>2.0128599384959464E-2</v>
      </c>
      <c r="E517" s="1768">
        <f>IF(SUM(E514)=0,"",E514*E515*E516/E$46/365/$P$1)</f>
        <v>5.2837573385518595E-2</v>
      </c>
      <c r="F517" s="1768">
        <f>IF(SUM(F514)=0,"",F514*F515*F516/F$46/365/$P$1)</f>
        <v>5.8708414872798438E-2</v>
      </c>
      <c r="G517" s="1113"/>
      <c r="H517" s="1768">
        <f>IF(H$46=0,"",H514*H515*SUM($D516)/H$46/365/$P$1)</f>
        <v>0</v>
      </c>
      <c r="I517" s="1768">
        <f>IF(I$46=0,"",I514*I515*SUM($D516)/I$46/365/$P$1)</f>
        <v>0</v>
      </c>
      <c r="J517" s="1768">
        <f>IF(J$46=0,"",J514*J515*SUM($D516)/J$46/365/$P$1)</f>
        <v>0</v>
      </c>
      <c r="K517" s="1768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69">
        <f>IF(C518="","",C514*C515*C518)</f>
        <v>44</v>
      </c>
      <c r="D519" s="1769">
        <f>IF(D518="","",D514*D515*D518)</f>
        <v>120</v>
      </c>
      <c r="E519" s="1769">
        <f>IF(E518="","",E514*E515*E518)</f>
        <v>360</v>
      </c>
      <c r="F519" s="1769">
        <f>IF(F518="","",F514*F515*F518)</f>
        <v>600</v>
      </c>
      <c r="G519" s="1101"/>
      <c r="H519" s="1769">
        <f>IF(H$46=0,"",IF($D518="",H514*H515*'Exp factors'!$H$53,H514*H515*$D518))</f>
        <v>0</v>
      </c>
      <c r="I519" s="1769">
        <f>IF(I$46=0,"",IF($D518="",I514*I515*'Exp factors'!$H$53,I514*I515*$D518))</f>
        <v>0</v>
      </c>
      <c r="J519" s="1769">
        <f>IF(J$46=0,"",IF($D518="",J514*J515*'Exp factors'!$H$53,J514*J515*$D518))</f>
        <v>0</v>
      </c>
      <c r="K519" s="1769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0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4" t="str">
        <f>IF(SUM(C520)=0,"",C520*C521*C522/C$46/365/$P$1)</f>
        <v/>
      </c>
      <c r="D523" s="1764" t="str">
        <f>IF(SUM(D520)=0,"",D520*D521*D522/D$46/365/$P$1)</f>
        <v/>
      </c>
      <c r="E523" s="1764">
        <f>IF(SUM(E520)=0,"",E520*E521*E522/E$46/365/$P$1)</f>
        <v>3.7573385518590995E-3</v>
      </c>
      <c r="F523" s="1764" t="str">
        <f>IF(SUM(F520)=0,"",F520*F521*F522/F$46/365/$P$1)</f>
        <v/>
      </c>
      <c r="G523" s="1113"/>
      <c r="H523" s="1764">
        <f>IF(H$46=0,"",H520*H521*SUM($D522)/H$46/365/$P$1)</f>
        <v>0</v>
      </c>
      <c r="I523" s="1764">
        <f>IF(I$46=0,"",I520*I521*SUM($D522)/I$46/365/$P$1)</f>
        <v>0</v>
      </c>
      <c r="J523" s="1764">
        <f>IF(J$46=0,"",J520*J521*SUM($D522)/J$46/365/$P$1)</f>
        <v>0</v>
      </c>
      <c r="K523" s="1764">
        <f>IF(K$46=0,"",K520*K521*SUM($D522)/K$46/365/$P$1)</f>
        <v>0</v>
      </c>
      <c r="L523" s="1113"/>
      <c r="M523" s="1777" t="str">
        <f>IF(SUM(H523)=SUM(C523),"",SUM(H523)-SUM(C523))</f>
        <v/>
      </c>
      <c r="N523" s="1777" t="str">
        <f>IF(SUM(I523)=SUM(D523),"",SUM(I523)-SUM(D523))</f>
        <v/>
      </c>
      <c r="O523" s="1777">
        <f>IF(SUM(J523)=SUM(E523),"",SUM(J523)-SUM(E523))</f>
        <v>-3.7573385518590995E-3</v>
      </c>
      <c r="P523" s="1777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3" t="str">
        <f>IF(C524="","",C520*C521*C524)</f>
        <v/>
      </c>
      <c r="D525" s="1763" t="str">
        <f>IF(D524="","",D520*D521*D524)</f>
        <v/>
      </c>
      <c r="E525" s="1763">
        <f>IF(E524="","",E520*E521*E524)</f>
        <v>43.199999999999996</v>
      </c>
      <c r="F525" s="1763" t="str">
        <f>IF(F524="","",F520*F521*F524)</f>
        <v/>
      </c>
      <c r="G525" s="1101"/>
      <c r="H525" s="1763">
        <f>IF(H$46=0,"",IF($D524="",H520*H521*'Exp factors'!$H$44,H520*H521*$D524))</f>
        <v>0</v>
      </c>
      <c r="I525" s="1763">
        <f>IF(I$46=0,"",IF($D524="",I520*I521*'Exp factors'!$H$44,I520*I521*$D524))</f>
        <v>0</v>
      </c>
      <c r="J525" s="1763">
        <f>IF(J$46=0,"",IF($D524="",J520*J521*'Exp factors'!$H$44,J520*J521*$D524))</f>
        <v>0</v>
      </c>
      <c r="K525" s="1763">
        <f>IF(K$46=0,"",IF($D524="",K520*K521*'Exp factors'!$H$44,K520*K521*$D524))</f>
        <v>0</v>
      </c>
      <c r="L525" s="1101"/>
      <c r="M525" s="1778" t="str">
        <f>IF(SUM(H525)=SUM(C525),"",SUM(H525)-SUM(C525))</f>
        <v/>
      </c>
      <c r="N525" s="1778" t="str">
        <f>IF(SUM(I525)=SUM(D525),"",SUM(I525)-SUM(D525))</f>
        <v/>
      </c>
      <c r="O525" s="1778">
        <f>IF(SUM(J525)=SUM(E525),"",SUM(J525)-SUM(E525))</f>
        <v>-43.199999999999996</v>
      </c>
      <c r="P525" s="1778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0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4" t="str">
        <f>IF(SUM(C527)=0,"",C527*C528/C$46/365/$P$1)</f>
        <v/>
      </c>
      <c r="D529" s="1764" t="str">
        <f>IF(SUM(D527)=0,"",D527*D528/D$46/365/$P$1)</f>
        <v/>
      </c>
      <c r="E529" s="1764" t="str">
        <f>IF(SUM(E527)=0,"",E527*E528/E$46/365/$P$1)</f>
        <v/>
      </c>
      <c r="F529" s="1764" t="str">
        <f>IF(SUM(F527)=0,"",F527*F528/F$46/365/$P$1)</f>
        <v/>
      </c>
      <c r="G529" s="1101"/>
      <c r="H529" s="1764">
        <f>IF(H$46=0,"",H527*SUM($D528)/H$46/365/$P$1)</f>
        <v>0</v>
      </c>
      <c r="I529" s="1764">
        <f>IF(I$46=0,"",I527*SUM($D528)/I$46/365/$P$1)</f>
        <v>0</v>
      </c>
      <c r="J529" s="1764">
        <f>IF(J$46=0,"",J527*SUM($D528)/J$46/365/$P$1)</f>
        <v>0</v>
      </c>
      <c r="K529" s="1764">
        <f>IF(K$46=0,"",K527*SUM($D528)/K$46/365/$P$1)</f>
        <v>0</v>
      </c>
      <c r="L529" s="1101"/>
      <c r="M529" s="1777" t="str">
        <f>IF(SUM(H529)=SUM(C529),"",SUM(H529)-SUM(C529))</f>
        <v/>
      </c>
      <c r="N529" s="1777" t="str">
        <f>IF(SUM(I529)=SUM(D529),"",SUM(I529)-SUM(D529))</f>
        <v/>
      </c>
      <c r="O529" s="1777" t="str">
        <f>IF(SUM(J529)=SUM(E529),"",SUM(J529)-SUM(E529))</f>
        <v/>
      </c>
      <c r="P529" s="1777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3" t="str">
        <f>IF(C530="","",C527*C530)</f>
        <v/>
      </c>
      <c r="D531" s="1763" t="str">
        <f>IF(D530="","",D527*D530)</f>
        <v/>
      </c>
      <c r="E531" s="1763" t="str">
        <f>IF(E530="","",E527*E530)</f>
        <v/>
      </c>
      <c r="F531" s="1763" t="str">
        <f>IF(F530="","",F527*F530)</f>
        <v/>
      </c>
      <c r="G531" s="1101"/>
      <c r="H531" s="1763">
        <f>IF(H$46=0,"",IF($D530="",H527*'Exp factors'!$H$45,H527*$D530))</f>
        <v>0</v>
      </c>
      <c r="I531" s="1763">
        <f>IF(I$46=0,"",IF($D530="",I527*'Exp factors'!$H$45,I527*$D530))</f>
        <v>0</v>
      </c>
      <c r="J531" s="1763">
        <f>IF(J$46=0,"",IF($D530="",J527*'Exp factors'!$H$45,J527*$D530))</f>
        <v>0</v>
      </c>
      <c r="K531" s="1763">
        <f>IF(K$46=0,"",IF($D530="",K527*'Exp factors'!$H$45,K527*$D530))</f>
        <v>0</v>
      </c>
      <c r="L531" s="1101"/>
      <c r="M531" s="1778" t="str">
        <f>IF(SUM(H531)=SUM(C531),"",SUM(H531)-SUM(C531))</f>
        <v/>
      </c>
      <c r="N531" s="1778" t="str">
        <f>IF(SUM(I531)=SUM(D531),"",SUM(I531)-SUM(D531))</f>
        <v/>
      </c>
      <c r="O531" s="1778" t="str">
        <f>IF(SUM(J531)=SUM(E531),"",SUM(J531)-SUM(E531))</f>
        <v/>
      </c>
      <c r="P531" s="1778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0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4" t="str">
        <f>IF(SUM(C533)=0,"",C533*C534/C$46/365/$P$1)</f>
        <v/>
      </c>
      <c r="D535" s="1764" t="str">
        <f>IF(SUM(D533)=0,"",D533*D534/D$46/365/$P$1)</f>
        <v/>
      </c>
      <c r="E535" s="1764" t="str">
        <f>IF(SUM(E533)=0,"",E533*E534/E$46/365/$P$1)</f>
        <v/>
      </c>
      <c r="F535" s="1764" t="str">
        <f>IF(SUM(F533)=0,"",F533*F534/F$46/365/$P$1)</f>
        <v/>
      </c>
      <c r="G535" s="1101"/>
      <c r="H535" s="1764">
        <f>IF(H$46=0,"",H533*SUM($D534)/H$46/365/$P$1)</f>
        <v>0</v>
      </c>
      <c r="I535" s="1764">
        <f>IF(I$46=0,"",I533*SUM($D534)/I$46/365/$P$1)</f>
        <v>0</v>
      </c>
      <c r="J535" s="1764">
        <f>IF(J$46=0,"",J533*SUM($D534)/J$46/365/$P$1)</f>
        <v>0</v>
      </c>
      <c r="K535" s="1764">
        <f>IF(K$46=0,"",K533*SUM($D534)/K$46/365/$P$1)</f>
        <v>0</v>
      </c>
      <c r="L535" s="1101"/>
      <c r="M535" s="1777" t="str">
        <f>IF(SUM(H535)=SUM(C535),"",SUM(H535)-SUM(C535))</f>
        <v/>
      </c>
      <c r="N535" s="1777" t="str">
        <f>IF(SUM(I535)=SUM(D535),"",SUM(I535)-SUM(D535))</f>
        <v/>
      </c>
      <c r="O535" s="1777" t="str">
        <f>IF(SUM(J535)=SUM(E535),"",SUM(J535)-SUM(E535))</f>
        <v/>
      </c>
      <c r="P535" s="1777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3" t="str">
        <f>IF(C536="","",C533*C536)</f>
        <v/>
      </c>
      <c r="D537" s="1763" t="str">
        <f>IF(D536="","",D533*D536)</f>
        <v/>
      </c>
      <c r="E537" s="1763" t="str">
        <f>IF(E536="","",E533*E536)</f>
        <v/>
      </c>
      <c r="F537" s="1763" t="str">
        <f>IF(F536="","",F533*F536)</f>
        <v/>
      </c>
      <c r="G537" s="1101"/>
      <c r="H537" s="1763">
        <f>IF(H$46=0,"",IF($D536="",H533*'Exp factors'!$H$46,H533*$D536))</f>
        <v>0</v>
      </c>
      <c r="I537" s="1763">
        <f>IF(I$46=0,"",IF($D536="",I533*'Exp factors'!$H$46,I533*$D536))</f>
        <v>0</v>
      </c>
      <c r="J537" s="1763">
        <f>IF(J$46=0,"",IF($D536="",J533*'Exp factors'!$H$46,J533*$D536))</f>
        <v>0</v>
      </c>
      <c r="K537" s="1763">
        <f>IF(K$46=0,"",IF($D536="",K533*'Exp factors'!$H$46,K533*$D536))</f>
        <v>0</v>
      </c>
      <c r="L537" s="1101"/>
      <c r="M537" s="1778" t="str">
        <f>IF(SUM(H537)=SUM(C537),"",SUM(H537)-SUM(C537))</f>
        <v/>
      </c>
      <c r="N537" s="1778" t="str">
        <f>IF(SUM(I537)=SUM(D537),"",SUM(I537)-SUM(D537))</f>
        <v/>
      </c>
      <c r="O537" s="1778" t="str">
        <f>IF(SUM(J537)=SUM(E537),"",SUM(J537)-SUM(E537))</f>
        <v/>
      </c>
      <c r="P537" s="1778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0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4">
        <f>IF(SUM(C538)=0,"",C538*C539*C540/C$46/365/$P$1)</f>
        <v>3.065883887801696E-3</v>
      </c>
      <c r="D541" s="1764">
        <f>IF(SUM(D538)=0,"",D538*D539*D540/D$46/365/$P$1)</f>
        <v>5.2558009505171924E-3</v>
      </c>
      <c r="E541" s="1764">
        <f>IF(SUM(E538)=0,"",E538*E539*E540/E$46/365/$P$1)</f>
        <v>7.6647097195042405E-3</v>
      </c>
      <c r="F541" s="1764">
        <f>IF(SUM(F538)=0,"",F538*F539*F540/F$46/365/$P$1)</f>
        <v>2.5549032398347465E-3</v>
      </c>
      <c r="G541" s="1101"/>
      <c r="H541" s="1764">
        <f>IF(H$46=0,"",H538*H539*SUM($D540)/H$46/365/$P$1)</f>
        <v>0</v>
      </c>
      <c r="I541" s="1764">
        <f>IF(I$46=0,"",I538*I539*SUM($D540)/I$46/365/$P$1)</f>
        <v>0</v>
      </c>
      <c r="J541" s="1764">
        <f>IF(J$46=0,"",J538*J539*SUM($D540)/J$46/365/$P$1)</f>
        <v>0</v>
      </c>
      <c r="K541" s="1764">
        <f>IF(K$46=0,"",K538*K539*SUM($D540)/K$46/365/$P$1)</f>
        <v>0</v>
      </c>
      <c r="L541" s="1101"/>
      <c r="M541" s="1777">
        <f>IF(SUM(H541)=SUM(C541),"",SUM(H541)-SUM(C541))</f>
        <v>-3.065883887801696E-3</v>
      </c>
      <c r="N541" s="1777">
        <f>IF(SUM(I541)=SUM(D541),"",SUM(I541)-SUM(D541))</f>
        <v>-5.2558009505171924E-3</v>
      </c>
      <c r="O541" s="1777">
        <f>IF(SUM(J541)=SUM(E541),"",SUM(J541)-SUM(E541))</f>
        <v>-7.6647097195042405E-3</v>
      </c>
      <c r="P541" s="1777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3">
        <f>IF(C542="","",C538*C539*C542)</f>
        <v>56</v>
      </c>
      <c r="D543" s="1763">
        <f>IF(D542="","",D538*D539*D542)</f>
        <v>120</v>
      </c>
      <c r="E543" s="1763">
        <f>IF(E542="","",E538*E539*E542)</f>
        <v>400</v>
      </c>
      <c r="F543" s="1763">
        <f>IF(F542="","",F538*F539*F542)</f>
        <v>200</v>
      </c>
      <c r="G543" s="1101"/>
      <c r="H543" s="1763">
        <f>IF(H$46=0,"",IF($D542="",H538*H539*'Exp factors'!$H$47,H538*H539*$D542))</f>
        <v>0</v>
      </c>
      <c r="I543" s="1763">
        <f>IF(I$46=0,"",IF($D542="",I538*I539*'Exp factors'!$H$47,I538*I539*$D542))</f>
        <v>0</v>
      </c>
      <c r="J543" s="1763">
        <f>IF(J$46=0,"",IF($D542="",J538*J539*'Exp factors'!$H$47,J538*J539*$D542))</f>
        <v>0</v>
      </c>
      <c r="K543" s="1763">
        <f>IF(K$46=0,"",IF($D542="",K538*K539*'Exp factors'!$H$47,K538*K539*$D542))</f>
        <v>0</v>
      </c>
      <c r="L543" s="1101"/>
      <c r="M543" s="1778">
        <f>IF(SUM(H543)=SUM(C543),"",SUM(H543)-SUM(C543))</f>
        <v>-56</v>
      </c>
      <c r="N543" s="1778">
        <f>IF(SUM(I543)=SUM(D543),"",SUM(I543)-SUM(D543))</f>
        <v>-120</v>
      </c>
      <c r="O543" s="1778">
        <f>IF(SUM(J543)=SUM(E543),"",SUM(J543)-SUM(E543))</f>
        <v>-400</v>
      </c>
      <c r="P543" s="1778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1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6" t="str">
        <f>IF(SUM(C545)=0,"",C545*C546/C$46/365/$P$1)</f>
        <v/>
      </c>
      <c r="D547" s="1766" t="str">
        <f>IF(SUM(D545)=0,"",D545*D546/D$46/365/$P$1)</f>
        <v/>
      </c>
      <c r="E547" s="1766" t="str">
        <f>IF(SUM(E545)=0,"",E545*E546/E$46/365/$P$1)</f>
        <v/>
      </c>
      <c r="F547" s="1766" t="str">
        <f>IF(SUM(F545)=0,"",F545*F546/F$46/365/$P$1)</f>
        <v/>
      </c>
      <c r="G547" s="1101"/>
      <c r="H547" s="1766">
        <f>IF(H$46=0,"",H545*SUM($D546)/H$46/365/$P$1)</f>
        <v>0</v>
      </c>
      <c r="I547" s="1766">
        <f>IF(I$46=0,"",I545*SUM($D546)/I$46/365/$P$1)</f>
        <v>0</v>
      </c>
      <c r="J547" s="1766">
        <f>IF(J$46=0,"",J545*SUM($D546)/J$46/365/$P$1)</f>
        <v>0</v>
      </c>
      <c r="K547" s="1766">
        <f>IF(K$46=0,"",K545*SUM($D546)/K$46/365/$P$1)</f>
        <v>0</v>
      </c>
      <c r="L547" s="1101"/>
      <c r="M547" s="1779" t="str">
        <f>IF(SUM(H547)=SUM(C547),"",SUM(H547)-SUM(C547))</f>
        <v/>
      </c>
      <c r="N547" s="1779" t="str">
        <f>IF(SUM(I547)=SUM(D547),"",SUM(I547)-SUM(D547))</f>
        <v/>
      </c>
      <c r="O547" s="1779" t="str">
        <f>IF(SUM(J547)=SUM(E547),"",SUM(J547)-SUM(E547))</f>
        <v/>
      </c>
      <c r="P547" s="177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5" t="str">
        <f>IF(C548="","",C545*C548)</f>
        <v/>
      </c>
      <c r="D549" s="1765" t="str">
        <f>IF(D548="","",D545*D548)</f>
        <v/>
      </c>
      <c r="E549" s="1765" t="str">
        <f>IF(E548="","",E545*E548)</f>
        <v/>
      </c>
      <c r="F549" s="1765" t="str">
        <f>IF(F548="","",F545*F548)</f>
        <v/>
      </c>
      <c r="G549" s="1101"/>
      <c r="H549" s="1765">
        <f>IF(H$46=0,"",IF($D548="",H545*'Exp factors'!$H$48,H545*$D548))</f>
        <v>0</v>
      </c>
      <c r="I549" s="1765">
        <f>IF(I$46=0,"",IF($D548="",I545*'Exp factors'!$H$48,I545*$D548))</f>
        <v>0</v>
      </c>
      <c r="J549" s="1765">
        <f>IF(J$46=0,"",IF($D548="",J545*'Exp factors'!$H$48,J545*$D548))</f>
        <v>0</v>
      </c>
      <c r="K549" s="1765">
        <f>IF(K$46=0,"",IF($D548="",K545*'Exp factors'!$H$48,K545*$D548))</f>
        <v>0</v>
      </c>
      <c r="L549" s="1101"/>
      <c r="M549" s="1780" t="str">
        <f>IF(SUM(H549)=SUM(C549),"",SUM(H549)-SUM(C549))</f>
        <v/>
      </c>
      <c r="N549" s="1780" t="str">
        <f>IF(SUM(I549)=SUM(D549),"",SUM(I549)-SUM(D549))</f>
        <v/>
      </c>
      <c r="O549" s="1780" t="str">
        <f>IF(SUM(J549)=SUM(E549),"",SUM(J549)-SUM(E549))</f>
        <v/>
      </c>
      <c r="P549" s="1780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0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4" t="str">
        <f>IF(SUM(C551)=0,"",C551*C552/C$46/365/$P$1)</f>
        <v/>
      </c>
      <c r="D553" s="1764" t="str">
        <f>IF(SUM(D551)=0,"",D551*D552/D$46/365/$P$1)</f>
        <v/>
      </c>
      <c r="E553" s="1764" t="str">
        <f>IF(SUM(E551)=0,"",E551*E552/E$46/365/$P$1)</f>
        <v/>
      </c>
      <c r="F553" s="1764" t="str">
        <f>IF(SUM(F551)=0,"",F551*F552/F$46/365/$P$1)</f>
        <v/>
      </c>
      <c r="G553" s="1101"/>
      <c r="H553" s="1764">
        <f>IF(H$46=0,"",H551*SUM($D552)/H$46/365/$P$1)</f>
        <v>0</v>
      </c>
      <c r="I553" s="1764">
        <f>IF(I$46=0,"",I551*SUM($D552)/I$46/365/$P$1)</f>
        <v>0</v>
      </c>
      <c r="J553" s="1764">
        <f>IF(J$46=0,"",J551*SUM($D552)/J$46/365/$P$1)</f>
        <v>0</v>
      </c>
      <c r="K553" s="1764">
        <f>IF(K$46=0,"",K551*SUM($D552)/K$46/365/$P$1)</f>
        <v>0</v>
      </c>
      <c r="L553" s="1101"/>
      <c r="M553" s="1777" t="str">
        <f>IF(SUM(H553)=SUM(C553),"",SUM(H553)-SUM(C553))</f>
        <v/>
      </c>
      <c r="N553" s="1777" t="str">
        <f>IF(SUM(I553)=SUM(D553),"",SUM(I553)-SUM(D553))</f>
        <v/>
      </c>
      <c r="O553" s="1777" t="str">
        <f>IF(SUM(J553)=SUM(E553),"",SUM(J553)-SUM(E553))</f>
        <v/>
      </c>
      <c r="P553" s="1777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3" t="str">
        <f>IF(C554="","",C551*C554)</f>
        <v/>
      </c>
      <c r="D555" s="1763" t="str">
        <f>IF(D554="","",D551*D554)</f>
        <v/>
      </c>
      <c r="E555" s="1763" t="str">
        <f>IF(E554="","",E551*E554)</f>
        <v/>
      </c>
      <c r="F555" s="1763" t="str">
        <f>IF(F554="","",F551*F554)</f>
        <v/>
      </c>
      <c r="G555" s="1101"/>
      <c r="H555" s="1763">
        <f>IF(H$46=0,"",IF($D554="",H551*'Exp factors'!$H$49,H551*$D554))</f>
        <v>0</v>
      </c>
      <c r="I555" s="1763">
        <f>IF(I$46=0,"",IF($D554="",I551*'Exp factors'!$H$49,I551*$D554))</f>
        <v>0</v>
      </c>
      <c r="J555" s="1763">
        <f>IF(J$46=0,"",IF($D554="",J551*'Exp factors'!$H$49,J551*$D554))</f>
        <v>0</v>
      </c>
      <c r="K555" s="1763">
        <f>IF(K$46=0,"",IF($D554="",K551*'Exp factors'!$H$49,K551*$D554))</f>
        <v>0</v>
      </c>
      <c r="L555" s="1101"/>
      <c r="M555" s="1778" t="str">
        <f>IF(SUM(H555)=SUM(C555),"",SUM(H555)-SUM(C555))</f>
        <v/>
      </c>
      <c r="N555" s="1778" t="str">
        <f>IF(SUM(I555)=SUM(D555),"",SUM(I555)-SUM(D555))</f>
        <v/>
      </c>
      <c r="O555" s="1778" t="str">
        <f>IF(SUM(J555)=SUM(E555),"",SUM(J555)-SUM(E555))</f>
        <v/>
      </c>
      <c r="P555" s="1778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0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4">
        <f>IF(SUM(C557)=0,"",C557*C558/C$46/365/$P$1)</f>
        <v>3.8766191408070075E-3</v>
      </c>
      <c r="D559" s="1764">
        <f>IF(SUM(D557)=0,"",D557*D558/D$46/365/$P$1)</f>
        <v>5.8149287112105111E-3</v>
      </c>
      <c r="E559" s="1764">
        <f>IF(SUM(E557)=0,"",E557*E558/E$46/365/$P$1)</f>
        <v>9.7847358121330719E-3</v>
      </c>
      <c r="F559" s="1764">
        <f>IF(SUM(F557)=0,"",F557*F558/F$46/365/$P$1)</f>
        <v>7.8277886497064592E-3</v>
      </c>
      <c r="G559" s="1101"/>
      <c r="H559" s="1764">
        <f>IF(H$46=0,"",H557*SUM($D558)/H$46/365/$P$1)</f>
        <v>0</v>
      </c>
      <c r="I559" s="1764">
        <f>IF(I$46=0,"",I557*SUM($D558)/I$46/365/$P$1)</f>
        <v>0</v>
      </c>
      <c r="J559" s="1764">
        <f>IF(J$46=0,"",J557*SUM($D558)/J$46/365/$P$1)</f>
        <v>0</v>
      </c>
      <c r="K559" s="1764">
        <f>IF(K$46=0,"",K557*SUM($D558)/K$46/365/$P$1)</f>
        <v>0</v>
      </c>
      <c r="L559" s="1101"/>
      <c r="M559" s="1777">
        <f>IF(SUM(H559)=SUM(C559),"",SUM(H559)-SUM(C559))</f>
        <v>-3.8766191408070075E-3</v>
      </c>
      <c r="N559" s="1777">
        <f>IF(SUM(I559)=SUM(D559),"",SUM(I559)-SUM(D559))</f>
        <v>-5.8149287112105111E-3</v>
      </c>
      <c r="O559" s="1777">
        <f>IF(SUM(J559)=SUM(E559),"",SUM(J559)-SUM(E559))</f>
        <v>-9.7847358121330719E-3</v>
      </c>
      <c r="P559" s="1777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3">
        <f>IF(C560="","",C557*C560)</f>
        <v>104</v>
      </c>
      <c r="D561" s="1763">
        <f>IF(D560="","",D557*D560)</f>
        <v>156</v>
      </c>
      <c r="E561" s="1763">
        <f>IF(E560="","",E557*E560)</f>
        <v>300</v>
      </c>
      <c r="F561" s="1763">
        <f>IF(F560="","",F557*F560)</f>
        <v>360</v>
      </c>
      <c r="G561" s="1101"/>
      <c r="H561" s="1763">
        <f>IF(H$46=0,"",IF($D560="",H557*'Exp factors'!$H$55,H557*$D560))</f>
        <v>0</v>
      </c>
      <c r="I561" s="1763">
        <f>IF(I$46=0,"",IF($D560="",I557*'Exp factors'!$H$55,I557*$D560))</f>
        <v>0</v>
      </c>
      <c r="J561" s="1763">
        <f>IF(J$46=0,"",IF($D560="",J557*'Exp factors'!$H$55,J557*$D560))</f>
        <v>0</v>
      </c>
      <c r="K561" s="1763">
        <f>IF(K$46=0,"",IF($D560="",K557*'Exp factors'!$H$55,K557*$D560))</f>
        <v>0</v>
      </c>
      <c r="L561" s="1101"/>
      <c r="M561" s="1778">
        <f>IF(SUM(H561)=SUM(C561),"",SUM(H561)-SUM(C561))</f>
        <v>-104</v>
      </c>
      <c r="N561" s="1778">
        <f>IF(SUM(I561)=SUM(D561),"",SUM(I561)-SUM(D561))</f>
        <v>-156</v>
      </c>
      <c r="O561" s="1778">
        <f>IF(SUM(J561)=SUM(E561),"",SUM(J561)-SUM(E561))</f>
        <v>-300</v>
      </c>
      <c r="P561" s="1778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1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6" t="str">
        <f>IF(SUM(C563)=0,"",C563*C564/C$46/365/$P$1)</f>
        <v/>
      </c>
      <c r="D565" s="1766" t="str">
        <f>IF(SUM(D563)=0,"",D563*D564/D$46/365/$P$1)</f>
        <v/>
      </c>
      <c r="E565" s="1766" t="str">
        <f>IF(SUM(E563)=0,"",E563*E564/E$46/365/$P$1)</f>
        <v/>
      </c>
      <c r="F565" s="1766" t="str">
        <f>IF(SUM(F563)=0,"",F563*F564/F$46/365/$P$1)</f>
        <v/>
      </c>
      <c r="G565" s="1101"/>
      <c r="H565" s="1766">
        <f>IF(H$46=0,"",H563*SUM($D564)/H$46/365/$P$1)</f>
        <v>0</v>
      </c>
      <c r="I565" s="1766">
        <f>IF(I$46=0,"",I563*SUM($D564)/I$46/365/$P$1)</f>
        <v>0</v>
      </c>
      <c r="J565" s="1766">
        <f>IF(J$46=0,"",J563*SUM($D564)/J$46/365/$P$1)</f>
        <v>0</v>
      </c>
      <c r="K565" s="1766">
        <f>IF(K$46=0,"",K563*SUM($D564)/K$46/365/$P$1)</f>
        <v>0</v>
      </c>
      <c r="L565" s="1101"/>
      <c r="M565" s="1779" t="str">
        <f>IF(SUM(H565)=SUM(C565),"",SUM(H565)-SUM(C565))</f>
        <v/>
      </c>
      <c r="N565" s="1779" t="str">
        <f>IF(SUM(I565)=SUM(D565),"",SUM(I565)-SUM(D565))</f>
        <v/>
      </c>
      <c r="O565" s="1779" t="str">
        <f>IF(SUM(J565)=SUM(E565),"",SUM(J565)-SUM(E565))</f>
        <v/>
      </c>
      <c r="P565" s="177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5" t="str">
        <f>IF(C566="","",C563*C566)</f>
        <v/>
      </c>
      <c r="D567" s="1765" t="str">
        <f>IF(D566="","",D563*D566)</f>
        <v/>
      </c>
      <c r="E567" s="1765" t="str">
        <f>IF(E566="","",E563*E566)</f>
        <v/>
      </c>
      <c r="F567" s="1765" t="str">
        <f>IF(F566="","",F563*F566)</f>
        <v/>
      </c>
      <c r="G567" s="1101"/>
      <c r="H567" s="1765">
        <f>IF(H$46=0,"",IF($D566="",H563*'Exp factors'!$H$56,H563*$D566))</f>
        <v>0</v>
      </c>
      <c r="I567" s="1765">
        <f>IF(I$46=0,"",IF($D566="",I563*'Exp factors'!$H$56,I563*$D566))</f>
        <v>0</v>
      </c>
      <c r="J567" s="1765">
        <f>IF(J$46=0,"",IF($D566="",J563*'Exp factors'!$H$56,J563*$D566))</f>
        <v>0</v>
      </c>
      <c r="K567" s="1765">
        <f>IF(K$46=0,"",IF($D566="",K563*'Exp factors'!$H$56,K563*$D566))</f>
        <v>0</v>
      </c>
      <c r="L567" s="1101"/>
      <c r="M567" s="1780" t="str">
        <f>IF(SUM(H567)=SUM(C567),"",SUM(H567)-SUM(C567))</f>
        <v/>
      </c>
      <c r="N567" s="1780" t="str">
        <f>IF(SUM(I567)=SUM(D567),"",SUM(I567)-SUM(D567))</f>
        <v/>
      </c>
      <c r="O567" s="1780" t="str">
        <f>IF(SUM(J567)=SUM(E567),"",SUM(J567)-SUM(E567))</f>
        <v/>
      </c>
      <c r="P567" s="1780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1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6" t="str">
        <f>IF(SUM(C569)=0,"",C569*C570/C$46/365/$P$1)</f>
        <v/>
      </c>
      <c r="D571" s="1766" t="str">
        <f>IF(SUM(D569)=0,"",D569*D570/D$46/365/$P$1)</f>
        <v/>
      </c>
      <c r="E571" s="1766" t="str">
        <f>IF(SUM(E569)=0,"",E569*E570/E$46/365/$P$1)</f>
        <v/>
      </c>
      <c r="F571" s="1766" t="str">
        <f>IF(SUM(F569)=0,"",F569*F570/F$46/365/$P$1)</f>
        <v/>
      </c>
      <c r="G571" s="1101"/>
      <c r="H571" s="1766">
        <f>IF(H$46=0,"",H569*SUM($D570)/H$46/365/$P$1)</f>
        <v>0</v>
      </c>
      <c r="I571" s="1766">
        <f>IF(I$46=0,"",I569*SUM($D570)/I$46/365/$P$1)</f>
        <v>0</v>
      </c>
      <c r="J571" s="1766">
        <f>IF(J$46=0,"",J569*SUM($D570)/J$46/365/$P$1)</f>
        <v>0</v>
      </c>
      <c r="K571" s="1766">
        <f>IF(K$46=0,"",K569*SUM($D570)/K$46/365/$P$1)</f>
        <v>0</v>
      </c>
      <c r="L571" s="1101"/>
      <c r="M571" s="1779" t="str">
        <f>IF(SUM(H571)=SUM(C571),"",SUM(H571)-SUM(C571))</f>
        <v/>
      </c>
      <c r="N571" s="1779" t="str">
        <f>IF(SUM(I571)=SUM(D571),"",SUM(I571)-SUM(D571))</f>
        <v/>
      </c>
      <c r="O571" s="1779" t="str">
        <f>IF(SUM(J571)=SUM(E571),"",SUM(J571)-SUM(E571))</f>
        <v/>
      </c>
      <c r="P571" s="177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5" t="str">
        <f>IF(C572="","",C569*C572)</f>
        <v/>
      </c>
      <c r="D573" s="1765" t="str">
        <f>IF(D572="","",D569*D572)</f>
        <v/>
      </c>
      <c r="E573" s="1765" t="str">
        <f>IF(E572="","",E569*E572)</f>
        <v/>
      </c>
      <c r="F573" s="1765" t="str">
        <f>IF(F572="","",F569*F572)</f>
        <v/>
      </c>
      <c r="G573" s="1101"/>
      <c r="H573" s="1765">
        <f>IF(H$46=0,"",IF($D572="",H569*'Exp factors'!$H$57,H569*$D572))</f>
        <v>0</v>
      </c>
      <c r="I573" s="1765">
        <f>IF(I$46=0,"",IF($D572="",I569*'Exp factors'!$H$57,I569*$D572))</f>
        <v>0</v>
      </c>
      <c r="J573" s="1765">
        <f>IF(J$46=0,"",IF($D572="",J569*'Exp factors'!$H$57,J569*$D572))</f>
        <v>0</v>
      </c>
      <c r="K573" s="1765">
        <f>IF(K$46=0,"",IF($D572="",K569*'Exp factors'!$H$57,K569*$D572))</f>
        <v>0</v>
      </c>
      <c r="L573" s="1101"/>
      <c r="M573" s="1780" t="str">
        <f>IF(SUM(H573)=SUM(C573),"",SUM(H573)-SUM(C573))</f>
        <v/>
      </c>
      <c r="N573" s="1780" t="str">
        <f>IF(SUM(I573)=SUM(D573),"",SUM(I573)-SUM(D573))</f>
        <v/>
      </c>
      <c r="O573" s="1780" t="str">
        <f>IF(SUM(J573)=SUM(E573),"",SUM(J573)-SUM(E573))</f>
        <v/>
      </c>
      <c r="P573" s="1780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0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4" t="str">
        <f>IF(SUM(C574)=0,"",C574*C575*C576/C$46/365/$P$1)</f>
        <v/>
      </c>
      <c r="D577" s="1764" t="str">
        <f>IF(SUM(D574)=0,"",D574*D575*D576/D$46/365/$P$1)</f>
        <v/>
      </c>
      <c r="E577" s="1764" t="str">
        <f>IF(SUM(E574)=0,"",E574*E575*E576/E$46/365/$P$1)</f>
        <v/>
      </c>
      <c r="F577" s="1764" t="str">
        <f>IF(SUM(F574)=0,"",F574*F575*F576/F$46/365/$P$1)</f>
        <v/>
      </c>
      <c r="G577" s="1101"/>
      <c r="H577" s="1764">
        <f>IF(H$46=0,"",H574*H575*SUM($D576)/H$46/365/$P$1)</f>
        <v>0</v>
      </c>
      <c r="I577" s="1764">
        <f>IF(I$46=0,"",I574*I575*SUM($D576)/I$46/365/$P$1)</f>
        <v>0</v>
      </c>
      <c r="J577" s="1764">
        <f>IF(J$46=0,"",J574*J575*SUM($D576)/J$46/365/$P$1)</f>
        <v>0</v>
      </c>
      <c r="K577" s="1764">
        <f>IF(K$46=0,"",K574*K575*SUM($D576)/K$46/365/$P$1)</f>
        <v>0</v>
      </c>
      <c r="L577" s="1101"/>
      <c r="M577" s="1777" t="str">
        <f>IF(SUM(H577)=SUM(C577),"",SUM(H577)-SUM(C577))</f>
        <v/>
      </c>
      <c r="N577" s="1777" t="str">
        <f>IF(SUM(I577)=SUM(D577),"",SUM(I577)-SUM(D577))</f>
        <v/>
      </c>
      <c r="O577" s="1777" t="str">
        <f>IF(SUM(J577)=SUM(E577),"",SUM(J577)-SUM(E577))</f>
        <v/>
      </c>
      <c r="P577" s="1777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3" t="str">
        <f>IF(C578="","",C574*C575*C578)</f>
        <v/>
      </c>
      <c r="D579" s="1763" t="str">
        <f>IF(D578="","",D574*D575*D578)</f>
        <v/>
      </c>
      <c r="E579" s="1763" t="str">
        <f>IF(E578="","",E574*E575*E578)</f>
        <v/>
      </c>
      <c r="F579" s="1763" t="str">
        <f>IF(F578="","",F574*F575*F578)</f>
        <v/>
      </c>
      <c r="G579" s="1101"/>
      <c r="H579" s="1763">
        <f>IF(H$46=0,"",IF($D578="",H574*H575*'Exp factors'!$H$58,H574*H575*$D578))</f>
        <v>0</v>
      </c>
      <c r="I579" s="1763">
        <f>IF(I$46=0,"",IF($D578="",I574*I575*'Exp factors'!$H$58,I574*I575*$D578))</f>
        <v>0</v>
      </c>
      <c r="J579" s="1763">
        <f>IF(J$46=0,"",IF($D578="",J574*J575*'Exp factors'!$H$58,J574*J575*$D578))</f>
        <v>0</v>
      </c>
      <c r="K579" s="1763">
        <f>IF(K$46=0,"",IF($D578="",K574*K575*'Exp factors'!$H$58,K574*K575*$D578))</f>
        <v>0</v>
      </c>
      <c r="L579" s="1101"/>
      <c r="M579" s="1778" t="str">
        <f>IF(SUM(H579)=SUM(C579),"",SUM(H579)-SUM(C579))</f>
        <v/>
      </c>
      <c r="N579" s="1778" t="str">
        <f>IF(SUM(I579)=SUM(D579),"",SUM(I579)-SUM(D579))</f>
        <v/>
      </c>
      <c r="O579" s="1778" t="str">
        <f>IF(SUM(J579)=SUM(E579),"",SUM(J579)-SUM(E579))</f>
        <v/>
      </c>
      <c r="P579" s="1778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0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4" t="str">
        <f>IF(SUM(C580)=0,"",C580*C581*C582/C$46/365/$P$1)</f>
        <v/>
      </c>
      <c r="D583" s="1764" t="str">
        <f>IF(SUM(D580)=0,"",D580*D581*D582/D$46/365/$P$1)</f>
        <v/>
      </c>
      <c r="E583" s="1764" t="str">
        <f>IF(SUM(E580)=0,"",E580*E581*E582/E$46/365/$P$1)</f>
        <v/>
      </c>
      <c r="F583" s="1764" t="str">
        <f>IF(SUM(F580)=0,"",F580*F581*F582/F$46/365/$P$1)</f>
        <v/>
      </c>
      <c r="G583" s="1101"/>
      <c r="H583" s="1764">
        <f>IF(H$46=0,"",H580*H581*SUM($D582)/H$46/365/$P$1)</f>
        <v>0</v>
      </c>
      <c r="I583" s="1764">
        <f>IF(I$46=0,"",I580*I581*SUM($D582)/I$46/365/$P$1)</f>
        <v>0</v>
      </c>
      <c r="J583" s="1764">
        <f>IF(J$46=0,"",J580*J581*SUM($D582)/J$46/365/$P$1)</f>
        <v>0</v>
      </c>
      <c r="K583" s="1764">
        <f>IF(K$46=0,"",K580*K581*SUM($D582)/K$46/365/$P$1)</f>
        <v>0</v>
      </c>
      <c r="L583" s="1101"/>
      <c r="M583" s="1777" t="str">
        <f>IF(SUM(H583)=SUM(C583),"",SUM(H583)-SUM(C583))</f>
        <v/>
      </c>
      <c r="N583" s="1777" t="str">
        <f>IF(SUM(I583)=SUM(D583),"",SUM(I583)-SUM(D583))</f>
        <v/>
      </c>
      <c r="O583" s="1777" t="str">
        <f>IF(SUM(J583)=SUM(E583),"",SUM(J583)-SUM(E583))</f>
        <v/>
      </c>
      <c r="P583" s="1777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3" t="str">
        <f>IF(C584="","",C580*C581*C584)</f>
        <v/>
      </c>
      <c r="D585" s="1763" t="str">
        <f>IF(D584="","",D580*D581*D584)</f>
        <v/>
      </c>
      <c r="E585" s="1763" t="str">
        <f>IF(E584="","",E580*E581*E584)</f>
        <v/>
      </c>
      <c r="F585" s="1763" t="str">
        <f>IF(F584="","",F580*F581*F584)</f>
        <v/>
      </c>
      <c r="G585" s="1101"/>
      <c r="H585" s="1763">
        <f>IF(H$46=0,"",IF($D584="",H580*H581*'Exp factors'!$H$59,H580*H581*$D584))</f>
        <v>0</v>
      </c>
      <c r="I585" s="1763">
        <f>IF(I$46=0,"",IF($D584="",I580*I581*'Exp factors'!$H$59,I580*I581*$D584))</f>
        <v>0</v>
      </c>
      <c r="J585" s="1763">
        <f>IF(J$46=0,"",IF($D584="",J580*J581*'Exp factors'!$H$59,J580*J581*$D584))</f>
        <v>0</v>
      </c>
      <c r="K585" s="1763">
        <f>IF(K$46=0,"",IF($D584="",K580*K581*'Exp factors'!$H$59,K580*K581*$D584))</f>
        <v>0</v>
      </c>
      <c r="L585" s="1101"/>
      <c r="M585" s="1778" t="str">
        <f>IF(SUM(H585)=SUM(C585),"",SUM(H585)-SUM(C585))</f>
        <v/>
      </c>
      <c r="N585" s="1778" t="str">
        <f>IF(SUM(I585)=SUM(D585),"",SUM(I585)-SUM(D585))</f>
        <v/>
      </c>
      <c r="O585" s="1778" t="str">
        <f>IF(SUM(J585)=SUM(E585),"",SUM(J585)-SUM(E585))</f>
        <v/>
      </c>
      <c r="P585" s="1778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0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4" t="str">
        <f>IF(SUM(C586)=0,"",C586*C587*C588/C$46/365/$P$1)</f>
        <v/>
      </c>
      <c r="D589" s="1764" t="str">
        <f>IF(SUM(D586)=0,"",D586*D587*D588/D$46/365/$P$1)</f>
        <v/>
      </c>
      <c r="E589" s="1764" t="str">
        <f>IF(SUM(E586)=0,"",E586*E587*E588/E$46/365/$P$1)</f>
        <v/>
      </c>
      <c r="F589" s="1764" t="str">
        <f>IF(SUM(F586)=0,"",F586*F587*F588/F$46/365/$P$1)</f>
        <v/>
      </c>
      <c r="G589" s="1101"/>
      <c r="H589" s="1764">
        <f>IF(H$46=0,"",H586*H587*SUM($D588)/H$46/365/$P$1)</f>
        <v>0</v>
      </c>
      <c r="I589" s="1764">
        <f>IF(I$46=0,"",I586*I587*SUM($D588)/I$46/365/$P$1)</f>
        <v>0</v>
      </c>
      <c r="J589" s="1764">
        <f>IF(J$46=0,"",J586*J587*SUM($D588)/J$46/365/$P$1)</f>
        <v>0</v>
      </c>
      <c r="K589" s="1764">
        <f>IF(K$46=0,"",K586*K587*SUM($D588)/K$46/365/$P$1)</f>
        <v>0</v>
      </c>
      <c r="L589" s="1101"/>
      <c r="M589" s="1777" t="str">
        <f>IF(SUM(H589)=SUM(C589),"",SUM(H589)-SUM(C589))</f>
        <v/>
      </c>
      <c r="N589" s="1777" t="str">
        <f>IF(SUM(I589)=SUM(D589),"",SUM(I589)-SUM(D589))</f>
        <v/>
      </c>
      <c r="O589" s="1777" t="str">
        <f>IF(SUM(J589)=SUM(E589),"",SUM(J589)-SUM(E589))</f>
        <v/>
      </c>
      <c r="P589" s="1777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3" t="str">
        <f>IF(C590="","",C586*C587*C590)</f>
        <v/>
      </c>
      <c r="D591" s="1763" t="str">
        <f>IF(D590="","",D586*D587*D590)</f>
        <v/>
      </c>
      <c r="E591" s="1763" t="str">
        <f>IF(E590="","",E586*E587*E590)</f>
        <v/>
      </c>
      <c r="F591" s="1763" t="str">
        <f>IF(F590="","",F586*F587*F590)</f>
        <v/>
      </c>
      <c r="G591" s="1101"/>
      <c r="H591" s="1763">
        <f>IF(H$46=0,"",IF($D590="",H586*H587*'Exp factors'!$H$60,H586*H587*$D590))</f>
        <v>0</v>
      </c>
      <c r="I591" s="1763">
        <f>IF(I$46=0,"",IF($D590="",I586*I587*'Exp factors'!$H$60,I586*I587*$D590))</f>
        <v>0</v>
      </c>
      <c r="J591" s="1763">
        <f>IF(J$46=0,"",IF($D590="",J586*J587*'Exp factors'!$H$60,J586*J587*$D590))</f>
        <v>0</v>
      </c>
      <c r="K591" s="1763">
        <f>IF(K$46=0,"",IF($D590="",K586*K587*'Exp factors'!$H$60,K586*K587*$D590))</f>
        <v>0</v>
      </c>
      <c r="L591" s="1101"/>
      <c r="M591" s="1778" t="str">
        <f>IF(SUM(H591)=SUM(C591),"",SUM(H591)-SUM(C591))</f>
        <v/>
      </c>
      <c r="N591" s="1778" t="str">
        <f>IF(SUM(I591)=SUM(D591),"",SUM(I591)-SUM(D591))</f>
        <v/>
      </c>
      <c r="O591" s="1778" t="str">
        <f>IF(SUM(J591)=SUM(E591),"",SUM(J591)-SUM(E591))</f>
        <v/>
      </c>
      <c r="P591" s="1778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49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4">
        <f>IF(C593="","",C593*C594*C595/C$46/365/$P$1)</f>
        <v>3.6902432205759015E-3</v>
      </c>
      <c r="D596" s="1764">
        <f>IF(D593="","",D593*D594*D595/D$46/365/$P$1)</f>
        <v>9.2256080514397532E-3</v>
      </c>
      <c r="E596" s="1764">
        <f>IF(E593="","",E593*E594*E595/E$46/365/$P$1)</f>
        <v>1.9373776908023485E-2</v>
      </c>
      <c r="F596" s="1764">
        <f>IF(F593="","",F593*F594*F595/F$46/365/$P$1)</f>
        <v>1.2915851272015656E-2</v>
      </c>
      <c r="G596" s="1113"/>
      <c r="H596" s="1764">
        <f>IF(H$46=0,"",H593*H594*SUM($D595)/H$46/365/$P$1)</f>
        <v>0</v>
      </c>
      <c r="I596" s="1764">
        <f>IF(I$46=0,"",I593*I594*SUM($D595)/I$46/365/$P$1)</f>
        <v>0</v>
      </c>
      <c r="J596" s="1764">
        <f>IF(J$46=0,"",J593*J594*SUM($D595)/J$46/365/$P$1)</f>
        <v>0</v>
      </c>
      <c r="K596" s="1764">
        <f>IF(K$46=0,"",K593*K594*SUM($D595)/K$46/365/$P$1)</f>
        <v>0</v>
      </c>
      <c r="L596" s="1113"/>
      <c r="M596" s="1777">
        <f>IF(SUM(H596)=SUM(C596),"",SUM(H596)-SUM(C596))</f>
        <v>-3.6902432205759015E-3</v>
      </c>
      <c r="N596" s="1777">
        <f>IF(SUM(I596)=SUM(D596),"",SUM(I596)-SUM(D596))</f>
        <v>-9.2256080514397532E-3</v>
      </c>
      <c r="O596" s="1777">
        <f>IF(SUM(J596)=SUM(E596),"",SUM(J596)-SUM(E596))</f>
        <v>-1.9373776908023485E-2</v>
      </c>
      <c r="P596" s="1777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3">
        <f>IF(C597="","",C593*C594*C597)</f>
        <v>60</v>
      </c>
      <c r="D598" s="1763">
        <f>IF(D597="","",D593*D594*D597)</f>
        <v>150</v>
      </c>
      <c r="E598" s="1763">
        <f>IF(E597="","",E593*E594*E597)</f>
        <v>360</v>
      </c>
      <c r="F598" s="1763">
        <f>IF(F597="","",F593*F594*F597)</f>
        <v>360</v>
      </c>
      <c r="G598" s="1101"/>
      <c r="H598" s="1772">
        <f>IF(H$46=0,"",H593*H594*SUM($D597))</f>
        <v>0</v>
      </c>
      <c r="I598" s="1772">
        <f>IF(I$46=0,"",I593*I594*SUM($D597))</f>
        <v>0</v>
      </c>
      <c r="J598" s="1772">
        <f>IF(J$46=0,"",J593*J594*SUM($D597))</f>
        <v>0</v>
      </c>
      <c r="K598" s="1772">
        <f>IF(K$46=0,"",K593*K594*SUM($D597))</f>
        <v>0</v>
      </c>
      <c r="L598" s="1101"/>
      <c r="M598" s="1778">
        <f>IF(SUM(H598)=SUM(C598),"",SUM(H598)-SUM(C598))</f>
        <v>-60</v>
      </c>
      <c r="N598" s="1778">
        <f>IF(SUM(I598)=SUM(D598),"",SUM(I598)-SUM(D598))</f>
        <v>-150</v>
      </c>
      <c r="O598" s="1778">
        <f>IF(SUM(J598)=SUM(E598),"",SUM(J598)-SUM(E598))</f>
        <v>-360</v>
      </c>
      <c r="P598" s="1778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49" t="str">
        <f>IF([2]Data!A599="","",[2]Data!A599)</f>
        <v>Fresh fish purchase - unit</v>
      </c>
      <c r="B599" s="1101"/>
      <c r="C599" s="1763"/>
      <c r="D599" s="1763"/>
      <c r="E599" s="1763"/>
      <c r="F599" s="1763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4">
        <f>IF(C600="","",C600*C601/C$46/365/$P$1)</f>
        <v>1.5935141179759574E-3</v>
      </c>
      <c r="D602" s="1764">
        <f>IF(D600="","",D600*D601/D$46/365/$P$1)</f>
        <v>9.206970459416642E-3</v>
      </c>
      <c r="E602" s="1764">
        <f>IF(E600="","",E600*E601/E$46/365/$P$1)</f>
        <v>2.0914872798434445E-2</v>
      </c>
      <c r="F602" s="1764">
        <f>IF(F600="","",F600*F601/F$46/365/$P$1)</f>
        <v>2.4787997390737115E-2</v>
      </c>
      <c r="G602" s="1101"/>
      <c r="H602" s="1764">
        <f>IF(OR(H$46=0,H600=""),"",H600*SUM($D601)/H$46/365/$P$1)</f>
        <v>0</v>
      </c>
      <c r="I602" s="1764">
        <f>IF(OR(I$46=0,I600=""),"",I600*SUM($D601)/I$46/365/$P$1)</f>
        <v>0</v>
      </c>
      <c r="J602" s="1764">
        <f>IF(OR(J$46=0,J600=""),"",J600*SUM($D601)/J$46/365/$P$1)</f>
        <v>0</v>
      </c>
      <c r="K602" s="1764">
        <f>IF(OR(K$46=0,K600=""),"",K600*SUM($D601)/K$46/365/$P$1)</f>
        <v>0</v>
      </c>
      <c r="L602" s="1101"/>
      <c r="M602" s="1777">
        <f>IF(SUM(H602)=SUM(C602),"",SUM(H602)-SUM(C602))</f>
        <v>-1.5935141179759574E-3</v>
      </c>
      <c r="N602" s="1777">
        <f>IF(SUM(I602)=SUM(D602),"",SUM(I602)-SUM(D602))</f>
        <v>-9.206970459416642E-3</v>
      </c>
      <c r="O602" s="1777">
        <f>IF(SUM(J602)=SUM(E602),"",SUM(J602)-SUM(E602))</f>
        <v>-2.0914872798434445E-2</v>
      </c>
      <c r="P602" s="1777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3">
        <f>IF(C603="","",C600*C603)</f>
        <v>45</v>
      </c>
      <c r="D604" s="1763">
        <f>IF(D603="","",D600*D603)</f>
        <v>260</v>
      </c>
      <c r="E604" s="1763">
        <f>IF(E603="","",E600*E603)</f>
        <v>675</v>
      </c>
      <c r="F604" s="1763">
        <f>IF(F603="","",F600*F603)</f>
        <v>1200</v>
      </c>
      <c r="G604" s="1101"/>
      <c r="H604" s="1763">
        <f>IF(H$46=0,"",IF($D603="",H600*[1]ExpFactors!$H$63,H600*$D603))</f>
        <v>0</v>
      </c>
      <c r="I604" s="1763">
        <f>IF(I$46=0,"",IF($D603="",I600*[1]ExpFactors!$H$63,I600*$D603))</f>
        <v>0</v>
      </c>
      <c r="J604" s="1763">
        <f>IF(J$46=0,"",IF($D603="",J600*[1]ExpFactors!$H$63,J600*$D603))</f>
        <v>0</v>
      </c>
      <c r="K604" s="1763">
        <f>IF(K$46=0,"",IF($D603="",K600*[1]ExpFactors!$H$63,K600*$D603))</f>
        <v>0</v>
      </c>
      <c r="L604" s="1101"/>
      <c r="M604" s="1778">
        <f>IF(SUM(H604)=SUM(C604),"",SUM(H604)-SUM(C604))</f>
        <v>-45</v>
      </c>
      <c r="N604" s="1778">
        <f>IF(SUM(I604)=SUM(D604),"",SUM(I604)-SUM(D604))</f>
        <v>-260</v>
      </c>
      <c r="O604" s="1778">
        <f>IF(SUM(J604)=SUM(E604),"",SUM(J604)-SUM(E604))</f>
        <v>-675</v>
      </c>
      <c r="P604" s="1778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2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8">
        <f>IF(C606="","",C606*C607/C$46/365/$P$1)</f>
        <v>4.1464914733016493E-2</v>
      </c>
      <c r="D608" s="1768">
        <f>IF(D606="","",D606*D607/D$46/365/$P$1)</f>
        <v>4.3192619513558843E-2</v>
      </c>
      <c r="E608" s="1768">
        <f>IF(E606="","",E606*E607/E$46/365/$P$1)</f>
        <v>4.283268101761252E-2</v>
      </c>
      <c r="F608" s="1768">
        <f>IF(F606="","",F606*F607/F$46/365/$P$1)</f>
        <v>5.3750815394651014E-2</v>
      </c>
      <c r="G608" s="1101"/>
      <c r="H608" s="1768">
        <f>IF(OR(H$46=0,H606=""),"",H606*SUM($D607)/H$46/365/$P$1)</f>
        <v>0</v>
      </c>
      <c r="I608" s="1768">
        <f>IF(OR(I$46=0,I606=""),"",I606*SUM($D607)/I$46/365/$P$1)</f>
        <v>0</v>
      </c>
      <c r="J608" s="1768">
        <f>IF(OR(J$46=0,J606=""),"",J606*SUM($D607)/J$46/365/$P$1)</f>
        <v>0</v>
      </c>
      <c r="K608" s="1768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69">
        <f>IF(C609="","",C606*C609)</f>
        <v>360</v>
      </c>
      <c r="D610" s="1769">
        <f>IF(D609="","",D606*D609)</f>
        <v>375</v>
      </c>
      <c r="E610" s="1769">
        <f>IF(E609="","",E606*E609)</f>
        <v>510</v>
      </c>
      <c r="F610" s="1769">
        <f>IF(F609="","",F606*F609)</f>
        <v>1520</v>
      </c>
      <c r="G610" s="1101"/>
      <c r="H610" s="1769">
        <f>IF(H$46=0,"",IF($D609="",H606*[1]ExpFactors!$H$64,H606*$D609))</f>
        <v>0</v>
      </c>
      <c r="I610" s="1769">
        <f>IF(I$46=0,"",IF($D609="",I606*[1]ExpFactors!$H$64,I606*$D609))</f>
        <v>0</v>
      </c>
      <c r="J610" s="1769">
        <f>IF(J$46=0,"",IF($D609="",J606*[1]ExpFactors!$H$64,J606*$D609))</f>
        <v>0</v>
      </c>
      <c r="K610" s="1769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2" t="str">
        <f>IF([2]Data!A611="","",[2]Data!A611)</f>
        <v>Kapenta purchase - unit</v>
      </c>
      <c r="B611" s="1101"/>
      <c r="C611" s="1769"/>
      <c r="D611" s="1769"/>
      <c r="E611" s="1769"/>
      <c r="F611" s="176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8" t="str">
        <f>IF(C612="","",C612*C613/C$46/365/$P$1)</f>
        <v/>
      </c>
      <c r="D614" s="1768" t="str">
        <f>IF(D612="","",D612*D613/D$46/365/$P$1)</f>
        <v/>
      </c>
      <c r="E614" s="1768" t="str">
        <f>IF(E612="","",E612*E613/E$46/365/$P$1)</f>
        <v/>
      </c>
      <c r="F614" s="1768" t="str">
        <f>IF(F612="","",F612*F613/F$46/365/$P$1)</f>
        <v/>
      </c>
      <c r="G614" s="1101"/>
      <c r="H614" s="1768" t="str">
        <f>IF(OR(H$46=0,H611=""),"",H611*SUM($D613)/H$46/365/$P$1)</f>
        <v/>
      </c>
      <c r="I614" s="1768" t="str">
        <f>IF(OR(I$46=0,I611=""),"",I611*SUM($D613)/I$46/365/$P$1)</f>
        <v/>
      </c>
      <c r="J614" s="1768" t="str">
        <f>IF(OR(J$46=0,J611=""),"",J611*SUM($D613)/J$46/365/$P$1)</f>
        <v/>
      </c>
      <c r="K614" s="1768" t="str">
        <f>IF(OR(K$46=0,K611=""),"",K611*SUM($D613)/K$46/365/$P$1)</f>
        <v/>
      </c>
      <c r="L614" s="1101"/>
      <c r="M614" s="1796" t="str">
        <f>IF(SUM(H614)=SUM(C614),"",SUM(H614)-SUM(C614))</f>
        <v/>
      </c>
      <c r="N614" s="1796" t="str">
        <f>IF(SUM(I614)=SUM(D614),"",SUM(I614)-SUM(D614))</f>
        <v/>
      </c>
      <c r="O614" s="1796" t="str">
        <f>IF(SUM(J614)=SUM(E614),"",SUM(J614)-SUM(E614))</f>
        <v/>
      </c>
      <c r="P614" s="1796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69" t="str">
        <f>IF(C615="","",C612*C615)</f>
        <v/>
      </c>
      <c r="D616" s="1769" t="str">
        <f>IF(D615="","",D612*D615)</f>
        <v/>
      </c>
      <c r="E616" s="1769" t="str">
        <f>IF(E615="","",E612*E615)</f>
        <v/>
      </c>
      <c r="F616" s="1769" t="str">
        <f>IF(F615="","",F612*F615)</f>
        <v/>
      </c>
      <c r="G616" s="1101"/>
      <c r="H616" s="1769">
        <f>IF(H$46=0,"",IF($D615="",H611*[1]ExpFactors!$H$68,H611*$D615))</f>
        <v>0</v>
      </c>
      <c r="I616" s="1769">
        <f>IF(I$46=0,"",IF($D615="",I611*[1]ExpFactors!$H$68,I611*$D615))</f>
        <v>0</v>
      </c>
      <c r="J616" s="1769">
        <f>IF(J$46=0,"",IF($D615="",J611*[1]ExpFactors!$H$68,J611*$D615))</f>
        <v>0</v>
      </c>
      <c r="K616" s="1769">
        <f>IF(K$46=0,"",IF($D615="",K611*[1]ExpFactors!$H$68,K611*$D615))</f>
        <v>0</v>
      </c>
      <c r="L616" s="1101"/>
      <c r="M616" s="1797" t="str">
        <f>IF(SUM(H616)=SUM(C616),"",SUM(H616)-SUM(C616))</f>
        <v/>
      </c>
      <c r="N616" s="1797" t="str">
        <f>IF(SUM(I616)=SUM(D616),"",SUM(I616)-SUM(D616))</f>
        <v/>
      </c>
      <c r="O616" s="1797" t="str">
        <f>IF(SUM(J616)=SUM(E616),"",SUM(J616)-SUM(E616))</f>
        <v/>
      </c>
      <c r="P616" s="1797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49" t="str">
        <f>IF([2]Data!A617="","",[2]Data!A617)</f>
        <v>Groundnuts (dried) purchase - unit</v>
      </c>
      <c r="B617" s="1101"/>
      <c r="C617" s="1763"/>
      <c r="D617" s="1763"/>
      <c r="E617" s="1763"/>
      <c r="F617" s="1763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4" t="str">
        <f>IF(C618="","",C618*C619/C$46/365/$P$1)</f>
        <v/>
      </c>
      <c r="D620" s="1764" t="str">
        <f>IF(D618="","",D618*D619/D$46/365/$P$1)</f>
        <v/>
      </c>
      <c r="E620" s="1764" t="str">
        <f>IF(E618="","",E618*E619/E$46/365/$P$1)</f>
        <v/>
      </c>
      <c r="F620" s="1764" t="str">
        <f>IF(F618="","",F618*F619/F$46/365/$P$1)</f>
        <v/>
      </c>
      <c r="G620" s="1101"/>
      <c r="H620" s="1764">
        <f>IF(OR(H$46=0,H618=""),"",H618*SUM($D619)/H$46/365/$P$1)</f>
        <v>0</v>
      </c>
      <c r="I620" s="1764">
        <f>IF(OR(I$46=0,I618=""),"",I618*SUM($D619)/I$46/365/$P$1)</f>
        <v>0</v>
      </c>
      <c r="J620" s="1764">
        <f>IF(OR(J$46=0,J618=""),"",J618*SUM($D619)/J$46/365/$P$1)</f>
        <v>0</v>
      </c>
      <c r="K620" s="1764">
        <f>IF(OR(K$46=0,K618=""),"",K618*SUM($D619)/K$46/365/$P$1)</f>
        <v>0</v>
      </c>
      <c r="L620" s="1101"/>
      <c r="M620" s="1777" t="str">
        <f>IF(SUM(H620)=SUM(C620),"",SUM(H620)-SUM(C620))</f>
        <v/>
      </c>
      <c r="N620" s="1777" t="str">
        <f>IF(SUM(I620)=SUM(D620),"",SUM(I620)-SUM(D620))</f>
        <v/>
      </c>
      <c r="O620" s="1777" t="str">
        <f>IF(SUM(J620)=SUM(E620),"",SUM(J620)-SUM(E620))</f>
        <v/>
      </c>
      <c r="P620" s="1777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3" t="str">
        <f>IF(C621="","",C618*C621)</f>
        <v/>
      </c>
      <c r="D622" s="1763" t="str">
        <f>IF(D621="","",D618*D621)</f>
        <v/>
      </c>
      <c r="E622" s="1763" t="str">
        <f>IF(E621="","",E618*E621)</f>
        <v/>
      </c>
      <c r="F622" s="1763" t="str">
        <f>IF(F621="","",F618*F621)</f>
        <v/>
      </c>
      <c r="G622" s="1101"/>
      <c r="H622" s="1763">
        <f>IF(H$46=0,"",IF($D621="",H618*[1]ExpFactors!$H$43,H618*$D621))</f>
        <v>0</v>
      </c>
      <c r="I622" s="1763">
        <f>IF(I$46=0,"",IF($D621="",I618*[1]ExpFactors!$H$43,I618*$D621))</f>
        <v>0</v>
      </c>
      <c r="J622" s="1763">
        <f>IF(J$46=0,"",IF($D621="",J618*[1]ExpFactors!$H$43,J618*$D621))</f>
        <v>0</v>
      </c>
      <c r="K622" s="1763">
        <f>IF(K$46=0,"",IF($D621="",K618*[1]ExpFactors!$H$43,K618*$D621))</f>
        <v>0</v>
      </c>
      <c r="L622" s="1101"/>
      <c r="M622" s="1778" t="str">
        <f>IF(SUM(H622)=SUM(C622),"",SUM(H622)-SUM(C622))</f>
        <v/>
      </c>
      <c r="N622" s="1778" t="str">
        <f>IF(SUM(I622)=SUM(D622),"",SUM(I622)-SUM(D622))</f>
        <v/>
      </c>
      <c r="O622" s="1778" t="str">
        <f>IF(SUM(J622)=SUM(E622),"",SUM(J622)-SUM(E622))</f>
        <v/>
      </c>
      <c r="P622" s="1778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49" t="str">
        <f>IF([2]Data!A623="","",[2]Data!A623)</f>
        <v>Beans purchase - unit</v>
      </c>
      <c r="B623" s="1101"/>
      <c r="C623" s="1763"/>
      <c r="D623" s="1763"/>
      <c r="E623" s="1763"/>
      <c r="F623" s="1763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4">
        <f>IF(C624="","",C624*C625/C$46/365/$P$1)</f>
        <v>1.1372658652502097E-2</v>
      </c>
      <c r="D626" s="1764">
        <f>IF(D624="","",D624*D625/D$46/365/$P$1)</f>
        <v>1.2636287391668997E-2</v>
      </c>
      <c r="E626" s="1764">
        <f>IF(E624="","",E624*E625/E$46/365/$P$1)</f>
        <v>1.6585127201565558E-2</v>
      </c>
      <c r="F626" s="1764">
        <f>IF(F624="","",F624*F625/F$46/365/$P$1)</f>
        <v>2.2113502935420744E-2</v>
      </c>
      <c r="G626" s="1101"/>
      <c r="H626" s="1764">
        <f>IF(OR(H$46=0,H624=""),"",H624*SUM($D625)/H$46/365/$P$1)</f>
        <v>0</v>
      </c>
      <c r="I626" s="1764">
        <f>IF(OR(I$46=0,I624=""),"",I624*SUM($D625)/I$46/365/$P$1)</f>
        <v>0</v>
      </c>
      <c r="J626" s="1764">
        <f>IF(OR(J$46=0,J624=""),"",J624*SUM($D625)/J$46/365/$P$1)</f>
        <v>0</v>
      </c>
      <c r="K626" s="1764">
        <f>IF(OR(K$46=0,K624=""),"",K624*SUM($D625)/K$46/365/$P$1)</f>
        <v>0</v>
      </c>
      <c r="L626" s="1101"/>
      <c r="M626" s="1777">
        <f>IF(SUM(H626)=SUM(C626),"",SUM(H626)-SUM(C626))</f>
        <v>-1.1372658652502097E-2</v>
      </c>
      <c r="N626" s="1777">
        <f>IF(SUM(I626)=SUM(D626),"",SUM(I626)-SUM(D626))</f>
        <v>-1.2636287391668997E-2</v>
      </c>
      <c r="O626" s="1777">
        <f>IF(SUM(J626)=SUM(E626),"",SUM(J626)-SUM(E626))</f>
        <v>-1.6585127201565558E-2</v>
      </c>
      <c r="P626" s="1777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3">
        <f>IF(C627="","",C624*C627)</f>
        <v>108</v>
      </c>
      <c r="D628" s="1763">
        <f>IF(D627="","",D624*D627)</f>
        <v>120</v>
      </c>
      <c r="E628" s="1763">
        <f>IF(E627="","",E624*E627)</f>
        <v>180</v>
      </c>
      <c r="F628" s="1763">
        <f>IF(F627="","",F624*F627)</f>
        <v>360</v>
      </c>
      <c r="G628" s="1101"/>
      <c r="H628" s="1763">
        <f>IF(H$46=0,"",IF($D627="",H624*[1]ExpFactors!$H$66,H624*$D627))</f>
        <v>0</v>
      </c>
      <c r="I628" s="1763">
        <f>IF(I$46=0,"",IF($D627="",I624*[1]ExpFactors!$H$66,I624*$D627))</f>
        <v>0</v>
      </c>
      <c r="J628" s="1763">
        <f>IF(J$46=0,"",IF($D627="",J624*[1]ExpFactors!$H$66,J624*$D627))</f>
        <v>0</v>
      </c>
      <c r="K628" s="1763">
        <f>IF(K$46=0,"",IF($D627="",K624*[1]ExpFactors!$H$66,K624*$D627))</f>
        <v>0</v>
      </c>
      <c r="L628" s="1101"/>
      <c r="M628" s="1778">
        <f>IF(SUM(H628)=SUM(C628),"",SUM(H628)-SUM(C628))</f>
        <v>-108</v>
      </c>
      <c r="N628" s="1778">
        <f>IF(SUM(I628)=SUM(D628),"",SUM(I628)-SUM(D628))</f>
        <v>-120</v>
      </c>
      <c r="O628" s="1778">
        <f>IF(SUM(J628)=SUM(E628),"",SUM(J628)-SUM(E628))</f>
        <v>-180</v>
      </c>
      <c r="P628" s="1778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49" t="str">
        <f>IF([2]Data!A629="","",[2]Data!A629)</f>
        <v>Masuku purchase - unit</v>
      </c>
      <c r="B629" s="1101"/>
      <c r="C629" s="1763"/>
      <c r="D629" s="1763"/>
      <c r="E629" s="1763"/>
      <c r="F629" s="1763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4" t="str">
        <f>IF(C630="","",C630*C631/C$46/365/$P$1)</f>
        <v/>
      </c>
      <c r="D632" s="1764" t="str">
        <f>IF(D630="","",D630*D631/D$46/365/$P$1)</f>
        <v/>
      </c>
      <c r="E632" s="1764" t="str">
        <f>IF(E630="","",E630*E631/E$46/365/$P$1)</f>
        <v/>
      </c>
      <c r="F632" s="1764" t="str">
        <f>IF(F630="","",F630*F631/F$46/365/$P$1)</f>
        <v/>
      </c>
      <c r="G632" s="1101"/>
      <c r="H632" s="1764">
        <f>IF(OR(H$46=0,H630=""),"",H630*SUM($D631)/H$46/365/$P$1)</f>
        <v>0</v>
      </c>
      <c r="I632" s="1764">
        <f>IF(OR(I$46=0,I630=""),"",I630*SUM($D631)/I$46/365/$P$1)</f>
        <v>0</v>
      </c>
      <c r="J632" s="1764">
        <f>IF(OR(J$46=0,J630=""),"",J630*SUM($D631)/J$46/365/$P$1)</f>
        <v>0</v>
      </c>
      <c r="K632" s="1764">
        <f>IF(OR(K$46=0,K630=""),"",K630*SUM($D631)/K$46/365/$P$1)</f>
        <v>0</v>
      </c>
      <c r="L632" s="1101"/>
      <c r="M632" s="1777" t="str">
        <f>IF(SUM(H632)=SUM(C632),"",SUM(H632)-SUM(C632))</f>
        <v/>
      </c>
      <c r="N632" s="1777" t="str">
        <f>IF(SUM(I632)=SUM(D632),"",SUM(I632)-SUM(D632))</f>
        <v/>
      </c>
      <c r="O632" s="1777" t="str">
        <f>IF(SUM(J632)=SUM(E632),"",SUM(J632)-SUM(E632))</f>
        <v/>
      </c>
      <c r="P632" s="1777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3" t="str">
        <f>IF(C633="","",C630*C633)</f>
        <v/>
      </c>
      <c r="D634" s="1763" t="str">
        <f>IF(D633="","",D630*D633)</f>
        <v/>
      </c>
      <c r="E634" s="1763" t="str">
        <f>IF(E633="","",E630*E633)</f>
        <v/>
      </c>
      <c r="F634" s="1763" t="str">
        <f>IF(F633="","",F630*F633)</f>
        <v/>
      </c>
      <c r="G634" s="1101"/>
      <c r="H634" s="1763">
        <f>IF(H$46=0,"",IF($D633="",H630*[1]ExpFactors!$H$67,H630*$D633))</f>
        <v>0</v>
      </c>
      <c r="I634" s="1763">
        <f>IF(I$46=0,"",IF($D633="",I630*[1]ExpFactors!$H$67,I630*$D633))</f>
        <v>0</v>
      </c>
      <c r="J634" s="1763">
        <f>IF(J$46=0,"",IF($D633="",J630*[1]ExpFactors!$H$67,J630*$D633))</f>
        <v>0</v>
      </c>
      <c r="K634" s="1763">
        <f>IF(K$46=0,"",IF($D633="",K630*[1]ExpFactors!$H$67,K630*$D633))</f>
        <v>0</v>
      </c>
      <c r="L634" s="1101"/>
      <c r="M634" s="1778" t="str">
        <f>IF(SUM(H634)=SUM(C634),"",SUM(H634)-SUM(C634))</f>
        <v/>
      </c>
      <c r="N634" s="1778" t="str">
        <f>IF(SUM(I634)=SUM(D634),"",SUM(I634)-SUM(D634))</f>
        <v/>
      </c>
      <c r="O634" s="1778" t="str">
        <f>IF(SUM(J634)=SUM(E634),"",SUM(J634)-SUM(E634))</f>
        <v/>
      </c>
      <c r="P634" s="1778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0">
        <f>'Data 4'!BV73</f>
        <v>0</v>
      </c>
      <c r="D639" s="1770">
        <f>'Data 4'!BW73</f>
        <v>0</v>
      </c>
      <c r="E639" s="1770">
        <f>'Data 4'!BX73</f>
        <v>4.344422700587084E-2</v>
      </c>
      <c r="F639" s="1770">
        <f>'Data 4'!BY73</f>
        <v>4.8271363339856495E-2</v>
      </c>
      <c r="G639" s="1113"/>
      <c r="H639" s="1766">
        <f>IF(H$46=0,"",H636*H637*SUM($D638)/H$46/365/$P$1)</f>
        <v>0</v>
      </c>
      <c r="I639" s="1766">
        <f>IF(I$46=0,"",I636*I637*SUM($D638)/I$46/365/$P$1)</f>
        <v>0</v>
      </c>
      <c r="J639" s="1766">
        <f>IF(J$46=0,"",J636*J637*SUM($D638)/J$46/365/$P$1)</f>
        <v>0</v>
      </c>
      <c r="K639" s="1766">
        <f>IF(K$46=0,"",K636*K637*SUM($D638)/K$46/365/$P$1)</f>
        <v>0</v>
      </c>
      <c r="L639" s="1113"/>
      <c r="M639" s="1779" t="str">
        <f>IF(SUM(H639)=SUM(C639),"",SUM(H639)-SUM(C639))</f>
        <v/>
      </c>
      <c r="N639" s="1779" t="str">
        <f>IF(SUM(I639)=SUM(D639),"",SUM(I639)-SUM(D639))</f>
        <v/>
      </c>
      <c r="O639" s="1779">
        <f>IF(SUM(J639)=SUM(E639),"",SUM(J639)-SUM(E639))</f>
        <v>-4.344422700587084E-2</v>
      </c>
      <c r="P639" s="177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1">
        <f>'Data 4'!BV74</f>
        <v>0</v>
      </c>
      <c r="D641" s="1771">
        <f>'Data 4'!BW74</f>
        <v>0</v>
      </c>
      <c r="E641" s="1771">
        <f>'Data 4'!BX74</f>
        <v>300</v>
      </c>
      <c r="F641" s="1771">
        <f>'Data 4'!BY74</f>
        <v>500</v>
      </c>
      <c r="G641" s="1101"/>
      <c r="H641" s="1765">
        <f>IF(H$46=0,"",IF($D640="",H636*H637*[1]ExpFactors!$H$69,H636*H637*$D640))</f>
        <v>0</v>
      </c>
      <c r="I641" s="1765">
        <f>IF(I$46=0,"",IF($D640="",I636*I637*[1]ExpFactors!$H$69,I636*I637*$D640))</f>
        <v>0</v>
      </c>
      <c r="J641" s="1765">
        <f>IF(J$46=0,"",IF($D640="",J636*J637*[1]ExpFactors!$H$69,J636*J637*$D640))</f>
        <v>0</v>
      </c>
      <c r="K641" s="1765">
        <f>IF(K$46=0,"",IF($D640="",K636*K637*[1]ExpFactors!$H$69,K636*K637*$D640))</f>
        <v>0</v>
      </c>
      <c r="L641" s="1101"/>
      <c r="M641" s="1780" t="str">
        <f>IF(SUM(H641)=SUM(C641),"",SUM(H641)-SUM(C641))</f>
        <v/>
      </c>
      <c r="N641" s="1780" t="str">
        <f>IF(SUM(I641)=SUM(D641),"",SUM(I641)-SUM(D641))</f>
        <v/>
      </c>
      <c r="O641" s="1780">
        <f>IF(SUM(J641)=SUM(E641),"",SUM(J641)-SUM(E641))</f>
        <v>-300</v>
      </c>
      <c r="P641" s="1780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8">IF(C645&gt;0,C645,"")</f>
        <v>2</v>
      </c>
      <c r="I645" s="1196">
        <f t="shared" si="18"/>
        <v>1</v>
      </c>
      <c r="J645" s="1196" t="str">
        <f t="shared" si="18"/>
        <v/>
      </c>
      <c r="K645" s="1196" t="str">
        <f t="shared" si="1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8"/>
        <v>2</v>
      </c>
      <c r="I646" s="1196">
        <f t="shared" si="18"/>
        <v>2</v>
      </c>
      <c r="J646" s="1196" t="str">
        <f t="shared" si="18"/>
        <v/>
      </c>
      <c r="K646" s="1196" t="str">
        <f t="shared" si="1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9">IF(C651&gt;0,C651,"")</f>
        <v>3</v>
      </c>
      <c r="I651" s="1196">
        <f t="shared" si="19"/>
        <v>2</v>
      </c>
      <c r="J651" s="1196">
        <f t="shared" si="19"/>
        <v>1</v>
      </c>
      <c r="K651" s="1196" t="str">
        <f t="shared" si="1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9"/>
        <v>2</v>
      </c>
      <c r="I652" s="1196">
        <f t="shared" si="19"/>
        <v>2</v>
      </c>
      <c r="J652" s="1196">
        <f t="shared" si="19"/>
        <v>2</v>
      </c>
      <c r="K652" s="1196" t="str">
        <f t="shared" si="1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20">IF(C657&gt;0,C657,"")</f>
        <v>2</v>
      </c>
      <c r="I657" s="1196">
        <f t="shared" si="20"/>
        <v>1</v>
      </c>
      <c r="J657" s="1196" t="str">
        <f t="shared" si="20"/>
        <v/>
      </c>
      <c r="K657" s="1196" t="str">
        <f t="shared" si="2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20"/>
        <v>2</v>
      </c>
      <c r="I658" s="1196">
        <f t="shared" si="20"/>
        <v>1</v>
      </c>
      <c r="J658" s="1196" t="str">
        <f t="shared" si="20"/>
        <v/>
      </c>
      <c r="K658" s="1196" t="str">
        <f t="shared" si="2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21">IF(C704&gt;0,C704,"")</f>
        <v/>
      </c>
      <c r="I704" s="1196" t="str">
        <f t="shared" si="21"/>
        <v/>
      </c>
      <c r="J704" s="1196" t="str">
        <f t="shared" si="21"/>
        <v/>
      </c>
      <c r="K704" s="1196" t="str">
        <f t="shared" si="2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21"/>
        <v/>
      </c>
      <c r="I705" s="1196" t="str">
        <f t="shared" si="21"/>
        <v/>
      </c>
      <c r="J705" s="1196" t="str">
        <f t="shared" si="21"/>
        <v/>
      </c>
      <c r="K705" s="1196" t="str">
        <f t="shared" si="2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22">IF(C710&gt;0,C710,"")</f>
        <v/>
      </c>
      <c r="I710" s="1196" t="str">
        <f t="shared" si="22"/>
        <v/>
      </c>
      <c r="J710" s="1196" t="str">
        <f t="shared" si="22"/>
        <v/>
      </c>
      <c r="K710" s="1196" t="str">
        <f t="shared" si="2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22"/>
        <v/>
      </c>
      <c r="I711" s="1196" t="str">
        <f t="shared" si="22"/>
        <v/>
      </c>
      <c r="J711" s="1196" t="str">
        <f t="shared" si="22"/>
        <v/>
      </c>
      <c r="K711" s="1196" t="str">
        <f t="shared" si="2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3">IF(C716&gt;0,C716,"")</f>
        <v/>
      </c>
      <c r="I716" s="1196" t="str">
        <f t="shared" si="23"/>
        <v/>
      </c>
      <c r="J716" s="1196" t="str">
        <f t="shared" si="23"/>
        <v/>
      </c>
      <c r="K716" s="1196" t="str">
        <f t="shared" si="2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3"/>
        <v/>
      </c>
      <c r="I717" s="1196" t="str">
        <f t="shared" si="23"/>
        <v/>
      </c>
      <c r="J717" s="1196" t="str">
        <f t="shared" si="23"/>
        <v/>
      </c>
      <c r="K717" s="1196" t="str">
        <f t="shared" si="2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4">IF(C721&gt;0,C721,"")</f>
        <v/>
      </c>
      <c r="I721" s="1196" t="str">
        <f t="shared" si="24"/>
        <v/>
      </c>
      <c r="J721" s="1196" t="str">
        <f t="shared" si="24"/>
        <v/>
      </c>
      <c r="K721" s="1196" t="str">
        <f t="shared" si="2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4"/>
        <v/>
      </c>
      <c r="I722" s="1196" t="str">
        <f t="shared" si="24"/>
        <v/>
      </c>
      <c r="J722" s="1196" t="str">
        <f t="shared" si="24"/>
        <v/>
      </c>
      <c r="K722" s="1196" t="str">
        <f t="shared" si="2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5">IF(C728&gt;0,C728,"")</f>
        <v/>
      </c>
      <c r="I728" s="1196" t="str">
        <f t="shared" si="25"/>
        <v/>
      </c>
      <c r="J728" s="1196" t="str">
        <f t="shared" si="25"/>
        <v/>
      </c>
      <c r="K728" s="1196" t="str">
        <f t="shared" si="2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5"/>
        <v/>
      </c>
      <c r="I729" s="1196" t="str">
        <f t="shared" si="25"/>
        <v/>
      </c>
      <c r="J729" s="1196" t="str">
        <f t="shared" si="25"/>
        <v/>
      </c>
      <c r="K729" s="1196" t="str">
        <f t="shared" si="2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6">IF(C733&gt;0,C733,"")</f>
        <v/>
      </c>
      <c r="I733" s="1196" t="str">
        <f t="shared" si="26"/>
        <v/>
      </c>
      <c r="J733" s="1196" t="str">
        <f t="shared" si="26"/>
        <v/>
      </c>
      <c r="K733" s="1196" t="str">
        <f t="shared" si="2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6"/>
        <v/>
      </c>
      <c r="I734" s="1196" t="str">
        <f t="shared" si="26"/>
        <v/>
      </c>
      <c r="J734" s="1196" t="str">
        <f t="shared" si="26"/>
        <v/>
      </c>
      <c r="K734" s="1196" t="str">
        <f t="shared" si="2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7">IF(C739&gt;0,C739,"")</f>
        <v/>
      </c>
      <c r="I739" s="1196" t="str">
        <f t="shared" si="27"/>
        <v/>
      </c>
      <c r="J739" s="1196" t="str">
        <f t="shared" si="27"/>
        <v/>
      </c>
      <c r="K739" s="1196" t="str">
        <f t="shared" si="2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7"/>
        <v/>
      </c>
      <c r="I740" s="1196" t="str">
        <f t="shared" si="27"/>
        <v/>
      </c>
      <c r="J740" s="1196" t="str">
        <f t="shared" si="27"/>
        <v/>
      </c>
      <c r="K740" s="1196" t="str">
        <f t="shared" si="2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8">IF(C745&gt;0,C745,"")</f>
        <v/>
      </c>
      <c r="I745" s="1196" t="str">
        <f t="shared" si="28"/>
        <v/>
      </c>
      <c r="J745" s="1196" t="str">
        <f t="shared" si="28"/>
        <v/>
      </c>
      <c r="K745" s="1196" t="str">
        <f t="shared" si="2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8"/>
        <v/>
      </c>
      <c r="I746" s="1196" t="str">
        <f t="shared" si="28"/>
        <v/>
      </c>
      <c r="J746" s="1196" t="str">
        <f t="shared" si="28"/>
        <v/>
      </c>
      <c r="K746" s="1196" t="str">
        <f t="shared" si="2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9">IF(C751&gt;0,C751,"")</f>
        <v/>
      </c>
      <c r="I751" s="1196" t="str">
        <f t="shared" si="29"/>
        <v/>
      </c>
      <c r="J751" s="1196" t="str">
        <f t="shared" si="29"/>
        <v/>
      </c>
      <c r="K751" s="1196" t="str">
        <f t="shared" si="2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9"/>
        <v/>
      </c>
      <c r="I752" s="1196" t="str">
        <f t="shared" si="29"/>
        <v/>
      </c>
      <c r="J752" s="1196" t="str">
        <f t="shared" si="29"/>
        <v/>
      </c>
      <c r="K752" s="1196" t="str">
        <f t="shared" si="2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30">IF(C756&gt;0,C756,"")</f>
        <v/>
      </c>
      <c r="I756" s="1196" t="str">
        <f t="shared" si="30"/>
        <v/>
      </c>
      <c r="J756" s="1196" t="str">
        <f t="shared" si="30"/>
        <v/>
      </c>
      <c r="K756" s="1196" t="str">
        <f t="shared" si="3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30"/>
        <v/>
      </c>
      <c r="I757" s="1196" t="str">
        <f t="shared" si="30"/>
        <v/>
      </c>
      <c r="J757" s="1196" t="str">
        <f t="shared" si="30"/>
        <v/>
      </c>
      <c r="K757" s="1196" t="str">
        <f t="shared" si="3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30"/>
        <v/>
      </c>
      <c r="I758" s="1196" t="str">
        <f t="shared" si="30"/>
        <v/>
      </c>
      <c r="J758" s="1196" t="str">
        <f t="shared" si="30"/>
        <v/>
      </c>
      <c r="K758" s="1196" t="str">
        <f t="shared" si="3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9000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31">IF(C762&gt;0,C762,"")</f>
        <v/>
      </c>
      <c r="I762" s="1196" t="str">
        <f t="shared" si="31"/>
        <v/>
      </c>
      <c r="J762" s="1196" t="str">
        <f t="shared" si="31"/>
        <v/>
      </c>
      <c r="K762" s="1196" t="str">
        <f t="shared" si="3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31"/>
        <v/>
      </c>
      <c r="I763" s="1196" t="str">
        <f t="shared" si="31"/>
        <v/>
      </c>
      <c r="J763" s="1196" t="str">
        <f t="shared" si="31"/>
        <v/>
      </c>
      <c r="K763" s="1196" t="str">
        <f t="shared" si="3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32">IF(H771="","",SUM(H771)-SUM(C771))</f>
        <v>0</v>
      </c>
      <c r="N771" s="1427">
        <f t="shared" si="32"/>
        <v>0</v>
      </c>
      <c r="O771" s="1427">
        <f t="shared" si="32"/>
        <v>-42</v>
      </c>
      <c r="P771" s="1427">
        <f t="shared" si="3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32"/>
        <v>-30</v>
      </c>
      <c r="N772" s="1427">
        <f t="shared" si="32"/>
        <v>-60</v>
      </c>
      <c r="O772" s="1427">
        <f t="shared" si="32"/>
        <v>-60</v>
      </c>
      <c r="P772" s="1427">
        <f t="shared" si="3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32"/>
        <v>-82</v>
      </c>
      <c r="N773" s="1427">
        <f t="shared" si="32"/>
        <v>-210</v>
      </c>
      <c r="O773" s="1427">
        <f t="shared" si="32"/>
        <v>-480</v>
      </c>
      <c r="P773" s="1427">
        <f t="shared" si="3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32"/>
        <v>-60</v>
      </c>
      <c r="N774" s="1427">
        <f t="shared" si="32"/>
        <v>-60</v>
      </c>
      <c r="O774" s="1427">
        <f t="shared" si="32"/>
        <v>-120</v>
      </c>
      <c r="P774" s="1427">
        <f t="shared" si="3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32"/>
        <v>0</v>
      </c>
      <c r="N775" s="1427">
        <f t="shared" si="32"/>
        <v>0</v>
      </c>
      <c r="O775" s="1427">
        <f t="shared" si="32"/>
        <v>0</v>
      </c>
      <c r="P775" s="1427">
        <f t="shared" si="3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3">IF(H780="","",SUM(H780)-SUM(C780))</f>
        <v>0</v>
      </c>
      <c r="N780" s="1427">
        <f t="shared" si="33"/>
        <v>0</v>
      </c>
      <c r="O780" s="1427">
        <f t="shared" si="33"/>
        <v>0</v>
      </c>
      <c r="P780" s="1427">
        <f t="shared" si="3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3"/>
        <v>0</v>
      </c>
      <c r="N781" s="1427">
        <f t="shared" si="33"/>
        <v>-90</v>
      </c>
      <c r="O781" s="1427">
        <f t="shared" si="33"/>
        <v>-240</v>
      </c>
      <c r="P781" s="1427">
        <f t="shared" si="3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33"/>
        <v>0</v>
      </c>
      <c r="N782" s="1427">
        <f t="shared" si="33"/>
        <v>0</v>
      </c>
      <c r="O782" s="1427">
        <f t="shared" si="33"/>
        <v>0</v>
      </c>
      <c r="P782" s="1427">
        <f t="shared" si="3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33"/>
        <v>0</v>
      </c>
      <c r="N783" s="1427">
        <f t="shared" si="33"/>
        <v>0</v>
      </c>
      <c r="O783" s="1427">
        <f t="shared" si="33"/>
        <v>0</v>
      </c>
      <c r="P783" s="1427">
        <f t="shared" si="3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3"/>
        <v>0</v>
      </c>
      <c r="N784" s="1427">
        <f t="shared" si="33"/>
        <v>0</v>
      </c>
      <c r="O784" s="1427">
        <f t="shared" si="33"/>
        <v>0</v>
      </c>
      <c r="P784" s="1427">
        <f t="shared" si="3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4">IF(H789="","",SUM(H789)-SUM(C789))</f>
        <v/>
      </c>
      <c r="N789" s="1427" t="str">
        <f t="shared" ref="N789:P809" si="35">IF(I789="","",SUM(I789)-SUM(D789))</f>
        <v/>
      </c>
      <c r="O789" s="1427" t="str">
        <f t="shared" si="35"/>
        <v/>
      </c>
      <c r="P789" s="1427" t="str">
        <f t="shared" si="3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4"/>
        <v>0</v>
      </c>
      <c r="N790" s="1427">
        <f t="shared" si="35"/>
        <v>0</v>
      </c>
      <c r="O790" s="1427">
        <f t="shared" si="35"/>
        <v>0</v>
      </c>
      <c r="P790" s="1427">
        <f t="shared" si="3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4"/>
        <v>0</v>
      </c>
      <c r="N791" s="1427">
        <f t="shared" si="35"/>
        <v>0</v>
      </c>
      <c r="O791" s="1427">
        <f t="shared" si="35"/>
        <v>0</v>
      </c>
      <c r="P791" s="1427">
        <f t="shared" si="3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4"/>
        <v>0</v>
      </c>
      <c r="N792" s="1427">
        <f t="shared" si="35"/>
        <v>0</v>
      </c>
      <c r="O792" s="1427">
        <f t="shared" si="35"/>
        <v>0</v>
      </c>
      <c r="P792" s="1427">
        <f t="shared" si="3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4"/>
        <v>0</v>
      </c>
      <c r="N793" s="1427">
        <f t="shared" si="35"/>
        <v>0</v>
      </c>
      <c r="O793" s="1427">
        <f t="shared" si="35"/>
        <v>0</v>
      </c>
      <c r="P793" s="1427">
        <f t="shared" si="3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4"/>
        <v>0</v>
      </c>
      <c r="N794" s="1427">
        <f t="shared" si="35"/>
        <v>0</v>
      </c>
      <c r="O794" s="1427">
        <f t="shared" si="35"/>
        <v>0</v>
      </c>
      <c r="P794" s="1427">
        <f t="shared" si="3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4"/>
        <v>0</v>
      </c>
      <c r="N795" s="1427">
        <f t="shared" si="35"/>
        <v>0</v>
      </c>
      <c r="O795" s="1427">
        <f t="shared" si="35"/>
        <v>-1800</v>
      </c>
      <c r="P795" s="1427">
        <f t="shared" si="3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4"/>
        <v>0</v>
      </c>
      <c r="N796" s="1427">
        <f t="shared" si="35"/>
        <v>0</v>
      </c>
      <c r="O796" s="1427">
        <f t="shared" si="35"/>
        <v>0</v>
      </c>
      <c r="P796" s="1427">
        <f t="shared" si="3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4"/>
        <v>0</v>
      </c>
      <c r="N797" s="1427">
        <f t="shared" si="35"/>
        <v>0</v>
      </c>
      <c r="O797" s="1427">
        <f t="shared" si="35"/>
        <v>0</v>
      </c>
      <c r="P797" s="1427">
        <f t="shared" si="3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4"/>
        <v>-400</v>
      </c>
      <c r="N798" s="1427">
        <f t="shared" si="35"/>
        <v>-1600</v>
      </c>
      <c r="O798" s="1427">
        <f t="shared" si="35"/>
        <v>-2700</v>
      </c>
      <c r="P798" s="1427">
        <f t="shared" si="3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4"/>
        <v>0</v>
      </c>
      <c r="N799" s="1427">
        <f t="shared" si="35"/>
        <v>0</v>
      </c>
      <c r="O799" s="1427">
        <f t="shared" si="35"/>
        <v>0</v>
      </c>
      <c r="P799" s="1427">
        <f t="shared" si="3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4"/>
        <v>-50</v>
      </c>
      <c r="N800" s="1427">
        <f t="shared" si="35"/>
        <v>-200</v>
      </c>
      <c r="O800" s="1427">
        <f t="shared" si="35"/>
        <v>-500</v>
      </c>
      <c r="P800" s="1427">
        <f t="shared" si="3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4"/>
        <v>0</v>
      </c>
      <c r="N801" s="1427">
        <f t="shared" si="35"/>
        <v>-240</v>
      </c>
      <c r="O801" s="1427">
        <f t="shared" si="35"/>
        <v>-720</v>
      </c>
      <c r="P801" s="1427">
        <f t="shared" si="3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4"/>
        <v>-200</v>
      </c>
      <c r="N802" s="1427">
        <f t="shared" si="35"/>
        <v>-240</v>
      </c>
      <c r="O802" s="1427">
        <f t="shared" si="35"/>
        <v>-480</v>
      </c>
      <c r="P802" s="1427">
        <f t="shared" si="3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4"/>
        <v>0</v>
      </c>
      <c r="N803" s="1427">
        <f t="shared" si="35"/>
        <v>0</v>
      </c>
      <c r="O803" s="1427">
        <f t="shared" si="35"/>
        <v>0</v>
      </c>
      <c r="P803" s="1427">
        <f t="shared" si="3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4"/>
        <v>-30</v>
      </c>
      <c r="N804" s="1427">
        <f t="shared" si="35"/>
        <v>-250</v>
      </c>
      <c r="O804" s="1427">
        <f t="shared" si="35"/>
        <v>-600</v>
      </c>
      <c r="P804" s="1427">
        <f t="shared" si="3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4"/>
        <v>0</v>
      </c>
      <c r="N805" s="1427">
        <f t="shared" si="35"/>
        <v>0</v>
      </c>
      <c r="O805" s="1427">
        <f t="shared" si="35"/>
        <v>0</v>
      </c>
      <c r="P805" s="1427">
        <f t="shared" si="3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4"/>
        <v>0</v>
      </c>
      <c r="N806" s="1427">
        <f t="shared" si="35"/>
        <v>0</v>
      </c>
      <c r="O806" s="1427">
        <f t="shared" si="35"/>
        <v>0</v>
      </c>
      <c r="P806" s="1427">
        <f t="shared" si="3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4"/>
        <v>0</v>
      </c>
      <c r="N807" s="1427">
        <f t="shared" si="35"/>
        <v>0</v>
      </c>
      <c r="O807" s="1427">
        <f t="shared" si="35"/>
        <v>0</v>
      </c>
      <c r="P807" s="1427">
        <f t="shared" si="3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4"/>
        <v>0</v>
      </c>
      <c r="N808" s="1427">
        <f t="shared" si="35"/>
        <v>0</v>
      </c>
      <c r="O808" s="1427">
        <f t="shared" si="35"/>
        <v>0</v>
      </c>
      <c r="P808" s="1427">
        <f t="shared" si="3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4"/>
        <v>0</v>
      </c>
      <c r="N809" s="1427">
        <f t="shared" si="35"/>
        <v>0</v>
      </c>
      <c r="O809" s="1427">
        <f t="shared" si="35"/>
        <v>-1000</v>
      </c>
      <c r="P809" s="1427">
        <f t="shared" si="3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4528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4528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6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7">IF(MAX(C820:F820,H820:K820)&gt;0,S819+1,S819)</f>
        <v>0</v>
      </c>
      <c r="T820" s="41" t="str">
        <f t="shared" si="36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132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7"/>
        <v>1</v>
      </c>
      <c r="T821" s="41">
        <f t="shared" si="36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7"/>
        <v>1</v>
      </c>
      <c r="T822" s="41" t="str">
        <f t="shared" si="36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7"/>
        <v>1</v>
      </c>
      <c r="T823" s="41" t="str">
        <f t="shared" si="36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7"/>
        <v>1</v>
      </c>
      <c r="T824" s="41" t="str">
        <f t="shared" si="36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7"/>
        <v>1</v>
      </c>
      <c r="T825" s="41" t="str">
        <f t="shared" si="36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7"/>
        <v>1</v>
      </c>
      <c r="T826" s="41" t="str">
        <f t="shared" si="36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SUM(C$183,C$180)</f>
        <v>0</v>
      </c>
      <c r="D827" s="1132">
        <f t="shared" ref="D827:F827" si="38">SUM(D$183,D$180)</f>
        <v>6.7561271083775984E-3</v>
      </c>
      <c r="E827" s="1132">
        <f t="shared" si="38"/>
        <v>2.8029191128506194E-2</v>
      </c>
      <c r="F827" s="1132">
        <f t="shared" si="38"/>
        <v>7.080343552946293E-2</v>
      </c>
      <c r="G827" s="951"/>
      <c r="H827" s="1132">
        <f>SUM(H$183,H$180)</f>
        <v>0</v>
      </c>
      <c r="I827" s="1132">
        <f t="shared" ref="I827:K827" si="39">SUM(I$183,I$180)</f>
        <v>0</v>
      </c>
      <c r="J827" s="1132">
        <f t="shared" si="39"/>
        <v>0</v>
      </c>
      <c r="K827" s="1132">
        <f t="shared" si="39"/>
        <v>0</v>
      </c>
      <c r="L827" s="951"/>
      <c r="M827" s="1132">
        <f>SUM(M$183,M$180)</f>
        <v>0</v>
      </c>
      <c r="N827" s="1132">
        <f t="shared" ref="N827:P827" si="40">SUM(N$183,N$180)</f>
        <v>0</v>
      </c>
      <c r="O827" s="1132">
        <f t="shared" si="40"/>
        <v>0</v>
      </c>
      <c r="P827" s="1132">
        <f t="shared" si="40"/>
        <v>0</v>
      </c>
      <c r="R827" s="39"/>
      <c r="S827" s="41">
        <f t="shared" si="37"/>
        <v>2</v>
      </c>
      <c r="T827" s="41">
        <f t="shared" si="36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7"/>
        <v>2</v>
      </c>
      <c r="T828" s="41" t="str">
        <f t="shared" si="3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7"/>
        <v>3</v>
      </c>
      <c r="T829" s="41">
        <f t="shared" si="3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7"/>
        <v>3</v>
      </c>
      <c r="T830" s="41" t="str">
        <f t="shared" si="36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7"/>
        <v>4</v>
      </c>
      <c r="T831" s="41">
        <f t="shared" si="3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7"/>
        <v>4</v>
      </c>
      <c r="T832" s="41" t="str">
        <f t="shared" si="3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7"/>
        <v>4</v>
      </c>
      <c r="T833" s="41" t="str">
        <f t="shared" si="3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7"/>
        <v>4</v>
      </c>
      <c r="T834" s="41" t="str">
        <f t="shared" si="3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7"/>
        <v>4</v>
      </c>
      <c r="T835" s="41" t="str">
        <f t="shared" si="3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7"/>
        <v>4</v>
      </c>
      <c r="T836" s="41" t="str">
        <f t="shared" si="3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7"/>
        <v>4</v>
      </c>
      <c r="T837" s="41" t="str">
        <f t="shared" si="3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7"/>
        <v>4</v>
      </c>
      <c r="T838" s="41" t="str">
        <f t="shared" si="3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7"/>
        <v>4</v>
      </c>
      <c r="T839" s="41" t="str">
        <f t="shared" si="36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7"/>
        <v>4</v>
      </c>
      <c r="T840" s="41" t="str">
        <f t="shared" si="3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7"/>
        <v>4</v>
      </c>
      <c r="T841" s="41" t="str">
        <f t="shared" si="3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7"/>
        <v>4</v>
      </c>
      <c r="T842" s="41" t="str">
        <f t="shared" si="3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7"/>
        <v>4</v>
      </c>
      <c r="T843" s="41" t="str">
        <f t="shared" si="3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7"/>
        <v>5</v>
      </c>
      <c r="T844" s="41">
        <f t="shared" si="3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7"/>
        <v>5</v>
      </c>
      <c r="T845" s="41" t="str">
        <f t="shared" si="3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7"/>
        <v>6</v>
      </c>
      <c r="T846" s="41">
        <f t="shared" si="3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7"/>
        <v>6</v>
      </c>
      <c r="T847" s="41" t="str">
        <f t="shared" si="3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7"/>
        <v>6</v>
      </c>
      <c r="T848" s="41" t="str">
        <f t="shared" si="36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7"/>
        <v>6</v>
      </c>
      <c r="T849" s="41" t="str">
        <f t="shared" si="3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7"/>
        <v>7</v>
      </c>
      <c r="T850" s="41">
        <f t="shared" si="3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7"/>
        <v>8</v>
      </c>
      <c r="T851" s="41">
        <f t="shared" si="36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7"/>
        <v>8</v>
      </c>
      <c r="T852" s="41" t="str">
        <f t="shared" si="3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7"/>
        <v>9</v>
      </c>
      <c r="T853" s="41">
        <f t="shared" si="3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7"/>
        <v>10</v>
      </c>
      <c r="T854" s="41">
        <f t="shared" si="3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7"/>
        <v>11</v>
      </c>
      <c r="T855" s="41">
        <f t="shared" si="3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7"/>
        <v>11</v>
      </c>
      <c r="T856" s="41" t="str">
        <f t="shared" si="36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41">SUM(D$454)</f>
        <v>0.19323455409561086</v>
      </c>
      <c r="E858" s="1132">
        <f t="shared" si="41"/>
        <v>0</v>
      </c>
      <c r="F858" s="1132">
        <f t="shared" si="41"/>
        <v>0</v>
      </c>
      <c r="G858" s="951"/>
      <c r="H858" s="1132">
        <f>SUM(H$454)</f>
        <v>0</v>
      </c>
      <c r="I858" s="1132">
        <f t="shared" ref="I858:K858" si="42">SUM(I$454)</f>
        <v>0</v>
      </c>
      <c r="J858" s="1132">
        <f t="shared" si="42"/>
        <v>0</v>
      </c>
      <c r="K858" s="1132">
        <f t="shared" si="42"/>
        <v>0</v>
      </c>
      <c r="L858" s="951"/>
      <c r="M858" s="1132">
        <f>SUM(M$454)</f>
        <v>0</v>
      </c>
      <c r="N858" s="1132">
        <f t="shared" ref="N858:P858" si="43">SUM(N$454)</f>
        <v>0</v>
      </c>
      <c r="O858" s="1132">
        <f t="shared" si="43"/>
        <v>0</v>
      </c>
      <c r="P858" s="1132">
        <f t="shared" si="43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44">SUM(D$463)</f>
        <v>0</v>
      </c>
      <c r="E859" s="1132">
        <f t="shared" si="44"/>
        <v>5.9197651663405092E-2</v>
      </c>
      <c r="F859" s="1132">
        <f t="shared" si="44"/>
        <v>0</v>
      </c>
      <c r="G859" s="951"/>
      <c r="H859" s="1132">
        <f>SUM(H$463)</f>
        <v>0</v>
      </c>
      <c r="I859" s="1132">
        <f t="shared" ref="I859:K859" si="45">SUM(I$463)</f>
        <v>0</v>
      </c>
      <c r="J859" s="1132">
        <f t="shared" si="45"/>
        <v>0</v>
      </c>
      <c r="K859" s="1132">
        <f t="shared" si="45"/>
        <v>0</v>
      </c>
      <c r="L859" s="951"/>
      <c r="M859" s="1132">
        <f>SUM(M$463)</f>
        <v>0</v>
      </c>
      <c r="N859" s="1132">
        <f t="shared" ref="N859:P859" si="46">SUM(N$463)</f>
        <v>0</v>
      </c>
      <c r="O859" s="1132">
        <f t="shared" si="46"/>
        <v>0</v>
      </c>
      <c r="P859" s="1132">
        <f t="shared" si="46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7">SUM(D$472)</f>
        <v>5.9379368185630424E-3</v>
      </c>
      <c r="E860" s="1132">
        <f t="shared" si="47"/>
        <v>2.3091976516634052E-2</v>
      </c>
      <c r="F860" s="1132">
        <f t="shared" si="47"/>
        <v>2.3091976516634052E-2</v>
      </c>
      <c r="G860" s="951"/>
      <c r="H860" s="1132">
        <f>SUM(H$472)</f>
        <v>0</v>
      </c>
      <c r="I860" s="1132">
        <f t="shared" ref="I860:K860" si="48">SUM(I$472)</f>
        <v>0</v>
      </c>
      <c r="J860" s="1132">
        <f t="shared" si="48"/>
        <v>0</v>
      </c>
      <c r="K860" s="1132">
        <f t="shared" si="48"/>
        <v>0</v>
      </c>
      <c r="L860" s="951"/>
      <c r="M860" s="1132">
        <f>SUM(M$472)</f>
        <v>0</v>
      </c>
      <c r="N860" s="1132">
        <f t="shared" ref="N860:P860" si="49">SUM(N$472)</f>
        <v>-5.9379368185630424E-3</v>
      </c>
      <c r="O860" s="1132">
        <f t="shared" si="49"/>
        <v>-2.3091976516634052E-2</v>
      </c>
      <c r="P860" s="1132">
        <f t="shared" si="49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50">SUM(D$481)</f>
        <v>0</v>
      </c>
      <c r="E861" s="1132">
        <f t="shared" si="50"/>
        <v>0</v>
      </c>
      <c r="F861" s="1132">
        <f t="shared" si="50"/>
        <v>0</v>
      </c>
      <c r="G861" s="951"/>
      <c r="H861" s="1132">
        <f>SUM(H$481)</f>
        <v>0</v>
      </c>
      <c r="I861" s="1132">
        <f t="shared" ref="I861:K861" si="51">SUM(I$481)</f>
        <v>0</v>
      </c>
      <c r="J861" s="1132">
        <f t="shared" si="51"/>
        <v>0</v>
      </c>
      <c r="K861" s="1132">
        <f t="shared" si="51"/>
        <v>0</v>
      </c>
      <c r="L861" s="951"/>
      <c r="M861" s="1132">
        <f>SUM(M$481)</f>
        <v>0</v>
      </c>
      <c r="N861" s="1132">
        <f t="shared" ref="N861:P861" si="52">SUM(N$481)</f>
        <v>0</v>
      </c>
      <c r="O861" s="1132">
        <f t="shared" si="52"/>
        <v>0</v>
      </c>
      <c r="P861" s="1132">
        <f t="shared" si="52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53">SUM(D$490)</f>
        <v>0</v>
      </c>
      <c r="E862" s="1132">
        <f t="shared" si="53"/>
        <v>0</v>
      </c>
      <c r="F862" s="1132">
        <f t="shared" si="53"/>
        <v>0</v>
      </c>
      <c r="G862" s="951"/>
      <c r="H862" s="1132">
        <f>SUM(H$490)</f>
        <v>0</v>
      </c>
      <c r="I862" s="1132">
        <f t="shared" ref="I862:K862" si="54">SUM(I$490)</f>
        <v>0</v>
      </c>
      <c r="J862" s="1132">
        <f t="shared" si="54"/>
        <v>0</v>
      </c>
      <c r="K862" s="1132">
        <f t="shared" si="54"/>
        <v>0</v>
      </c>
      <c r="L862" s="951"/>
      <c r="M862" s="1132">
        <f>SUM(M$490)</f>
        <v>0</v>
      </c>
      <c r="N862" s="1132">
        <f t="shared" ref="N862:P862" si="55">SUM(N$490)</f>
        <v>0</v>
      </c>
      <c r="O862" s="1132">
        <f t="shared" si="55"/>
        <v>0</v>
      </c>
      <c r="P862" s="1132">
        <f t="shared" si="55"/>
        <v>0</v>
      </c>
      <c r="Q862" s="1035" t="str">
        <f>$Q$492</f>
        <v>other</v>
      </c>
      <c r="R862" s="39" t="str">
        <f t="shared" ref="R862:R886" si="56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7">SUM(D$499)</f>
        <v>0</v>
      </c>
      <c r="E863" s="1132">
        <f t="shared" si="57"/>
        <v>0</v>
      </c>
      <c r="F863" s="1132">
        <f t="shared" si="57"/>
        <v>0</v>
      </c>
      <c r="G863" s="951"/>
      <c r="H863" s="1132">
        <f>SUM(H$499)</f>
        <v>0</v>
      </c>
      <c r="I863" s="1132">
        <f t="shared" ref="I863:K863" si="58">SUM(I$499)</f>
        <v>0</v>
      </c>
      <c r="J863" s="1132">
        <f t="shared" si="58"/>
        <v>0</v>
      </c>
      <c r="K863" s="1132">
        <f t="shared" si="58"/>
        <v>0</v>
      </c>
      <c r="L863" s="951"/>
      <c r="M863" s="1132">
        <f>SUM(M$499)</f>
        <v>0</v>
      </c>
      <c r="N863" s="1132">
        <f t="shared" ref="N863:P863" si="59">SUM(N$499)</f>
        <v>0</v>
      </c>
      <c r="O863" s="1132">
        <f t="shared" si="59"/>
        <v>0</v>
      </c>
      <c r="P863" s="1132">
        <f t="shared" si="59"/>
        <v>0</v>
      </c>
      <c r="Q863" s="1035" t="str">
        <f>$Q$501</f>
        <v>des</v>
      </c>
      <c r="R863" s="39" t="str">
        <f t="shared" si="56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60">SUM(D$505)</f>
        <v>0</v>
      </c>
      <c r="E864" s="1132">
        <f t="shared" si="60"/>
        <v>0</v>
      </c>
      <c r="F864" s="1132">
        <f t="shared" si="60"/>
        <v>0</v>
      </c>
      <c r="G864" s="951"/>
      <c r="H864" s="1132">
        <f>SUM(H$505)</f>
        <v>0</v>
      </c>
      <c r="I864" s="1132">
        <f t="shared" ref="I864:K864" si="61">SUM(I$505)</f>
        <v>0</v>
      </c>
      <c r="J864" s="1132">
        <f t="shared" si="61"/>
        <v>0</v>
      </c>
      <c r="K864" s="1132">
        <f t="shared" si="61"/>
        <v>0</v>
      </c>
      <c r="L864" s="951"/>
      <c r="M864" s="1132">
        <f>SUM(M$505)</f>
        <v>0</v>
      </c>
      <c r="N864" s="1132">
        <f t="shared" ref="N864:P864" si="62">SUM(N$505)</f>
        <v>0</v>
      </c>
      <c r="O864" s="1132">
        <f t="shared" si="62"/>
        <v>0</v>
      </c>
      <c r="P864" s="1132">
        <f t="shared" si="62"/>
        <v>0</v>
      </c>
      <c r="Q864" s="1035" t="str">
        <f>$Q$507</f>
        <v>des</v>
      </c>
      <c r="R864" s="39" t="str">
        <f t="shared" si="56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63">SUM(D$511)</f>
        <v>6.7095331283198219E-3</v>
      </c>
      <c r="E865" s="1132">
        <f t="shared" si="63"/>
        <v>1.5655577299412918E-2</v>
      </c>
      <c r="F865" s="1132">
        <f t="shared" si="63"/>
        <v>3.1311154598825837E-2</v>
      </c>
      <c r="G865" s="951"/>
      <c r="H865" s="1132">
        <f>SUM(H$511)</f>
        <v>0</v>
      </c>
      <c r="I865" s="1132">
        <f t="shared" ref="I865:K865" si="64">SUM(I$511)</f>
        <v>0</v>
      </c>
      <c r="J865" s="1132">
        <f t="shared" si="64"/>
        <v>0</v>
      </c>
      <c r="K865" s="1132">
        <f t="shared" si="64"/>
        <v>0</v>
      </c>
      <c r="L865" s="951"/>
      <c r="M865" s="1132">
        <f>SUM(M$511)</f>
        <v>-2.9820147236976984E-3</v>
      </c>
      <c r="N865" s="1132">
        <f t="shared" ref="N865:P865" si="65">SUM(N$511)</f>
        <v>-6.7095331283198219E-3</v>
      </c>
      <c r="O865" s="1132">
        <f t="shared" si="65"/>
        <v>-1.5655577299412918E-2</v>
      </c>
      <c r="P865" s="1132">
        <f t="shared" si="65"/>
        <v>-3.1311154598825837E-2</v>
      </c>
      <c r="Q865" s="1215" t="str">
        <f>$Q$513</f>
        <v>mns</v>
      </c>
      <c r="R865" s="39" t="str">
        <f t="shared" si="56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66">SUM(D$517)</f>
        <v>2.0128599384959464E-2</v>
      </c>
      <c r="E866" s="1132">
        <f t="shared" si="66"/>
        <v>5.2837573385518595E-2</v>
      </c>
      <c r="F866" s="1132">
        <f t="shared" si="66"/>
        <v>5.8708414872798438E-2</v>
      </c>
      <c r="G866" s="951"/>
      <c r="H866" s="1132">
        <f>SUM(H$517)</f>
        <v>0</v>
      </c>
      <c r="I866" s="1132">
        <f t="shared" ref="I866:K866" si="67">SUM(I$517)</f>
        <v>0</v>
      </c>
      <c r="J866" s="1132">
        <f t="shared" si="67"/>
        <v>0</v>
      </c>
      <c r="K866" s="1132">
        <f t="shared" si="67"/>
        <v>0</v>
      </c>
      <c r="L866" s="951"/>
      <c r="M866" s="1132">
        <f>SUM(M$517)</f>
        <v>-6.7095331283198219E-3</v>
      </c>
      <c r="N866" s="1132">
        <f t="shared" ref="N866:P866" si="68">SUM(N$517)</f>
        <v>-2.0128599384959464E-2</v>
      </c>
      <c r="O866" s="1132">
        <f t="shared" si="68"/>
        <v>-5.2837573385518595E-2</v>
      </c>
      <c r="P866" s="1132">
        <f t="shared" si="68"/>
        <v>-5.8708414872798438E-2</v>
      </c>
      <c r="Q866" s="1035" t="str">
        <f>$Q$519</f>
        <v>mns</v>
      </c>
      <c r="R866" s="39" t="str">
        <f t="shared" si="56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9">SUM(D$523)</f>
        <v>0</v>
      </c>
      <c r="E867" s="1132">
        <f t="shared" si="69"/>
        <v>3.7573385518590995E-3</v>
      </c>
      <c r="F867" s="1132">
        <f t="shared" si="69"/>
        <v>0</v>
      </c>
      <c r="G867" s="951"/>
      <c r="H867" s="1132">
        <f>SUM(H$523)</f>
        <v>0</v>
      </c>
      <c r="I867" s="1132">
        <f t="shared" ref="I867:K867" si="70">SUM(I$523)</f>
        <v>0</v>
      </c>
      <c r="J867" s="1132">
        <f t="shared" si="70"/>
        <v>0</v>
      </c>
      <c r="K867" s="1132">
        <f t="shared" si="70"/>
        <v>0</v>
      </c>
      <c r="L867" s="951"/>
      <c r="M867" s="1132">
        <f>SUM(M$523)</f>
        <v>0</v>
      </c>
      <c r="N867" s="1132">
        <f t="shared" ref="N867:P867" si="71">SUM(N$523)</f>
        <v>0</v>
      </c>
      <c r="O867" s="1132">
        <f t="shared" si="71"/>
        <v>-3.7573385518590995E-3</v>
      </c>
      <c r="P867" s="1132">
        <f t="shared" si="71"/>
        <v>0</v>
      </c>
      <c r="Q867" s="1035" t="str">
        <f>$Q$525</f>
        <v>des</v>
      </c>
      <c r="R867" s="39" t="str">
        <f t="shared" si="56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72">SUM(D$529)</f>
        <v>0</v>
      </c>
      <c r="E868" s="1132">
        <f t="shared" si="72"/>
        <v>0</v>
      </c>
      <c r="F868" s="1132">
        <f t="shared" si="72"/>
        <v>0</v>
      </c>
      <c r="G868" s="951"/>
      <c r="H868" s="1132">
        <f>SUM(H$529)</f>
        <v>0</v>
      </c>
      <c r="I868" s="1132">
        <f t="shared" ref="I868:K868" si="73">SUM(I$529)</f>
        <v>0</v>
      </c>
      <c r="J868" s="1132">
        <f t="shared" si="73"/>
        <v>0</v>
      </c>
      <c r="K868" s="1132">
        <f t="shared" si="73"/>
        <v>0</v>
      </c>
      <c r="L868" s="951"/>
      <c r="M868" s="1132">
        <f>SUM(M$529)</f>
        <v>0</v>
      </c>
      <c r="N868" s="1132">
        <f t="shared" ref="N868:P868" si="74">SUM(N$529)</f>
        <v>0</v>
      </c>
      <c r="O868" s="1132">
        <f t="shared" si="74"/>
        <v>0</v>
      </c>
      <c r="P868" s="1132">
        <f t="shared" si="74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75">SUM(D$535)</f>
        <v>0</v>
      </c>
      <c r="E869" s="1132">
        <f t="shared" si="75"/>
        <v>0</v>
      </c>
      <c r="F869" s="1132">
        <f t="shared" si="75"/>
        <v>0</v>
      </c>
      <c r="G869" s="951"/>
      <c r="H869" s="1132">
        <f>SUM(H$535)</f>
        <v>0</v>
      </c>
      <c r="I869" s="1132">
        <f t="shared" ref="I869:K869" si="76">SUM(I$535)</f>
        <v>0</v>
      </c>
      <c r="J869" s="1132">
        <f t="shared" si="76"/>
        <v>0</v>
      </c>
      <c r="K869" s="1132">
        <f t="shared" si="76"/>
        <v>0</v>
      </c>
      <c r="L869" s="951"/>
      <c r="M869" s="1132">
        <f>SUM(M$535)</f>
        <v>0</v>
      </c>
      <c r="N869" s="1132">
        <f t="shared" ref="N869:P869" si="77">SUM(N$535)</f>
        <v>0</v>
      </c>
      <c r="O869" s="1132">
        <f t="shared" si="77"/>
        <v>0</v>
      </c>
      <c r="P869" s="1132">
        <f t="shared" si="77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8">SUM(D$541)</f>
        <v>5.2558009505171924E-3</v>
      </c>
      <c r="E870" s="1132">
        <f t="shared" si="78"/>
        <v>7.6647097195042405E-3</v>
      </c>
      <c r="F870" s="1132">
        <f t="shared" si="78"/>
        <v>2.5549032398347465E-3</v>
      </c>
      <c r="G870" s="951"/>
      <c r="H870" s="1132">
        <f>SUM(H$541)</f>
        <v>0</v>
      </c>
      <c r="I870" s="1132">
        <f t="shared" ref="I870:K870" si="79">SUM(I$541)</f>
        <v>0</v>
      </c>
      <c r="J870" s="1132">
        <f t="shared" si="79"/>
        <v>0</v>
      </c>
      <c r="K870" s="1132">
        <f t="shared" si="79"/>
        <v>0</v>
      </c>
      <c r="L870" s="951"/>
      <c r="M870" s="1132">
        <f>SUM(M$541)</f>
        <v>-3.065883887801696E-3</v>
      </c>
      <c r="N870" s="1132">
        <f t="shared" ref="N870:P870" si="80">SUM(N$541)</f>
        <v>-5.2558009505171924E-3</v>
      </c>
      <c r="O870" s="1132">
        <f t="shared" si="80"/>
        <v>-7.6647097195042405E-3</v>
      </c>
      <c r="P870" s="1132">
        <f t="shared" si="80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81">SUM(D$547)</f>
        <v>0</v>
      </c>
      <c r="E871" s="1132">
        <f t="shared" si="81"/>
        <v>0</v>
      </c>
      <c r="F871" s="1132">
        <f t="shared" si="81"/>
        <v>0</v>
      </c>
      <c r="G871" s="951"/>
      <c r="H871" s="1132">
        <f>SUM(H$547)</f>
        <v>0</v>
      </c>
      <c r="I871" s="1132">
        <f t="shared" ref="I871:K871" si="82">SUM(I$547)</f>
        <v>0</v>
      </c>
      <c r="J871" s="1132">
        <f t="shared" si="82"/>
        <v>0</v>
      </c>
      <c r="K871" s="1132">
        <f t="shared" si="82"/>
        <v>0</v>
      </c>
      <c r="L871" s="951"/>
      <c r="M871" s="1132">
        <f>SUM(M$547)</f>
        <v>0</v>
      </c>
      <c r="N871" s="1132">
        <f t="shared" ref="N871:P871" si="83">SUM(N$547)</f>
        <v>0</v>
      </c>
      <c r="O871" s="1132">
        <f t="shared" si="83"/>
        <v>0</v>
      </c>
      <c r="P871" s="1132">
        <f t="shared" si="83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84">SUM(D$553)</f>
        <v>0</v>
      </c>
      <c r="E872" s="1132">
        <f t="shared" si="84"/>
        <v>0</v>
      </c>
      <c r="F872" s="1132">
        <f t="shared" si="84"/>
        <v>0</v>
      </c>
      <c r="G872" s="951"/>
      <c r="H872" s="1132">
        <f>SUM(H$553)</f>
        <v>0</v>
      </c>
      <c r="I872" s="1132">
        <f t="shared" ref="I872:K872" si="85">SUM(I$553)</f>
        <v>0</v>
      </c>
      <c r="J872" s="1132">
        <f t="shared" si="85"/>
        <v>0</v>
      </c>
      <c r="K872" s="1132">
        <f t="shared" si="85"/>
        <v>0</v>
      </c>
      <c r="L872" s="951"/>
      <c r="M872" s="1132">
        <f>SUM(M$553)</f>
        <v>0</v>
      </c>
      <c r="N872" s="1132">
        <f t="shared" ref="N872:P872" si="86">SUM(N$553)</f>
        <v>0</v>
      </c>
      <c r="O872" s="1132">
        <f t="shared" si="86"/>
        <v>0</v>
      </c>
      <c r="P872" s="1132">
        <f t="shared" si="86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7">SUM(D$559)</f>
        <v>5.8149287112105111E-3</v>
      </c>
      <c r="E873" s="1132">
        <f t="shared" si="87"/>
        <v>9.7847358121330719E-3</v>
      </c>
      <c r="F873" s="1132">
        <f t="shared" si="87"/>
        <v>7.8277886497064592E-3</v>
      </c>
      <c r="G873" s="951"/>
      <c r="H873" s="1132">
        <f>SUM(H$559)</f>
        <v>0</v>
      </c>
      <c r="I873" s="1132">
        <f t="shared" ref="I873:K873" si="88">SUM(I$559)</f>
        <v>0</v>
      </c>
      <c r="J873" s="1132">
        <f t="shared" si="88"/>
        <v>0</v>
      </c>
      <c r="K873" s="1132">
        <f t="shared" si="88"/>
        <v>0</v>
      </c>
      <c r="L873" s="951"/>
      <c r="M873" s="1132">
        <f>SUM(M$559)</f>
        <v>-3.8766191408070075E-3</v>
      </c>
      <c r="N873" s="1132">
        <f t="shared" ref="N873:P873" si="89">SUM(N$559)</f>
        <v>-5.8149287112105111E-3</v>
      </c>
      <c r="O873" s="1132">
        <f t="shared" si="89"/>
        <v>-9.7847358121330719E-3</v>
      </c>
      <c r="P873" s="1132">
        <f t="shared" si="89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90">SUM(D$565)</f>
        <v>0</v>
      </c>
      <c r="E874" s="1132">
        <f t="shared" si="90"/>
        <v>0</v>
      </c>
      <c r="F874" s="1132">
        <f t="shared" si="90"/>
        <v>0</v>
      </c>
      <c r="G874" s="951"/>
      <c r="H874" s="1132">
        <f>SUM(H$565)</f>
        <v>0</v>
      </c>
      <c r="I874" s="1132">
        <f t="shared" ref="I874:K874" si="91">SUM(I$565)</f>
        <v>0</v>
      </c>
      <c r="J874" s="1132">
        <f t="shared" si="91"/>
        <v>0</v>
      </c>
      <c r="K874" s="1132">
        <f t="shared" si="91"/>
        <v>0</v>
      </c>
      <c r="L874" s="951"/>
      <c r="M874" s="1132">
        <f>SUM(M$565)</f>
        <v>0</v>
      </c>
      <c r="N874" s="1132">
        <f t="shared" ref="N874:P874" si="92">SUM(N$565)</f>
        <v>0</v>
      </c>
      <c r="O874" s="1132">
        <f t="shared" si="92"/>
        <v>0</v>
      </c>
      <c r="P874" s="1132">
        <f t="shared" si="92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93">SUM(D$571)</f>
        <v>0</v>
      </c>
      <c r="E875" s="1132">
        <f t="shared" si="93"/>
        <v>0</v>
      </c>
      <c r="F875" s="1132">
        <f t="shared" si="93"/>
        <v>0</v>
      </c>
      <c r="G875" s="951"/>
      <c r="H875" s="1132">
        <f>SUM(H$571)</f>
        <v>0</v>
      </c>
      <c r="I875" s="1132">
        <f t="shared" ref="I875:K875" si="94">SUM(I$571)</f>
        <v>0</v>
      </c>
      <c r="J875" s="1132">
        <f t="shared" si="94"/>
        <v>0</v>
      </c>
      <c r="K875" s="1132">
        <f t="shared" si="94"/>
        <v>0</v>
      </c>
      <c r="L875" s="951"/>
      <c r="M875" s="1132">
        <f>SUM(M$571)</f>
        <v>0</v>
      </c>
      <c r="N875" s="1132">
        <f t="shared" ref="N875:P875" si="95">SUM(N$571)</f>
        <v>0</v>
      </c>
      <c r="O875" s="1132">
        <f t="shared" si="95"/>
        <v>0</v>
      </c>
      <c r="P875" s="1132">
        <f t="shared" si="95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96">SUM(D$577)</f>
        <v>0</v>
      </c>
      <c r="E876" s="1132">
        <f t="shared" si="96"/>
        <v>0</v>
      </c>
      <c r="F876" s="1132">
        <f t="shared" si="96"/>
        <v>0</v>
      </c>
      <c r="G876" s="951"/>
      <c r="H876" s="1132">
        <f>SUM(H$577)</f>
        <v>0</v>
      </c>
      <c r="I876" s="1132">
        <f t="shared" ref="I876:K876" si="97">SUM(I$577)</f>
        <v>0</v>
      </c>
      <c r="J876" s="1132">
        <f t="shared" si="97"/>
        <v>0</v>
      </c>
      <c r="K876" s="1132">
        <f t="shared" si="97"/>
        <v>0</v>
      </c>
      <c r="L876" s="951"/>
      <c r="M876" s="1132">
        <f>SUM(M$577)</f>
        <v>0</v>
      </c>
      <c r="N876" s="1132">
        <f t="shared" ref="N876:P876" si="98">SUM(N$577)</f>
        <v>0</v>
      </c>
      <c r="O876" s="1132">
        <f t="shared" si="98"/>
        <v>0</v>
      </c>
      <c r="P876" s="1132">
        <f t="shared" si="98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9">SUM(D$583)</f>
        <v>0</v>
      </c>
      <c r="E877" s="1132">
        <f t="shared" si="99"/>
        <v>0</v>
      </c>
      <c r="F877" s="1132">
        <f t="shared" si="99"/>
        <v>0</v>
      </c>
      <c r="G877" s="951"/>
      <c r="H877" s="1132">
        <f>SUM(H$583)</f>
        <v>0</v>
      </c>
      <c r="I877" s="1132">
        <f t="shared" ref="I877:K877" si="100">SUM(I$583)</f>
        <v>0</v>
      </c>
      <c r="J877" s="1132">
        <f t="shared" si="100"/>
        <v>0</v>
      </c>
      <c r="K877" s="1132">
        <f t="shared" si="100"/>
        <v>0</v>
      </c>
      <c r="L877" s="951"/>
      <c r="M877" s="1132">
        <f>SUM(M$583)</f>
        <v>0</v>
      </c>
      <c r="N877" s="1132">
        <f t="shared" ref="N877:P877" si="101">SUM(N$583)</f>
        <v>0</v>
      </c>
      <c r="O877" s="1132">
        <f t="shared" si="101"/>
        <v>0</v>
      </c>
      <c r="P877" s="1132">
        <f t="shared" si="101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102">SUM(D$589)</f>
        <v>0</v>
      </c>
      <c r="E878" s="1132">
        <f t="shared" si="102"/>
        <v>0</v>
      </c>
      <c r="F878" s="1132">
        <f t="shared" si="102"/>
        <v>0</v>
      </c>
      <c r="G878" s="951"/>
      <c r="H878" s="1132">
        <f>SUM(H$589)</f>
        <v>0</v>
      </c>
      <c r="I878" s="1132">
        <f t="shared" ref="I878:K878" si="103">SUM(I$589)</f>
        <v>0</v>
      </c>
      <c r="J878" s="1132">
        <f t="shared" si="103"/>
        <v>0</v>
      </c>
      <c r="K878" s="1132">
        <f t="shared" si="103"/>
        <v>0</v>
      </c>
      <c r="L878" s="951"/>
      <c r="M878" s="1132">
        <f>SUM(M$589)</f>
        <v>0</v>
      </c>
      <c r="N878" s="1132">
        <f t="shared" ref="N878:P878" si="104">SUM(N$589)</f>
        <v>0</v>
      </c>
      <c r="O878" s="1132">
        <f t="shared" si="104"/>
        <v>0</v>
      </c>
      <c r="P878" s="1132">
        <f t="shared" si="104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105">SUM(D$596)</f>
        <v>9.2256080514397532E-3</v>
      </c>
      <c r="E879" s="1132">
        <f t="shared" si="105"/>
        <v>1.9373776908023485E-2</v>
      </c>
      <c r="F879" s="1132">
        <f t="shared" si="105"/>
        <v>1.2915851272015656E-2</v>
      </c>
      <c r="G879" s="951"/>
      <c r="H879" s="1132">
        <f>SUM(H$596)</f>
        <v>0</v>
      </c>
      <c r="I879" s="1132">
        <f t="shared" ref="I879:K879" si="106">SUM(I$596)</f>
        <v>0</v>
      </c>
      <c r="J879" s="1132">
        <f t="shared" si="106"/>
        <v>0</v>
      </c>
      <c r="K879" s="1132">
        <f t="shared" si="106"/>
        <v>0</v>
      </c>
      <c r="L879" s="951"/>
      <c r="M879" s="1132">
        <f>SUM(M$596)</f>
        <v>-3.6902432205759015E-3</v>
      </c>
      <c r="N879" s="1132">
        <f t="shared" ref="N879:P879" si="107">SUM(N$596)</f>
        <v>-9.2256080514397532E-3</v>
      </c>
      <c r="O879" s="1132">
        <f t="shared" si="107"/>
        <v>-1.9373776908023485E-2</v>
      </c>
      <c r="P879" s="1132">
        <f t="shared" si="107"/>
        <v>-1.2915851272015656E-2</v>
      </c>
      <c r="Q879" s="1035" t="str">
        <f>$Q$598</f>
        <v>des</v>
      </c>
      <c r="R879" s="39" t="str">
        <f t="shared" si="56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8">SUM(D$602)</f>
        <v>9.206970459416642E-3</v>
      </c>
      <c r="E880" s="1132">
        <f t="shared" si="108"/>
        <v>2.0914872798434445E-2</v>
      </c>
      <c r="F880" s="1132">
        <f t="shared" si="108"/>
        <v>2.4787997390737115E-2</v>
      </c>
      <c r="G880" s="951"/>
      <c r="H880" s="1132">
        <f>SUM(H$602)</f>
        <v>0</v>
      </c>
      <c r="I880" s="1132">
        <f t="shared" ref="I880:K880" si="109">SUM(I$602)</f>
        <v>0</v>
      </c>
      <c r="J880" s="1132">
        <f t="shared" si="109"/>
        <v>0</v>
      </c>
      <c r="K880" s="1132">
        <f t="shared" si="109"/>
        <v>0</v>
      </c>
      <c r="L880" s="951"/>
      <c r="M880" s="1132">
        <f>SUM(M$602)</f>
        <v>-1.5935141179759574E-3</v>
      </c>
      <c r="N880" s="1132">
        <f t="shared" ref="N880:P880" si="110">SUM(N$602)</f>
        <v>-9.206970459416642E-3</v>
      </c>
      <c r="O880" s="1132">
        <f t="shared" si="110"/>
        <v>-2.0914872798434445E-2</v>
      </c>
      <c r="P880" s="1132">
        <f t="shared" si="110"/>
        <v>-2.4787997390737115E-2</v>
      </c>
      <c r="Q880" s="1035" t="str">
        <f>$Q$604</f>
        <v>des</v>
      </c>
      <c r="R880" s="39" t="str">
        <f t="shared" si="56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11">SUM(D$608)</f>
        <v>4.3192619513558843E-2</v>
      </c>
      <c r="E881" s="1132">
        <f t="shared" si="111"/>
        <v>4.283268101761252E-2</v>
      </c>
      <c r="F881" s="1132">
        <f t="shared" si="111"/>
        <v>5.3750815394651014E-2</v>
      </c>
      <c r="G881" s="951"/>
      <c r="H881" s="1132">
        <f>SUM(H$608)</f>
        <v>0</v>
      </c>
      <c r="I881" s="1132">
        <f t="shared" ref="I881:K881" si="112">SUM(I$608)</f>
        <v>0</v>
      </c>
      <c r="J881" s="1132">
        <f t="shared" si="112"/>
        <v>0</v>
      </c>
      <c r="K881" s="1132">
        <f t="shared" si="112"/>
        <v>0</v>
      </c>
      <c r="L881" s="951"/>
      <c r="M881" s="1132">
        <f>SUM(M$608)</f>
        <v>-4.1464914733016493E-2</v>
      </c>
      <c r="N881" s="1132">
        <f t="shared" ref="N881:P881" si="113">SUM(N$608)</f>
        <v>-4.3192619513558843E-2</v>
      </c>
      <c r="O881" s="1132">
        <f t="shared" si="113"/>
        <v>-4.283268101761252E-2</v>
      </c>
      <c r="P881" s="1132">
        <f t="shared" si="113"/>
        <v>-5.3750815394651014E-2</v>
      </c>
      <c r="Q881" s="1035" t="str">
        <f>$Q$610</f>
        <v>mns</v>
      </c>
      <c r="R881" s="39" t="str">
        <f t="shared" si="56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14">SUM(D$614)</f>
        <v>0</v>
      </c>
      <c r="E882" s="1132">
        <f t="shared" si="114"/>
        <v>0</v>
      </c>
      <c r="F882" s="1132">
        <f t="shared" si="114"/>
        <v>0</v>
      </c>
      <c r="G882" s="951"/>
      <c r="H882" s="1132">
        <f>SUM(H$614)</f>
        <v>0</v>
      </c>
      <c r="I882" s="1132">
        <f t="shared" ref="I882:K882" si="115">SUM(I$614)</f>
        <v>0</v>
      </c>
      <c r="J882" s="1132">
        <f t="shared" si="115"/>
        <v>0</v>
      </c>
      <c r="K882" s="1132">
        <f t="shared" si="115"/>
        <v>0</v>
      </c>
      <c r="L882" s="951"/>
      <c r="M882" s="1132">
        <f>SUM(M$614)</f>
        <v>0</v>
      </c>
      <c r="N882" s="1132">
        <f t="shared" ref="N882:P882" si="116">SUM(N$614)</f>
        <v>0</v>
      </c>
      <c r="O882" s="1132">
        <f t="shared" si="116"/>
        <v>0</v>
      </c>
      <c r="P882" s="1132">
        <f t="shared" si="116"/>
        <v>0</v>
      </c>
      <c r="Q882" s="1035" t="str">
        <f>$Q$616</f>
        <v>mns</v>
      </c>
      <c r="R882" s="39" t="str">
        <f t="shared" si="56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7">SUM(D$620)</f>
        <v>0</v>
      </c>
      <c r="E883" s="1132">
        <f t="shared" si="117"/>
        <v>0</v>
      </c>
      <c r="F883" s="1132">
        <f t="shared" si="117"/>
        <v>0</v>
      </c>
      <c r="G883" s="951"/>
      <c r="H883" s="1132">
        <f>SUM(H$620)</f>
        <v>0</v>
      </c>
      <c r="I883" s="1132">
        <f t="shared" ref="I883:K883" si="118">SUM(I$620)</f>
        <v>0</v>
      </c>
      <c r="J883" s="1132">
        <f t="shared" si="118"/>
        <v>0</v>
      </c>
      <c r="K883" s="1132">
        <f t="shared" si="118"/>
        <v>0</v>
      </c>
      <c r="L883" s="951"/>
      <c r="M883" s="1132">
        <f>SUM(M$620)</f>
        <v>0</v>
      </c>
      <c r="N883" s="1132">
        <f t="shared" ref="N883:P883" si="119">SUM(N$620)</f>
        <v>0</v>
      </c>
      <c r="O883" s="1132">
        <f t="shared" si="119"/>
        <v>0</v>
      </c>
      <c r="P883" s="1132">
        <f t="shared" si="119"/>
        <v>0</v>
      </c>
      <c r="Q883" s="1035" t="str">
        <f>$Q$622</f>
        <v>des</v>
      </c>
      <c r="R883" s="39" t="str">
        <f t="shared" si="56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20">SUM(D$626)</f>
        <v>1.2636287391668997E-2</v>
      </c>
      <c r="E884" s="1132">
        <f t="shared" si="120"/>
        <v>1.6585127201565558E-2</v>
      </c>
      <c r="F884" s="1132">
        <f t="shared" si="120"/>
        <v>2.2113502935420744E-2</v>
      </c>
      <c r="G884" s="951"/>
      <c r="H884" s="1132">
        <f>SUM(H$626)</f>
        <v>0</v>
      </c>
      <c r="I884" s="1132">
        <f t="shared" ref="I884:K884" si="121">SUM(I$626)</f>
        <v>0</v>
      </c>
      <c r="J884" s="1132">
        <f t="shared" si="121"/>
        <v>0</v>
      </c>
      <c r="K884" s="1132">
        <f t="shared" si="121"/>
        <v>0</v>
      </c>
      <c r="L884" s="951"/>
      <c r="M884" s="1132">
        <f>SUM(M$626)</f>
        <v>-1.1372658652502097E-2</v>
      </c>
      <c r="N884" s="1132">
        <f t="shared" ref="N884:P884" si="122">SUM(N$626)</f>
        <v>-1.2636287391668997E-2</v>
      </c>
      <c r="O884" s="1132">
        <f t="shared" si="122"/>
        <v>-1.6585127201565558E-2</v>
      </c>
      <c r="P884" s="1132">
        <f t="shared" si="122"/>
        <v>-2.2113502935420744E-2</v>
      </c>
      <c r="Q884" s="1035" t="str">
        <f>$Q$628</f>
        <v>des</v>
      </c>
      <c r="R884" s="39" t="str">
        <f t="shared" si="56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23">SUM(D$632)</f>
        <v>0</v>
      </c>
      <c r="E885" s="1132">
        <f t="shared" si="123"/>
        <v>0</v>
      </c>
      <c r="F885" s="1132">
        <f t="shared" si="123"/>
        <v>0</v>
      </c>
      <c r="G885" s="951"/>
      <c r="H885" s="1132">
        <f>SUM(H$632)</f>
        <v>0</v>
      </c>
      <c r="I885" s="1132">
        <f t="shared" ref="I885:K885" si="124">SUM(I$632)</f>
        <v>0</v>
      </c>
      <c r="J885" s="1132">
        <f t="shared" si="124"/>
        <v>0</v>
      </c>
      <c r="K885" s="1132">
        <f t="shared" si="124"/>
        <v>0</v>
      </c>
      <c r="L885" s="951"/>
      <c r="M885" s="1132">
        <f>SUM(M$632)</f>
        <v>0</v>
      </c>
      <c r="N885" s="1132">
        <f t="shared" ref="N885:P885" si="125">SUM(N$632)</f>
        <v>0</v>
      </c>
      <c r="O885" s="1132">
        <f t="shared" si="125"/>
        <v>0</v>
      </c>
      <c r="P885" s="1132">
        <f t="shared" si="125"/>
        <v>0</v>
      </c>
      <c r="Q885" s="1035" t="str">
        <f>$Q$634</f>
        <v>des</v>
      </c>
      <c r="R885" s="39" t="str">
        <f t="shared" si="56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26">SUM(D$639)</f>
        <v>0</v>
      </c>
      <c r="E886" s="1132">
        <f t="shared" si="126"/>
        <v>4.344422700587084E-2</v>
      </c>
      <c r="F886" s="1132">
        <f t="shared" si="126"/>
        <v>4.8271363339856495E-2</v>
      </c>
      <c r="G886" s="951"/>
      <c r="H886" s="1132">
        <f>SUM(H$639)</f>
        <v>0</v>
      </c>
      <c r="I886" s="1132">
        <f t="shared" ref="I886:K886" si="127">SUM(I$639)</f>
        <v>0</v>
      </c>
      <c r="J886" s="1132">
        <f t="shared" si="127"/>
        <v>0</v>
      </c>
      <c r="K886" s="1132">
        <f t="shared" si="127"/>
        <v>0</v>
      </c>
      <c r="L886" s="951"/>
      <c r="M886" s="1132">
        <f>SUM(M$639)</f>
        <v>0</v>
      </c>
      <c r="N886" s="1132">
        <f t="shared" ref="N886:P886" si="128">SUM(N$639)</f>
        <v>0</v>
      </c>
      <c r="O886" s="1132">
        <f t="shared" si="128"/>
        <v>-4.344422700587084E-2</v>
      </c>
      <c r="P886" s="1132">
        <f t="shared" si="128"/>
        <v>-4.8271363339856495E-2</v>
      </c>
      <c r="Q886" s="1035" t="str">
        <f>$Q$641</f>
        <v>other</v>
      </c>
      <c r="R886" s="39" t="str">
        <f t="shared" si="56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9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30">IF(MAX(C904:F904,H904:K904)&gt;0,S903+1,S903)</f>
        <v>0</v>
      </c>
      <c r="T904" s="41" t="str">
        <f t="shared" si="129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30"/>
        <v>0</v>
      </c>
      <c r="T905" s="41" t="str">
        <f t="shared" si="129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30"/>
        <v>1</v>
      </c>
      <c r="T906" s="41">
        <f t="shared" si="129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30"/>
        <v>1</v>
      </c>
      <c r="T907" s="41" t="str">
        <f t="shared" si="129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30"/>
        <v>1</v>
      </c>
      <c r="T908" s="41" t="str">
        <f t="shared" si="129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30"/>
        <v>1</v>
      </c>
      <c r="T909" s="41" t="str">
        <f t="shared" si="129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30"/>
        <v>1</v>
      </c>
      <c r="T910" s="41" t="str">
        <f t="shared" si="129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30"/>
        <v>1</v>
      </c>
      <c r="T911" s="41" t="str">
        <f t="shared" si="129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30"/>
        <v>1</v>
      </c>
      <c r="T912" s="41" t="str">
        <f t="shared" si="129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30"/>
        <v>1</v>
      </c>
      <c r="T913" s="41" t="str">
        <f t="shared" si="129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30"/>
        <v>1</v>
      </c>
      <c r="T914" s="41" t="str">
        <f t="shared" si="129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30"/>
        <v>1</v>
      </c>
      <c r="T915" s="41" t="str">
        <f t="shared" si="129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30"/>
        <v>1</v>
      </c>
      <c r="T916" s="41" t="str">
        <f t="shared" si="129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30"/>
        <v>1</v>
      </c>
      <c r="T917" s="41" t="str">
        <f t="shared" si="129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30"/>
        <v>1</v>
      </c>
      <c r="T918" s="41" t="str">
        <f t="shared" si="129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30"/>
        <v>1</v>
      </c>
      <c r="T919" s="41" t="str">
        <f t="shared" si="129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30"/>
        <v>1</v>
      </c>
      <c r="T920" s="41" t="str">
        <f t="shared" si="129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30"/>
        <v>1</v>
      </c>
      <c r="T921" s="41" t="str">
        <f t="shared" si="129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30"/>
        <v>1</v>
      </c>
      <c r="T922" s="41" t="str">
        <f t="shared" si="129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30"/>
        <v>2</v>
      </c>
      <c r="T923" s="41">
        <f t="shared" si="129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30"/>
        <v>2</v>
      </c>
      <c r="T924" s="41" t="str">
        <f t="shared" si="129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30"/>
        <v>3</v>
      </c>
      <c r="T925" s="41">
        <f t="shared" si="129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30"/>
        <v>3</v>
      </c>
      <c r="T926" s="41" t="str">
        <f t="shared" si="129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30"/>
        <v>4</v>
      </c>
      <c r="T927" s="41">
        <f t="shared" si="129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30"/>
        <v>5</v>
      </c>
      <c r="T928" s="41">
        <f t="shared" si="129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30"/>
        <v>5</v>
      </c>
      <c r="T929" s="41" t="str">
        <f t="shared" si="129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30"/>
        <v>5</v>
      </c>
      <c r="T930" s="41" t="str">
        <f t="shared" si="129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30"/>
        <v>6</v>
      </c>
      <c r="T931" s="41">
        <f t="shared" si="129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30"/>
        <v>6</v>
      </c>
      <c r="T932" s="41" t="str">
        <f t="shared" si="129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30"/>
        <v>6</v>
      </c>
      <c r="T933" s="41" t="str">
        <f t="shared" si="129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30"/>
        <v>6</v>
      </c>
      <c r="T934" s="41" t="str">
        <f t="shared" si="129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30"/>
        <v>6</v>
      </c>
      <c r="T935" s="41" t="str">
        <f t="shared" si="129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30"/>
        <v>6</v>
      </c>
      <c r="T936" s="41" t="str">
        <f t="shared" si="129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30"/>
        <v>6</v>
      </c>
      <c r="T937" s="41" t="str">
        <f t="shared" si="129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30"/>
        <v>6</v>
      </c>
      <c r="T938" s="41" t="str">
        <f t="shared" si="129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30"/>
        <v>6</v>
      </c>
      <c r="T939" s="41" t="str">
        <f t="shared" si="129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30"/>
        <v>6</v>
      </c>
      <c r="T940" s="41" t="str">
        <f t="shared" si="129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30"/>
        <v>6</v>
      </c>
      <c r="T941" s="41" t="str">
        <f t="shared" si="129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30"/>
        <v>6</v>
      </c>
      <c r="T942" s="41" t="str">
        <f t="shared" si="129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30"/>
        <v>6</v>
      </c>
      <c r="T943" s="41" t="str">
        <f t="shared" si="129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30"/>
        <v>7</v>
      </c>
      <c r="T944" s="41">
        <f t="shared" si="129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30"/>
        <v>7</v>
      </c>
      <c r="T945" s="41" t="str">
        <f t="shared" si="129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30"/>
        <v>8</v>
      </c>
      <c r="T946" s="41">
        <f t="shared" si="129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30"/>
        <v>8</v>
      </c>
      <c r="T947" s="41" t="str">
        <f t="shared" si="129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30"/>
        <v>8</v>
      </c>
      <c r="T948" s="41" t="str">
        <f t="shared" si="129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30"/>
        <v>9</v>
      </c>
      <c r="T949" s="41">
        <f t="shared" si="129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30"/>
        <v>10</v>
      </c>
      <c r="T950" s="41">
        <f t="shared" si="129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30"/>
        <v>10</v>
      </c>
      <c r="T951" s="41" t="str">
        <f t="shared" si="129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30"/>
        <v>10</v>
      </c>
      <c r="T952" s="41" t="str">
        <f t="shared" si="129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30"/>
        <v>10</v>
      </c>
      <c r="T953" s="41" t="str">
        <f t="shared" si="129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30"/>
        <v>10</v>
      </c>
      <c r="T954" s="41" t="str">
        <f t="shared" si="129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30"/>
        <v>10</v>
      </c>
      <c r="T955" s="41" t="str">
        <f t="shared" si="129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30"/>
        <v>10</v>
      </c>
      <c r="T956" s="41" t="str">
        <f t="shared" si="129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30"/>
        <v>10</v>
      </c>
      <c r="T957" s="41" t="str">
        <f t="shared" si="129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30"/>
        <v>10</v>
      </c>
      <c r="T958" s="41" t="str">
        <f t="shared" si="129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30"/>
        <v>10</v>
      </c>
      <c r="T959" s="41" t="str">
        <f t="shared" si="129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30"/>
        <v>10</v>
      </c>
      <c r="T960" s="41" t="str">
        <f t="shared" si="129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30"/>
        <v>11</v>
      </c>
      <c r="T961" s="41">
        <f t="shared" si="129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30"/>
        <v>12</v>
      </c>
      <c r="T962" s="41">
        <f t="shared" si="129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30"/>
        <v>12</v>
      </c>
      <c r="T963" s="41" t="str">
        <f t="shared" si="129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30"/>
        <v>13</v>
      </c>
      <c r="T964" s="41">
        <f t="shared" si="129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30"/>
        <v>13</v>
      </c>
      <c r="T965" s="41" t="str">
        <f t="shared" si="129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30"/>
        <v>13</v>
      </c>
      <c r="T966" s="41" t="str">
        <f t="shared" si="129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30"/>
        <v>13</v>
      </c>
      <c r="T967" s="41" t="str">
        <f t="shared" ref="T967:T982" si="131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32">IF(MAX(C968:F968,H968:K968)&gt;0,S967+1,S967)</f>
        <v>13</v>
      </c>
      <c r="T968" s="41" t="str">
        <f t="shared" si="131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32"/>
        <v>13</v>
      </c>
      <c r="T969" s="41" t="str">
        <f t="shared" si="131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32"/>
        <v>13</v>
      </c>
      <c r="T970" s="41" t="str">
        <f t="shared" si="131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32"/>
        <v>13</v>
      </c>
      <c r="T971" s="41" t="str">
        <f t="shared" si="131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32"/>
        <v>14</v>
      </c>
      <c r="T972" s="41">
        <f t="shared" si="131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32"/>
        <v>14</v>
      </c>
      <c r="T973" s="41" t="str">
        <f t="shared" si="131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9000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32"/>
        <v>15</v>
      </c>
      <c r="T974" s="41">
        <f t="shared" si="131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32"/>
        <v>15</v>
      </c>
      <c r="T975" s="41" t="str">
        <f t="shared" si="131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32"/>
        <v>15</v>
      </c>
      <c r="T976" s="41" t="str">
        <f t="shared" si="131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32"/>
        <v>15</v>
      </c>
      <c r="T977" s="41" t="str">
        <f t="shared" si="131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32"/>
        <v>15</v>
      </c>
      <c r="T978" s="41" t="str">
        <f t="shared" si="131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32"/>
        <v>15</v>
      </c>
      <c r="T979" s="41" t="str">
        <f t="shared" si="131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32"/>
        <v>15</v>
      </c>
      <c r="T980" s="41" t="str">
        <f t="shared" si="131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32"/>
        <v>15</v>
      </c>
      <c r="T981" s="41" t="str">
        <f t="shared" si="131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32"/>
        <v>15</v>
      </c>
      <c r="T982" s="41" t="str">
        <f t="shared" si="131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44870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3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33">DSUM($C$4:$Q$772,D$4,$Q$986:$Q$987)</f>
        <v>320</v>
      </c>
      <c r="E987" s="800">
        <f t="shared" si="133"/>
        <v>260</v>
      </c>
      <c r="F987" s="800">
        <f t="shared" si="133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3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34">DSUM($C$4:$Q$772,D$4,$Q$988:$Q$989)</f>
        <v>609</v>
      </c>
      <c r="E988" s="800">
        <f t="shared" si="134"/>
        <v>1116</v>
      </c>
      <c r="F988" s="800">
        <f t="shared" si="134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4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35">DSUM($C$4:$Q$772,D$4,$Q$990:$Q$991)</f>
        <v>851</v>
      </c>
      <c r="E989" s="800">
        <f t="shared" si="135"/>
        <v>2158.1999999999998</v>
      </c>
      <c r="F989" s="800">
        <f t="shared" si="135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4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36">DSUM($C$4:$Q$772,D$4,$Q$992:$Q$993)</f>
        <v>0</v>
      </c>
      <c r="E990" s="800">
        <f t="shared" si="136"/>
        <v>300</v>
      </c>
      <c r="F990" s="800">
        <f t="shared" si="136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5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7">SUM(N773,N774,N775,N781:N782,N805)</f>
        <v>-360</v>
      </c>
      <c r="O991" s="800">
        <f t="shared" si="137"/>
        <v>-840</v>
      </c>
      <c r="P991" s="800">
        <f t="shared" si="137"/>
        <v>-1620</v>
      </c>
      <c r="Q991" s="1775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6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8">SUM(N783:N784,N790:N794,N796:N797)</f>
        <v>0</v>
      </c>
      <c r="O993" s="800">
        <f t="shared" si="138"/>
        <v>0</v>
      </c>
      <c r="P993" s="800">
        <f t="shared" si="138"/>
        <v>0</v>
      </c>
      <c r="Q993" s="1776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9">SUM(N803)</f>
        <v>0</v>
      </c>
      <c r="O996" s="800">
        <f t="shared" si="139"/>
        <v>0</v>
      </c>
      <c r="P996" s="800">
        <f t="shared" si="139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40">SUM(N801,N802)</f>
        <v>-480</v>
      </c>
      <c r="O997" s="800">
        <f t="shared" si="140"/>
        <v>-1200</v>
      </c>
      <c r="P997" s="800">
        <f t="shared" si="140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41">SUM(D795,D804:D805,D808:D809)</f>
        <v>250</v>
      </c>
      <c r="E998" s="800">
        <f t="shared" si="141"/>
        <v>3400</v>
      </c>
      <c r="F998" s="800">
        <f t="shared" si="141"/>
        <v>6080</v>
      </c>
      <c r="G998" s="1203"/>
      <c r="H998" s="800">
        <f>SUM(H795,H804:H805,H808:H809)</f>
        <v>0</v>
      </c>
      <c r="I998" s="800">
        <f t="shared" ref="I998:K998" si="142">SUM(I795,I804:I805,I808:I809)</f>
        <v>0</v>
      </c>
      <c r="J998" s="800">
        <f t="shared" si="142"/>
        <v>0</v>
      </c>
      <c r="K998" s="800">
        <f t="shared" si="142"/>
        <v>0</v>
      </c>
      <c r="L998" s="1203"/>
      <c r="M998" s="800">
        <f>SUM(M795,M804:M805,M808:M809)</f>
        <v>-30</v>
      </c>
      <c r="N998" s="800">
        <f t="shared" ref="N998:P998" si="143">SUM(N795,N804:N805,N808:N809)</f>
        <v>-250</v>
      </c>
      <c r="O998" s="800">
        <f t="shared" si="143"/>
        <v>-3400</v>
      </c>
      <c r="P998" s="800">
        <f t="shared" si="143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44">SUM(C806)</f>
        <v>0</v>
      </c>
      <c r="D999" s="800">
        <f t="shared" si="144"/>
        <v>0</v>
      </c>
      <c r="E999" s="800">
        <f t="shared" si="144"/>
        <v>0</v>
      </c>
      <c r="F999" s="800">
        <f t="shared" si="144"/>
        <v>0</v>
      </c>
      <c r="G999" s="1203"/>
      <c r="H999" s="800">
        <f t="shared" ref="H999:K1000" si="145">SUM(H806)</f>
        <v>0</v>
      </c>
      <c r="I999" s="800">
        <f t="shared" si="145"/>
        <v>0</v>
      </c>
      <c r="J999" s="800">
        <f t="shared" si="145"/>
        <v>0</v>
      </c>
      <c r="K999" s="800">
        <f t="shared" si="145"/>
        <v>0</v>
      </c>
      <c r="L999" s="1203"/>
      <c r="M999" s="800">
        <f t="shared" ref="M999:P1000" si="146">SUM(M806)</f>
        <v>0</v>
      </c>
      <c r="N999" s="800">
        <f t="shared" si="146"/>
        <v>0</v>
      </c>
      <c r="O999" s="800">
        <f t="shared" si="146"/>
        <v>0</v>
      </c>
      <c r="P999" s="800">
        <f t="shared" si="14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44"/>
        <v>0</v>
      </c>
      <c r="D1000" s="800">
        <f t="shared" si="144"/>
        <v>0</v>
      </c>
      <c r="E1000" s="800">
        <f t="shared" si="144"/>
        <v>0</v>
      </c>
      <c r="F1000" s="800">
        <f t="shared" si="144"/>
        <v>0</v>
      </c>
      <c r="G1000" s="1203"/>
      <c r="H1000" s="800">
        <f t="shared" si="145"/>
        <v>0</v>
      </c>
      <c r="I1000" s="800">
        <f t="shared" si="145"/>
        <v>0</v>
      </c>
      <c r="J1000" s="800">
        <f t="shared" si="145"/>
        <v>0</v>
      </c>
      <c r="K1000" s="800">
        <f t="shared" si="145"/>
        <v>0</v>
      </c>
      <c r="L1000" s="1203"/>
      <c r="M1000" s="800">
        <f t="shared" si="146"/>
        <v>0</v>
      </c>
      <c r="N1000" s="800">
        <f t="shared" si="146"/>
        <v>0</v>
      </c>
      <c r="O1000" s="800">
        <f t="shared" si="146"/>
        <v>0</v>
      </c>
      <c r="P1000" s="800">
        <f t="shared" si="14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7">N984-SUM(N987:N1000)</f>
        <v>-2311.8000000000002</v>
      </c>
      <c r="O1001" s="800">
        <f t="shared" si="147"/>
        <v>7737.1629629629624</v>
      </c>
      <c r="P1001" s="800">
        <f t="shared" si="147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44870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8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9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50">IF(OR(A1043="",LOOKUP(B1044,$T$819:$T$897,A$819:A$897)=A1043),"",LOOKUP(B1044,$T$819:$T$897,A$819:A$897))</f>
        <v>Own meat</v>
      </c>
      <c r="B1044" s="1220">
        <v>2</v>
      </c>
      <c r="C1044" s="887">
        <f t="shared" ref="C1044:C1059" si="151">IF($A1044="","",LOOKUP($B1044,$T$819:$T$897,C$819:C$897))</f>
        <v>0</v>
      </c>
      <c r="D1044" s="887">
        <f t="shared" ref="D1044:D1054" si="152">IF($A1044="","",LOOKUP($B1044,$T$819:$T$897,M$819:M$897))</f>
        <v>0</v>
      </c>
      <c r="E1044" s="887">
        <f t="shared" ref="E1044:E1054" si="153">IF($A1044="","",LOOKUP($B1044,$T$819:$T$897,D$819:D$897))</f>
        <v>6.7561271083775984E-3</v>
      </c>
      <c r="F1044" s="887">
        <f t="shared" ref="F1044:F1054" si="154">IF($A1044="","",LOOKUP($B1044,$T$819:$T$897,N$819:N$897))</f>
        <v>0</v>
      </c>
      <c r="G1044" s="843"/>
      <c r="H1044" s="1247">
        <f t="shared" ref="H1044:H1054" si="155">IF($A1044="","",LOOKUP($B1044,$T$819:$T$897,E$819:E$897))</f>
        <v>2.8029191128506194E-2</v>
      </c>
      <c r="I1044" s="1247">
        <f t="shared" ref="I1044:I1054" si="156">IF($A1044="","",LOOKUP($B1044,$T$819:$T$897,O$819:O$897))</f>
        <v>0</v>
      </c>
      <c r="J1044" s="1247">
        <f t="shared" ref="J1044:J1054" si="157">IF($A1044="","",LOOKUP($B1044,$T$819:$T$897,F$819:F$897))</f>
        <v>7.080343552946293E-2</v>
      </c>
      <c r="K1044" s="1247">
        <f t="shared" ref="K1044:K1054" si="158">IF($A1044="","",LOOKUP($B1044,$T$819:$T$897,P$819:P$897))</f>
        <v>0</v>
      </c>
      <c r="L1044" s="843"/>
      <c r="M1044" s="1230" t="str">
        <f t="shared" si="148"/>
        <v/>
      </c>
      <c r="N1044" s="843"/>
      <c r="O1044" s="843"/>
      <c r="P1044" s="843"/>
      <c r="Q1044" s="442"/>
      <c r="R1044" s="843" t="str">
        <f t="shared" si="149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50"/>
        <v>Green cons - Season 1: no of months</v>
      </c>
      <c r="B1045" s="1220">
        <v>3</v>
      </c>
      <c r="C1045" s="887">
        <f t="shared" si="151"/>
        <v>2.8333333333333335E-2</v>
      </c>
      <c r="D1045" s="887">
        <f t="shared" si="152"/>
        <v>0</v>
      </c>
      <c r="E1045" s="887">
        <f t="shared" si="153"/>
        <v>2.8333333333333335E-2</v>
      </c>
      <c r="F1045" s="887">
        <f t="shared" si="154"/>
        <v>0</v>
      </c>
      <c r="G1045" s="843"/>
      <c r="H1045" s="1247">
        <f t="shared" si="155"/>
        <v>2.8333333333333335E-2</v>
      </c>
      <c r="I1045" s="1247">
        <f t="shared" si="156"/>
        <v>0</v>
      </c>
      <c r="J1045" s="1247">
        <f t="shared" si="157"/>
        <v>2.8333333333333335E-2</v>
      </c>
      <c r="K1045" s="1247">
        <f t="shared" si="158"/>
        <v>0</v>
      </c>
      <c r="L1045" s="843"/>
      <c r="M1045" s="1230" t="str">
        <f t="shared" si="148"/>
        <v/>
      </c>
      <c r="N1045" s="843"/>
      <c r="O1045" s="843"/>
      <c r="P1045" s="843"/>
      <c r="Q1045" s="442"/>
      <c r="R1045" s="843" t="str">
        <f t="shared" si="149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50"/>
        <v>Maize: kg produced</v>
      </c>
      <c r="B1046" s="1220">
        <v>4</v>
      </c>
      <c r="C1046" s="887">
        <f t="shared" si="151"/>
        <v>0.16913614760972884</v>
      </c>
      <c r="D1046" s="887">
        <f t="shared" si="152"/>
        <v>0.10148168856583728</v>
      </c>
      <c r="E1046" s="887">
        <f t="shared" si="153"/>
        <v>0.23679060665362037</v>
      </c>
      <c r="F1046" s="887">
        <f t="shared" si="154"/>
        <v>0.40592675426334912</v>
      </c>
      <c r="G1046" s="843"/>
      <c r="H1046" s="1247">
        <f t="shared" si="155"/>
        <v>0.53277886497064575</v>
      </c>
      <c r="I1046" s="1247">
        <f t="shared" si="156"/>
        <v>2.3679060665362037</v>
      </c>
      <c r="J1046" s="1247">
        <f t="shared" si="157"/>
        <v>0.59197651663405093</v>
      </c>
      <c r="K1046" s="1247">
        <f t="shared" si="158"/>
        <v>3.9465101108936729</v>
      </c>
      <c r="L1046" s="843"/>
      <c r="M1046" s="1230">
        <f t="shared" si="148"/>
        <v>9</v>
      </c>
      <c r="N1046" s="843"/>
      <c r="O1046" s="843"/>
      <c r="P1046" s="843"/>
      <c r="Q1046" s="442"/>
      <c r="R1046" s="843">
        <f t="shared" si="149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50"/>
        <v>Groundnuts (dry): no. local meas</v>
      </c>
      <c r="B1047" s="1220">
        <v>5</v>
      </c>
      <c r="C1047" s="887">
        <f t="shared" si="151"/>
        <v>4.316466312552418E-2</v>
      </c>
      <c r="D1047" s="887">
        <f t="shared" si="152"/>
        <v>0</v>
      </c>
      <c r="E1047" s="887">
        <f t="shared" si="153"/>
        <v>4.316466312552418E-2</v>
      </c>
      <c r="F1047" s="887">
        <f t="shared" si="154"/>
        <v>4.316466312552418E-2</v>
      </c>
      <c r="G1047" s="843"/>
      <c r="H1047" s="1247">
        <f t="shared" si="155"/>
        <v>7.5538160469667326E-2</v>
      </c>
      <c r="I1047" s="1247">
        <f t="shared" si="156"/>
        <v>5.6653620352250467E-2</v>
      </c>
      <c r="J1047" s="1247">
        <f t="shared" si="157"/>
        <v>5.6653620352250487E-2</v>
      </c>
      <c r="K1047" s="1247">
        <f t="shared" si="158"/>
        <v>9.4422700587084157E-2</v>
      </c>
      <c r="L1047" s="843"/>
      <c r="M1047" s="1230">
        <f t="shared" si="148"/>
        <v>22</v>
      </c>
      <c r="N1047" s="843"/>
      <c r="O1047" s="843"/>
      <c r="P1047" s="843"/>
      <c r="Q1047" s="442"/>
      <c r="R1047" s="843">
        <f t="shared" si="149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50"/>
        <v>Sweet potatoes</v>
      </c>
      <c r="B1048" s="1220">
        <v>6</v>
      </c>
      <c r="C1048" s="887">
        <f t="shared" si="151"/>
        <v>2.7620911378249929E-2</v>
      </c>
      <c r="D1048" s="887">
        <f t="shared" si="152"/>
        <v>0</v>
      </c>
      <c r="E1048" s="887">
        <f t="shared" si="153"/>
        <v>4.1431367067374894E-2</v>
      </c>
      <c r="F1048" s="887">
        <f t="shared" si="154"/>
        <v>1.3810455689124965E-2</v>
      </c>
      <c r="G1048" s="843"/>
      <c r="H1048" s="1247">
        <f t="shared" si="155"/>
        <v>4.0900195694716243E-2</v>
      </c>
      <c r="I1048" s="1247">
        <f t="shared" si="156"/>
        <v>5.577299412915851E-2</v>
      </c>
      <c r="J1048" s="1247">
        <f t="shared" si="157"/>
        <v>6.8166992824527067E-2</v>
      </c>
      <c r="K1048" s="1247">
        <f t="shared" si="158"/>
        <v>9.2954990215264183E-2</v>
      </c>
      <c r="L1048" s="843"/>
      <c r="M1048" s="1230">
        <f t="shared" si="148"/>
        <v>24</v>
      </c>
      <c r="N1048" s="843"/>
      <c r="O1048" s="843"/>
      <c r="P1048" s="843"/>
      <c r="Q1048" s="442"/>
      <c r="R1048" s="843">
        <f t="shared" si="149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50"/>
        <v>FISHING -- see worksheet Data 3</v>
      </c>
      <c r="B1049" s="1220">
        <v>7</v>
      </c>
      <c r="C1049" s="887">
        <f t="shared" si="151"/>
        <v>1.2748112943807659E-2</v>
      </c>
      <c r="D1049" s="887">
        <f t="shared" si="152"/>
        <v>-1.2748112943807659E-2</v>
      </c>
      <c r="E1049" s="887">
        <f t="shared" si="153"/>
        <v>0.14164569937564064</v>
      </c>
      <c r="F1049" s="887">
        <f t="shared" si="154"/>
        <v>-0.14164569937564064</v>
      </c>
      <c r="G1049" s="843"/>
      <c r="H1049" s="1247">
        <f t="shared" si="155"/>
        <v>0</v>
      </c>
      <c r="I1049" s="1247">
        <f t="shared" si="156"/>
        <v>0</v>
      </c>
      <c r="J1049" s="1247">
        <f t="shared" si="157"/>
        <v>0</v>
      </c>
      <c r="K1049" s="1247">
        <f t="shared" si="158"/>
        <v>0</v>
      </c>
      <c r="L1049" s="843"/>
      <c r="M1049" s="1230">
        <f t="shared" si="148"/>
        <v>27</v>
      </c>
      <c r="N1049" s="843"/>
      <c r="O1049" s="843"/>
      <c r="P1049" s="843"/>
      <c r="Q1049" s="442"/>
      <c r="R1049" s="843">
        <f t="shared" si="149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50"/>
        <v>WILD FOODS -- see worksheet Data 3</v>
      </c>
      <c r="B1050" s="1220">
        <v>8</v>
      </c>
      <c r="C1050" s="887">
        <f t="shared" si="151"/>
        <v>2.4527071102413568E-2</v>
      </c>
      <c r="D1050" s="887">
        <f t="shared" si="152"/>
        <v>-2.4527071102413568E-2</v>
      </c>
      <c r="E1050" s="887">
        <f t="shared" si="153"/>
        <v>0</v>
      </c>
      <c r="F1050" s="887">
        <f t="shared" si="154"/>
        <v>0</v>
      </c>
      <c r="G1050" s="843"/>
      <c r="H1050" s="1247">
        <f t="shared" si="155"/>
        <v>0</v>
      </c>
      <c r="I1050" s="1247">
        <f t="shared" si="156"/>
        <v>0</v>
      </c>
      <c r="J1050" s="1247">
        <f t="shared" si="157"/>
        <v>0</v>
      </c>
      <c r="K1050" s="1247">
        <f t="shared" si="158"/>
        <v>0</v>
      </c>
      <c r="L1050" s="843"/>
      <c r="M1050" s="1230">
        <f t="shared" si="148"/>
        <v>28</v>
      </c>
      <c r="N1050" s="843"/>
      <c r="O1050" s="843"/>
      <c r="P1050" s="843"/>
      <c r="Q1050" s="442"/>
      <c r="R1050" s="843">
        <f t="shared" si="149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50"/>
        <v>Labour: Land clearing, construction, herding, slaughtering</v>
      </c>
      <c r="B1051" s="1220">
        <v>9</v>
      </c>
      <c r="C1051" s="887">
        <f t="shared" si="151"/>
        <v>0.14613363153480569</v>
      </c>
      <c r="D1051" s="887">
        <f t="shared" si="152"/>
        <v>2.9226726306961159E-2</v>
      </c>
      <c r="E1051" s="887">
        <f t="shared" si="153"/>
        <v>4.8711210511601898E-2</v>
      </c>
      <c r="F1051" s="887">
        <f t="shared" si="154"/>
        <v>9.7422421023203726E-3</v>
      </c>
      <c r="G1051" s="1220"/>
      <c r="H1051" s="1247">
        <f t="shared" si="155"/>
        <v>0</v>
      </c>
      <c r="I1051" s="1247">
        <f t="shared" si="156"/>
        <v>0</v>
      </c>
      <c r="J1051" s="1247">
        <f t="shared" si="157"/>
        <v>0</v>
      </c>
      <c r="K1051" s="1247">
        <f t="shared" si="158"/>
        <v>0</v>
      </c>
      <c r="L1051" s="843"/>
      <c r="M1051" s="1230" t="str">
        <f t="shared" si="148"/>
        <v/>
      </c>
      <c r="N1051" s="843"/>
      <c r="O1051" s="843"/>
      <c r="P1051" s="843"/>
      <c r="Q1051" s="442"/>
      <c r="R1051" s="843" t="str">
        <f t="shared" si="149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50"/>
        <v>Labour: Weeding</v>
      </c>
      <c r="B1052" s="1220">
        <v>10</v>
      </c>
      <c r="C1052" s="887">
        <f t="shared" si="151"/>
        <v>0.21920044730220858</v>
      </c>
      <c r="D1052" s="887">
        <f t="shared" si="152"/>
        <v>4.3840089460441628E-2</v>
      </c>
      <c r="E1052" s="887">
        <f t="shared" si="153"/>
        <v>0.14613363153480569</v>
      </c>
      <c r="F1052" s="887">
        <f t="shared" si="154"/>
        <v>2.9226726306961159E-2</v>
      </c>
      <c r="G1052" s="843"/>
      <c r="H1052" s="1247">
        <f t="shared" si="155"/>
        <v>8.5244618395303326E-2</v>
      </c>
      <c r="I1052" s="1247">
        <f t="shared" si="156"/>
        <v>1.7048923679060649E-2</v>
      </c>
      <c r="J1052" s="1247">
        <f t="shared" si="157"/>
        <v>0</v>
      </c>
      <c r="K1052" s="1247">
        <f t="shared" si="158"/>
        <v>0</v>
      </c>
      <c r="L1052" s="843"/>
      <c r="M1052" s="1230" t="str">
        <f t="shared" si="148"/>
        <v/>
      </c>
      <c r="N1052" s="843"/>
      <c r="O1052" s="843"/>
      <c r="P1052" s="843"/>
      <c r="Q1052" s="442"/>
      <c r="R1052" s="843" t="str">
        <f t="shared" si="149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50"/>
        <v>Labour: Harvesting</v>
      </c>
      <c r="B1053" s="1220">
        <v>11</v>
      </c>
      <c r="C1053" s="887">
        <f t="shared" si="151"/>
        <v>9.7422421023203795E-2</v>
      </c>
      <c r="D1053" s="887">
        <f t="shared" si="152"/>
        <v>1.9484484204640745E-2</v>
      </c>
      <c r="E1053" s="887">
        <f t="shared" si="153"/>
        <v>2.4355605255800949E-2</v>
      </c>
      <c r="F1053" s="887">
        <f t="shared" si="154"/>
        <v>4.8711210511601863E-3</v>
      </c>
      <c r="G1053" s="843"/>
      <c r="H1053" s="1247">
        <f t="shared" si="155"/>
        <v>0</v>
      </c>
      <c r="I1053" s="1247">
        <f t="shared" si="156"/>
        <v>0</v>
      </c>
      <c r="J1053" s="1247">
        <f t="shared" si="157"/>
        <v>0</v>
      </c>
      <c r="K1053" s="1247">
        <f t="shared" si="158"/>
        <v>0</v>
      </c>
      <c r="L1053" s="843"/>
      <c r="M1053" s="1230" t="str">
        <f t="shared" si="148"/>
        <v/>
      </c>
      <c r="N1053" s="843"/>
      <c r="O1053" s="843"/>
      <c r="P1053" s="843"/>
      <c r="Q1053" s="442"/>
      <c r="R1053" s="843" t="str">
        <f t="shared" si="149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9">IF(OR(A1053="",LOOKUP(B1054,$T$819:$T$897,A$819:A$897)=A1053),"",LOOKUP(B1054,$T$819:$T$897,A$819:A$897))</f>
        <v/>
      </c>
      <c r="B1054" s="1220">
        <v>12</v>
      </c>
      <c r="C1054" s="887" t="str">
        <f t="shared" si="151"/>
        <v/>
      </c>
      <c r="D1054" s="887" t="str">
        <f t="shared" si="152"/>
        <v/>
      </c>
      <c r="E1054" s="887" t="str">
        <f t="shared" si="153"/>
        <v/>
      </c>
      <c r="F1054" s="887" t="str">
        <f t="shared" si="154"/>
        <v/>
      </c>
      <c r="G1054" s="843"/>
      <c r="H1054" s="1247" t="str">
        <f t="shared" si="155"/>
        <v/>
      </c>
      <c r="I1054" s="1247" t="str">
        <f t="shared" si="156"/>
        <v/>
      </c>
      <c r="J1054" s="1247" t="str">
        <f t="shared" si="157"/>
        <v/>
      </c>
      <c r="K1054" s="1247" t="str">
        <f t="shared" si="158"/>
        <v/>
      </c>
      <c r="L1054" s="843"/>
      <c r="M1054" s="1230" t="str">
        <f t="shared" si="148"/>
        <v/>
      </c>
      <c r="N1054" s="843"/>
      <c r="O1054" s="843"/>
      <c r="P1054" s="843"/>
      <c r="Q1054" s="442"/>
      <c r="R1054" s="843" t="str">
        <f t="shared" si="149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9"/>
        <v/>
      </c>
      <c r="B1055" s="1220">
        <v>13</v>
      </c>
      <c r="C1055" s="887" t="str">
        <f t="shared" si="151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9"/>
        <v/>
      </c>
      <c r="B1056" s="1220">
        <v>14</v>
      </c>
      <c r="C1056" s="887" t="str">
        <f t="shared" si="151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9"/>
        <v/>
      </c>
      <c r="B1057" s="1220">
        <v>15</v>
      </c>
      <c r="C1057" s="887" t="str">
        <f t="shared" si="151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9"/>
        <v/>
      </c>
      <c r="B1058" s="1220">
        <v>16</v>
      </c>
      <c r="C1058" s="887" t="str">
        <f t="shared" si="151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9"/>
        <v/>
      </c>
      <c r="B1059" s="1220">
        <v>16</v>
      </c>
      <c r="C1059" s="887" t="str">
        <f t="shared" si="151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60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61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60"/>
        <v>Cattle sales - local: no. sold</v>
      </c>
      <c r="B1069" s="1220">
        <v>2</v>
      </c>
      <c r="C1069" s="1124">
        <f t="shared" ref="C1069:C1090" si="162">IF($A1069="","",LOOKUP($B1069,$T$903:$T$982,C$903:C$982))</f>
        <v>0</v>
      </c>
      <c r="D1069" s="1124">
        <f t="shared" ref="D1069:D1090" si="163">IF($A1069="","",LOOKUP($B1069,$T$903:$T$982,M$903:M$982))</f>
        <v>0</v>
      </c>
      <c r="E1069" s="1124">
        <f t="shared" ref="E1069:E1090" si="164">IF($A1069="","",LOOKUP($B1069,$T$903:$T$982,D$903:D$982))</f>
        <v>0</v>
      </c>
      <c r="F1069" s="1124">
        <f t="shared" ref="F1069:F1090" si="165">IF($A1069="","",LOOKUP($B1069,$T$903:$T$982,N$903:N$982))</f>
        <v>0</v>
      </c>
      <c r="G1069" s="843"/>
      <c r="H1069" s="1230">
        <f t="shared" ref="H1069:H1090" si="166">IF($A1069="","",LOOKUP($B1069,$T$903:$T$982,E$903:E$982))</f>
        <v>1800</v>
      </c>
      <c r="I1069" s="1230">
        <f t="shared" ref="I1069:I1090" si="167">IF($A1069="","",LOOKUP($B1069,$T$903:$T$982,O$903:O$982))</f>
        <v>0</v>
      </c>
      <c r="J1069" s="1230">
        <f t="shared" ref="J1069:J1090" si="168">IF($A1069="","",LOOKUP($B1069,$T$903:$T$982,F$903:F$982))</f>
        <v>10800</v>
      </c>
      <c r="K1069" s="1230">
        <f t="shared" ref="K1069:K1090" si="169">IF($A1069="","",LOOKUP($B1069,$T$903:$T$982,P$903:P$982))</f>
        <v>900</v>
      </c>
      <c r="L1069" s="843"/>
      <c r="M1069" s="1007" t="str">
        <f t="shared" si="161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60"/>
        <v>Goat sales - local: no. sold</v>
      </c>
      <c r="B1070" s="1220">
        <v>3</v>
      </c>
      <c r="C1070" s="1124">
        <f t="shared" si="162"/>
        <v>0</v>
      </c>
      <c r="D1070" s="1124">
        <f t="shared" si="163"/>
        <v>0</v>
      </c>
      <c r="E1070" s="1124">
        <f t="shared" si="164"/>
        <v>55</v>
      </c>
      <c r="F1070" s="1124">
        <f t="shared" si="165"/>
        <v>0</v>
      </c>
      <c r="G1070" s="843"/>
      <c r="H1070" s="1230">
        <f t="shared" si="166"/>
        <v>110</v>
      </c>
      <c r="I1070" s="1230">
        <f t="shared" si="167"/>
        <v>55</v>
      </c>
      <c r="J1070" s="1230">
        <f t="shared" si="168"/>
        <v>220</v>
      </c>
      <c r="K1070" s="1230">
        <f t="shared" si="169"/>
        <v>110</v>
      </c>
      <c r="L1070" s="843"/>
      <c r="M1070" s="1007" t="str">
        <f t="shared" si="161"/>
        <v/>
      </c>
      <c r="N1070" s="843"/>
      <c r="O1070" s="843"/>
      <c r="P1070" s="843"/>
      <c r="Q1070" s="442"/>
      <c r="R1070" s="843" t="str">
        <f t="shared" ref="R1070:R1090" si="170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60"/>
        <v>Sheep sales - local: no. sold</v>
      </c>
      <c r="B1071" s="1220">
        <v>4</v>
      </c>
      <c r="C1071" s="1124">
        <f t="shared" si="162"/>
        <v>0</v>
      </c>
      <c r="D1071" s="1124">
        <f t="shared" si="163"/>
        <v>0</v>
      </c>
      <c r="E1071" s="1124">
        <f t="shared" si="164"/>
        <v>0</v>
      </c>
      <c r="F1071" s="1124">
        <f t="shared" si="165"/>
        <v>0</v>
      </c>
      <c r="G1071" s="843"/>
      <c r="H1071" s="1230">
        <f t="shared" si="166"/>
        <v>0</v>
      </c>
      <c r="I1071" s="1230">
        <f t="shared" si="167"/>
        <v>0</v>
      </c>
      <c r="J1071" s="1230">
        <f t="shared" si="168"/>
        <v>250</v>
      </c>
      <c r="K1071" s="1230">
        <f t="shared" si="169"/>
        <v>0</v>
      </c>
      <c r="L1071" s="843"/>
      <c r="M1071" s="1007" t="str">
        <f t="shared" si="161"/>
        <v/>
      </c>
      <c r="N1071" s="843"/>
      <c r="O1071" s="843"/>
      <c r="P1071" s="843"/>
      <c r="Q1071" s="442"/>
      <c r="R1071" s="843" t="str">
        <f t="shared" si="170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60"/>
        <v>Chicken sales: no. sold</v>
      </c>
      <c r="B1072" s="1220">
        <v>5</v>
      </c>
      <c r="C1072" s="1124">
        <f t="shared" si="162"/>
        <v>45</v>
      </c>
      <c r="D1072" s="1124">
        <f t="shared" si="163"/>
        <v>0</v>
      </c>
      <c r="E1072" s="1124">
        <f t="shared" si="164"/>
        <v>120</v>
      </c>
      <c r="F1072" s="1124">
        <f t="shared" si="165"/>
        <v>0</v>
      </c>
      <c r="G1072" s="843"/>
      <c r="H1072" s="1230">
        <f t="shared" si="166"/>
        <v>150</v>
      </c>
      <c r="I1072" s="1230">
        <f t="shared" si="167"/>
        <v>0</v>
      </c>
      <c r="J1072" s="1230">
        <f t="shared" si="168"/>
        <v>300</v>
      </c>
      <c r="K1072" s="1230">
        <f t="shared" si="169"/>
        <v>0</v>
      </c>
      <c r="L1072" s="843"/>
      <c r="M1072" s="1007" t="str">
        <f t="shared" si="161"/>
        <v/>
      </c>
      <c r="N1072" s="843"/>
      <c r="O1072" s="843"/>
      <c r="P1072" s="843"/>
      <c r="Q1072" s="442"/>
      <c r="R1072" s="843" t="str">
        <f t="shared" si="170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60"/>
        <v>Maize: kg produced</v>
      </c>
      <c r="B1073" s="1220">
        <v>6</v>
      </c>
      <c r="C1073" s="1124">
        <f t="shared" si="162"/>
        <v>120</v>
      </c>
      <c r="D1073" s="1124">
        <f t="shared" si="163"/>
        <v>-120</v>
      </c>
      <c r="E1073" s="1124">
        <f t="shared" si="164"/>
        <v>720</v>
      </c>
      <c r="F1073" s="1124">
        <f t="shared" si="165"/>
        <v>-720</v>
      </c>
      <c r="G1073" s="843"/>
      <c r="H1073" s="1230">
        <f t="shared" si="166"/>
        <v>5200</v>
      </c>
      <c r="I1073" s="1230">
        <f t="shared" si="167"/>
        <v>-5200</v>
      </c>
      <c r="J1073" s="1230">
        <f t="shared" si="168"/>
        <v>13000</v>
      </c>
      <c r="K1073" s="1230">
        <f t="shared" si="169"/>
        <v>-13000</v>
      </c>
      <c r="L1073" s="843"/>
      <c r="M1073" s="1007">
        <f t="shared" si="161"/>
        <v>9</v>
      </c>
      <c r="N1073" s="843"/>
      <c r="O1073" s="843"/>
      <c r="P1073" s="843"/>
      <c r="Q1073" s="442"/>
      <c r="R1073" s="843">
        <f t="shared" si="170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60"/>
        <v>Groundnuts (dry): no. local meas</v>
      </c>
      <c r="B1074" s="1220">
        <v>7</v>
      </c>
      <c r="C1074" s="1124">
        <f t="shared" si="162"/>
        <v>0</v>
      </c>
      <c r="D1074" s="1124">
        <f t="shared" si="163"/>
        <v>0</v>
      </c>
      <c r="E1074" s="1124">
        <f t="shared" si="164"/>
        <v>80</v>
      </c>
      <c r="F1074" s="1124">
        <f t="shared" si="165"/>
        <v>-80</v>
      </c>
      <c r="G1074" s="843"/>
      <c r="H1074" s="1230">
        <f t="shared" si="166"/>
        <v>120</v>
      </c>
      <c r="I1074" s="1230">
        <f t="shared" si="167"/>
        <v>-120</v>
      </c>
      <c r="J1074" s="1230">
        <f t="shared" si="168"/>
        <v>300</v>
      </c>
      <c r="K1074" s="1230">
        <f t="shared" si="169"/>
        <v>-300</v>
      </c>
      <c r="L1074" s="843"/>
      <c r="M1074" s="1007">
        <f t="shared" si="161"/>
        <v>22</v>
      </c>
      <c r="N1074" s="843"/>
      <c r="O1074" s="843"/>
      <c r="P1074" s="843"/>
      <c r="Q1074" s="442"/>
      <c r="R1074" s="843">
        <f t="shared" si="170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60"/>
        <v>Sweet potatoes</v>
      </c>
      <c r="B1075" s="1220">
        <v>8</v>
      </c>
      <c r="C1075" s="1124">
        <f t="shared" si="162"/>
        <v>0</v>
      </c>
      <c r="D1075" s="1124">
        <f t="shared" si="163"/>
        <v>0</v>
      </c>
      <c r="E1075" s="1124">
        <f t="shared" si="164"/>
        <v>91</v>
      </c>
      <c r="F1075" s="1124">
        <f t="shared" si="165"/>
        <v>-91</v>
      </c>
      <c r="G1075" s="843"/>
      <c r="H1075" s="1230">
        <f t="shared" si="166"/>
        <v>360</v>
      </c>
      <c r="I1075" s="1230">
        <f t="shared" si="167"/>
        <v>-360</v>
      </c>
      <c r="J1075" s="1230">
        <f t="shared" si="168"/>
        <v>900</v>
      </c>
      <c r="K1075" s="1230">
        <f t="shared" si="169"/>
        <v>-900</v>
      </c>
      <c r="L1075" s="843"/>
      <c r="M1075" s="1007">
        <f t="shared" si="161"/>
        <v>24</v>
      </c>
      <c r="N1075" s="843"/>
      <c r="O1075" s="843"/>
      <c r="P1075" s="843"/>
      <c r="Q1075" s="442"/>
      <c r="R1075" s="843">
        <f t="shared" si="170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60"/>
        <v>Cotton: kg sold</v>
      </c>
      <c r="B1076" s="1220">
        <v>9</v>
      </c>
      <c r="C1076" s="1124">
        <f t="shared" si="162"/>
        <v>0</v>
      </c>
      <c r="D1076" s="1124">
        <f t="shared" si="163"/>
        <v>0</v>
      </c>
      <c r="E1076" s="1124">
        <f t="shared" si="164"/>
        <v>0</v>
      </c>
      <c r="F1076" s="1124">
        <f t="shared" si="165"/>
        <v>0</v>
      </c>
      <c r="G1076" s="843"/>
      <c r="H1076" s="1230">
        <f t="shared" si="166"/>
        <v>720</v>
      </c>
      <c r="I1076" s="1230">
        <f t="shared" si="167"/>
        <v>0</v>
      </c>
      <c r="J1076" s="1230">
        <f t="shared" si="168"/>
        <v>2500</v>
      </c>
      <c r="K1076" s="1230">
        <f t="shared" si="169"/>
        <v>0</v>
      </c>
      <c r="L1076" s="843"/>
      <c r="M1076" s="1007" t="str">
        <f t="shared" si="161"/>
        <v/>
      </c>
      <c r="N1076" s="843"/>
      <c r="O1076" s="843"/>
      <c r="P1076" s="843"/>
      <c r="Q1076" s="442"/>
      <c r="R1076" s="843" t="str">
        <f t="shared" si="170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60"/>
        <v>Soya beans: kg produced</v>
      </c>
      <c r="B1077" s="1220">
        <v>10</v>
      </c>
      <c r="C1077" s="1124">
        <f t="shared" si="162"/>
        <v>0</v>
      </c>
      <c r="D1077" s="1124">
        <f t="shared" si="163"/>
        <v>0</v>
      </c>
      <c r="E1077" s="1124">
        <f t="shared" si="164"/>
        <v>0</v>
      </c>
      <c r="F1077" s="1124">
        <f t="shared" si="165"/>
        <v>0</v>
      </c>
      <c r="G1077" s="843"/>
      <c r="H1077" s="1230">
        <f t="shared" si="166"/>
        <v>840</v>
      </c>
      <c r="I1077" s="1230">
        <f t="shared" si="167"/>
        <v>0</v>
      </c>
      <c r="J1077" s="1230">
        <f t="shared" si="168"/>
        <v>3600</v>
      </c>
      <c r="K1077" s="1230">
        <f t="shared" si="169"/>
        <v>0</v>
      </c>
      <c r="L1077" s="843"/>
      <c r="M1077" s="1007" t="str">
        <f t="shared" si="161"/>
        <v/>
      </c>
      <c r="N1077" s="843"/>
      <c r="O1077" s="843"/>
      <c r="P1077" s="843"/>
      <c r="Q1077" s="442"/>
      <c r="R1077" s="843" t="str">
        <f t="shared" si="170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60"/>
        <v>FISHING -- see worksheet Data 3</v>
      </c>
      <c r="B1078" s="1220">
        <v>11</v>
      </c>
      <c r="C1078" s="1124">
        <f t="shared" si="162"/>
        <v>864</v>
      </c>
      <c r="D1078" s="1124">
        <f t="shared" si="163"/>
        <v>-864</v>
      </c>
      <c r="E1078" s="1124">
        <f t="shared" si="164"/>
        <v>6000</v>
      </c>
      <c r="F1078" s="1124">
        <f t="shared" si="165"/>
        <v>-6000</v>
      </c>
      <c r="G1078" s="843"/>
      <c r="H1078" s="1230">
        <f t="shared" si="166"/>
        <v>0</v>
      </c>
      <c r="I1078" s="1230">
        <f t="shared" si="167"/>
        <v>0</v>
      </c>
      <c r="J1078" s="1230">
        <f t="shared" si="168"/>
        <v>0</v>
      </c>
      <c r="K1078" s="1230">
        <f t="shared" si="169"/>
        <v>0</v>
      </c>
      <c r="L1078" s="843"/>
      <c r="M1078" s="1007">
        <f t="shared" si="161"/>
        <v>27</v>
      </c>
      <c r="N1078" s="843"/>
      <c r="O1078" s="843"/>
      <c r="P1078" s="843"/>
      <c r="Q1078" s="442"/>
      <c r="R1078" s="843">
        <f t="shared" si="170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60"/>
        <v>WILD FOODS -- see worksheet Data 3</v>
      </c>
      <c r="B1079" s="1220">
        <v>12</v>
      </c>
      <c r="C1079" s="1124">
        <f t="shared" si="162"/>
        <v>540</v>
      </c>
      <c r="D1079" s="1124">
        <f t="shared" si="163"/>
        <v>-540</v>
      </c>
      <c r="E1079" s="1124">
        <f t="shared" si="164"/>
        <v>0</v>
      </c>
      <c r="F1079" s="1124">
        <f t="shared" si="165"/>
        <v>0</v>
      </c>
      <c r="G1079" s="843"/>
      <c r="H1079" s="1230">
        <f t="shared" si="166"/>
        <v>0</v>
      </c>
      <c r="I1079" s="1230">
        <f t="shared" si="167"/>
        <v>0</v>
      </c>
      <c r="J1079" s="1230">
        <f t="shared" si="168"/>
        <v>0</v>
      </c>
      <c r="K1079" s="1230">
        <f t="shared" si="169"/>
        <v>0</v>
      </c>
      <c r="L1079" s="843"/>
      <c r="M1079" s="1007">
        <f t="shared" si="161"/>
        <v>28</v>
      </c>
      <c r="N1079" s="843"/>
      <c r="O1079" s="843"/>
      <c r="P1079" s="843"/>
      <c r="Q1079" s="442"/>
      <c r="R1079" s="843">
        <f t="shared" si="170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60"/>
        <v>Agricultural cash income -- see Data2</v>
      </c>
      <c r="B1080" s="1220">
        <v>13</v>
      </c>
      <c r="C1080" s="1124">
        <f t="shared" si="162"/>
        <v>868</v>
      </c>
      <c r="D1080" s="1124">
        <f t="shared" si="163"/>
        <v>173.59999999999991</v>
      </c>
      <c r="E1080" s="1124">
        <f t="shared" si="164"/>
        <v>990</v>
      </c>
      <c r="F1080" s="1124">
        <f t="shared" si="165"/>
        <v>198</v>
      </c>
      <c r="G1080" s="843"/>
      <c r="H1080" s="1230">
        <f t="shared" si="166"/>
        <v>0</v>
      </c>
      <c r="I1080" s="1230">
        <f t="shared" si="167"/>
        <v>0</v>
      </c>
      <c r="J1080" s="1230">
        <f t="shared" si="168"/>
        <v>0</v>
      </c>
      <c r="K1080" s="1230">
        <f t="shared" si="169"/>
        <v>0</v>
      </c>
      <c r="L1080" s="843"/>
      <c r="M1080" s="1007" t="str">
        <f t="shared" si="161"/>
        <v/>
      </c>
      <c r="N1080" s="843"/>
      <c r="O1080" s="843"/>
      <c r="P1080" s="843"/>
      <c r="Q1080" s="442"/>
      <c r="R1080" s="843" t="str">
        <f t="shared" si="170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60"/>
        <v>Self-employment -- see Data2</v>
      </c>
      <c r="B1081" s="1220">
        <v>14</v>
      </c>
      <c r="C1081" s="1124">
        <f t="shared" si="162"/>
        <v>0</v>
      </c>
      <c r="D1081" s="1124">
        <f t="shared" si="163"/>
        <v>0</v>
      </c>
      <c r="E1081" s="1124">
        <f t="shared" si="164"/>
        <v>156</v>
      </c>
      <c r="F1081" s="1124">
        <f t="shared" si="165"/>
        <v>31.199999999999989</v>
      </c>
      <c r="G1081" s="843"/>
      <c r="H1081" s="1230">
        <f t="shared" si="166"/>
        <v>0</v>
      </c>
      <c r="I1081" s="1230">
        <f t="shared" si="167"/>
        <v>0</v>
      </c>
      <c r="J1081" s="1230">
        <f t="shared" si="168"/>
        <v>0</v>
      </c>
      <c r="K1081" s="1230">
        <f t="shared" si="169"/>
        <v>0</v>
      </c>
      <c r="L1081" s="843"/>
      <c r="M1081" s="1007" t="str">
        <f t="shared" si="161"/>
        <v/>
      </c>
      <c r="N1081" s="843"/>
      <c r="O1081" s="843"/>
      <c r="P1081" s="843"/>
      <c r="Q1081" s="442"/>
      <c r="R1081" s="843" t="str">
        <f t="shared" si="170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60"/>
        <v>Small business -- see Data2</v>
      </c>
      <c r="B1082" s="1220">
        <v>15</v>
      </c>
      <c r="C1082" s="1124">
        <f t="shared" si="162"/>
        <v>0</v>
      </c>
      <c r="D1082" s="1124">
        <f t="shared" si="163"/>
        <v>0</v>
      </c>
      <c r="E1082" s="1124">
        <f t="shared" si="164"/>
        <v>0</v>
      </c>
      <c r="F1082" s="1124">
        <f t="shared" si="165"/>
        <v>0</v>
      </c>
      <c r="G1082" s="843"/>
      <c r="H1082" s="1230">
        <f t="shared" si="166"/>
        <v>9450</v>
      </c>
      <c r="I1082" s="1230">
        <f t="shared" si="167"/>
        <v>0</v>
      </c>
      <c r="J1082" s="1230">
        <f t="shared" si="168"/>
        <v>9000</v>
      </c>
      <c r="K1082" s="1230">
        <f t="shared" si="169"/>
        <v>0</v>
      </c>
      <c r="L1082" s="843"/>
      <c r="M1082" s="1007" t="str">
        <f t="shared" si="161"/>
        <v/>
      </c>
      <c r="N1082" s="843"/>
      <c r="O1082" s="843"/>
      <c r="P1082" s="843"/>
      <c r="Q1082" s="442"/>
      <c r="R1082" s="843" t="str">
        <f t="shared" si="170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60"/>
        <v/>
      </c>
      <c r="B1083" s="1220">
        <v>16</v>
      </c>
      <c r="C1083" s="1124" t="str">
        <f t="shared" si="162"/>
        <v/>
      </c>
      <c r="D1083" s="1124" t="str">
        <f t="shared" si="163"/>
        <v/>
      </c>
      <c r="E1083" s="1124" t="str">
        <f t="shared" si="164"/>
        <v/>
      </c>
      <c r="F1083" s="1124" t="str">
        <f t="shared" si="165"/>
        <v/>
      </c>
      <c r="G1083" s="843"/>
      <c r="H1083" s="1230" t="str">
        <f t="shared" si="166"/>
        <v/>
      </c>
      <c r="I1083" s="1230" t="str">
        <f t="shared" si="167"/>
        <v/>
      </c>
      <c r="J1083" s="1230" t="str">
        <f t="shared" si="168"/>
        <v/>
      </c>
      <c r="K1083" s="1230" t="str">
        <f t="shared" si="169"/>
        <v/>
      </c>
      <c r="L1083" s="843"/>
      <c r="M1083" s="1007" t="str">
        <f t="shared" si="161"/>
        <v/>
      </c>
      <c r="N1083" s="843"/>
      <c r="O1083" s="843"/>
      <c r="P1083" s="843"/>
      <c r="Q1083" s="442"/>
      <c r="R1083" s="843" t="str">
        <f t="shared" si="170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60"/>
        <v/>
      </c>
      <c r="B1084" s="1220">
        <v>17</v>
      </c>
      <c r="C1084" s="1124" t="str">
        <f t="shared" si="162"/>
        <v/>
      </c>
      <c r="D1084" s="1124" t="str">
        <f t="shared" si="163"/>
        <v/>
      </c>
      <c r="E1084" s="1124" t="str">
        <f t="shared" si="164"/>
        <v/>
      </c>
      <c r="F1084" s="1124" t="str">
        <f t="shared" si="165"/>
        <v/>
      </c>
      <c r="G1084" s="843"/>
      <c r="H1084" s="1230" t="str">
        <f t="shared" si="166"/>
        <v/>
      </c>
      <c r="I1084" s="1230" t="str">
        <f t="shared" si="167"/>
        <v/>
      </c>
      <c r="J1084" s="1230" t="str">
        <f t="shared" si="168"/>
        <v/>
      </c>
      <c r="K1084" s="1230" t="str">
        <f t="shared" si="169"/>
        <v/>
      </c>
      <c r="L1084" s="843"/>
      <c r="M1084" s="1007" t="str">
        <f t="shared" si="161"/>
        <v/>
      </c>
      <c r="N1084" s="843"/>
      <c r="O1084" s="843"/>
      <c r="P1084" s="843"/>
      <c r="Q1084" s="442"/>
      <c r="R1084" s="843" t="str">
        <f t="shared" si="170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60"/>
        <v/>
      </c>
      <c r="B1085" s="1220">
        <v>18</v>
      </c>
      <c r="C1085" s="1124" t="str">
        <f t="shared" si="162"/>
        <v/>
      </c>
      <c r="D1085" s="1124" t="str">
        <f t="shared" si="163"/>
        <v/>
      </c>
      <c r="E1085" s="1124" t="str">
        <f t="shared" si="164"/>
        <v/>
      </c>
      <c r="F1085" s="1124" t="str">
        <f t="shared" si="165"/>
        <v/>
      </c>
      <c r="G1085" s="843"/>
      <c r="H1085" s="1230" t="str">
        <f t="shared" si="166"/>
        <v/>
      </c>
      <c r="I1085" s="1230" t="str">
        <f t="shared" si="167"/>
        <v/>
      </c>
      <c r="J1085" s="1230" t="str">
        <f t="shared" si="168"/>
        <v/>
      </c>
      <c r="K1085" s="1230" t="str">
        <f t="shared" si="169"/>
        <v/>
      </c>
      <c r="L1085" s="843"/>
      <c r="M1085" s="1007" t="str">
        <f t="shared" si="161"/>
        <v/>
      </c>
      <c r="N1085" s="843"/>
      <c r="O1085" s="843"/>
      <c r="P1085" s="843"/>
      <c r="Q1085" s="442"/>
      <c r="R1085" s="843" t="str">
        <f t="shared" si="170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60"/>
        <v/>
      </c>
      <c r="B1086" s="1220">
        <v>19</v>
      </c>
      <c r="C1086" s="1124" t="str">
        <f t="shared" si="162"/>
        <v/>
      </c>
      <c r="D1086" s="1124" t="str">
        <f t="shared" si="163"/>
        <v/>
      </c>
      <c r="E1086" s="1124" t="str">
        <f t="shared" si="164"/>
        <v/>
      </c>
      <c r="F1086" s="1124" t="str">
        <f t="shared" si="165"/>
        <v/>
      </c>
      <c r="G1086" s="843"/>
      <c r="H1086" s="1230" t="str">
        <f t="shared" si="166"/>
        <v/>
      </c>
      <c r="I1086" s="1230" t="str">
        <f t="shared" si="167"/>
        <v/>
      </c>
      <c r="J1086" s="1230" t="str">
        <f t="shared" si="168"/>
        <v/>
      </c>
      <c r="K1086" s="1230" t="str">
        <f t="shared" si="169"/>
        <v/>
      </c>
      <c r="L1086" s="843"/>
      <c r="M1086" s="1007" t="str">
        <f t="shared" si="161"/>
        <v/>
      </c>
      <c r="N1086" s="843"/>
      <c r="O1086" s="843"/>
      <c r="P1086" s="843"/>
      <c r="Q1086" s="442"/>
      <c r="R1086" s="843" t="str">
        <f t="shared" si="170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60"/>
        <v/>
      </c>
      <c r="B1087" s="1220">
        <v>20</v>
      </c>
      <c r="C1087" s="1124" t="str">
        <f t="shared" si="162"/>
        <v/>
      </c>
      <c r="D1087" s="1124" t="str">
        <f t="shared" si="163"/>
        <v/>
      </c>
      <c r="E1087" s="1124" t="str">
        <f t="shared" si="164"/>
        <v/>
      </c>
      <c r="F1087" s="1124" t="str">
        <f t="shared" si="165"/>
        <v/>
      </c>
      <c r="G1087" s="843"/>
      <c r="H1087" s="1230" t="str">
        <f t="shared" si="166"/>
        <v/>
      </c>
      <c r="I1087" s="1230" t="str">
        <f t="shared" si="167"/>
        <v/>
      </c>
      <c r="J1087" s="1230" t="str">
        <f t="shared" si="168"/>
        <v/>
      </c>
      <c r="K1087" s="1230" t="str">
        <f t="shared" si="169"/>
        <v/>
      </c>
      <c r="L1087" s="843"/>
      <c r="M1087" s="1007" t="str">
        <f t="shared" si="161"/>
        <v/>
      </c>
      <c r="N1087" s="843"/>
      <c r="O1087" s="843"/>
      <c r="P1087" s="843"/>
      <c r="Q1087" s="442"/>
      <c r="R1087" s="843" t="str">
        <f t="shared" si="170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60"/>
        <v/>
      </c>
      <c r="B1088" s="1220">
        <v>21</v>
      </c>
      <c r="C1088" s="1124" t="str">
        <f t="shared" si="162"/>
        <v/>
      </c>
      <c r="D1088" s="1124" t="str">
        <f t="shared" si="163"/>
        <v/>
      </c>
      <c r="E1088" s="1124" t="str">
        <f t="shared" si="164"/>
        <v/>
      </c>
      <c r="F1088" s="1124" t="str">
        <f t="shared" si="165"/>
        <v/>
      </c>
      <c r="G1088" s="843"/>
      <c r="H1088" s="1230" t="str">
        <f t="shared" si="166"/>
        <v/>
      </c>
      <c r="I1088" s="1230" t="str">
        <f t="shared" si="167"/>
        <v/>
      </c>
      <c r="J1088" s="1230" t="str">
        <f t="shared" si="168"/>
        <v/>
      </c>
      <c r="K1088" s="1230" t="str">
        <f t="shared" si="169"/>
        <v/>
      </c>
      <c r="L1088" s="843"/>
      <c r="M1088" s="1007" t="str">
        <f t="shared" si="161"/>
        <v/>
      </c>
      <c r="N1088" s="843"/>
      <c r="O1088" s="843"/>
      <c r="P1088" s="843"/>
      <c r="Q1088" s="442"/>
      <c r="R1088" s="843" t="str">
        <f t="shared" si="170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60"/>
        <v/>
      </c>
      <c r="B1089" s="1220">
        <v>22</v>
      </c>
      <c r="C1089" s="1124" t="str">
        <f t="shared" si="162"/>
        <v/>
      </c>
      <c r="D1089" s="1124" t="str">
        <f t="shared" si="163"/>
        <v/>
      </c>
      <c r="E1089" s="1124" t="str">
        <f t="shared" si="164"/>
        <v/>
      </c>
      <c r="F1089" s="1124" t="str">
        <f t="shared" si="165"/>
        <v/>
      </c>
      <c r="G1089" s="843"/>
      <c r="H1089" s="1230" t="str">
        <f t="shared" si="166"/>
        <v/>
      </c>
      <c r="I1089" s="1230" t="str">
        <f t="shared" si="167"/>
        <v/>
      </c>
      <c r="J1089" s="1230" t="str">
        <f t="shared" si="168"/>
        <v/>
      </c>
      <c r="K1089" s="1230" t="str">
        <f t="shared" si="169"/>
        <v/>
      </c>
      <c r="L1089" s="843"/>
      <c r="M1089" s="1007" t="str">
        <f t="shared" si="161"/>
        <v/>
      </c>
      <c r="N1089" s="843"/>
      <c r="O1089" s="843"/>
      <c r="P1089" s="843"/>
      <c r="Q1089" s="442"/>
      <c r="R1089" s="843" t="str">
        <f t="shared" si="170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60"/>
        <v/>
      </c>
      <c r="B1090" s="1220">
        <v>23</v>
      </c>
      <c r="C1090" s="1124" t="str">
        <f t="shared" si="162"/>
        <v/>
      </c>
      <c r="D1090" s="1124" t="str">
        <f t="shared" si="163"/>
        <v/>
      </c>
      <c r="E1090" s="1124" t="str">
        <f t="shared" si="164"/>
        <v/>
      </c>
      <c r="F1090" s="1124" t="str">
        <f t="shared" si="165"/>
        <v/>
      </c>
      <c r="G1090" s="843"/>
      <c r="H1090" s="1230" t="str">
        <f t="shared" si="166"/>
        <v/>
      </c>
      <c r="I1090" s="1230" t="str">
        <f t="shared" si="167"/>
        <v/>
      </c>
      <c r="J1090" s="1230" t="str">
        <f t="shared" si="168"/>
        <v/>
      </c>
      <c r="K1090" s="1230" t="str">
        <f t="shared" si="169"/>
        <v/>
      </c>
      <c r="L1090" s="843"/>
      <c r="M1090" s="1007" t="str">
        <f t="shared" si="161"/>
        <v/>
      </c>
      <c r="N1090" s="843"/>
      <c r="O1090" s="843"/>
      <c r="P1090" s="843"/>
      <c r="Q1090" s="442"/>
      <c r="R1090" s="843" t="str">
        <f t="shared" si="170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44870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44870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71">A829</f>
        <v>Green cons - Season 1: no of months</v>
      </c>
      <c r="B1105" s="843"/>
      <c r="C1105" s="1252">
        <f t="shared" ref="C1105:F1106" si="172">MAX(SUM(C829,M829),SUM(C829))</f>
        <v>2.8333333333333335E-2</v>
      </c>
      <c r="D1105" s="1252">
        <f t="shared" si="172"/>
        <v>2.8333333333333335E-2</v>
      </c>
      <c r="E1105" s="1252">
        <f t="shared" si="172"/>
        <v>2.8333333333333335E-2</v>
      </c>
      <c r="F1105" s="1252">
        <f t="shared" si="172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73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71"/>
        <v xml:space="preserve">Green beans </v>
      </c>
      <c r="B1106" s="843"/>
      <c r="C1106" s="1252">
        <f t="shared" si="172"/>
        <v>0</v>
      </c>
      <c r="D1106" s="1252">
        <f t="shared" si="172"/>
        <v>0</v>
      </c>
      <c r="E1106" s="1252">
        <f t="shared" si="172"/>
        <v>0</v>
      </c>
      <c r="F1106" s="1252">
        <f t="shared" si="172"/>
        <v>0</v>
      </c>
      <c r="G1106" s="843"/>
      <c r="H1106" s="41"/>
      <c r="I1106" s="41"/>
      <c r="J1106" s="41"/>
      <c r="K1106" s="41"/>
      <c r="L1106" s="39"/>
      <c r="M1106" s="1243" t="str">
        <f t="shared" si="173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71"/>
        <v>Maize: kg produced</v>
      </c>
      <c r="B1107" s="843"/>
      <c r="C1107" s="1252">
        <f t="shared" ref="C1107:C1124" si="174">IF(C$1102=0,0,MAX((SUM(C831,M831)+SUM(C931,M931)/C$1102),(SUM(C831)+SUM(C931)/C$1102)))</f>
        <v>0.27061783617556612</v>
      </c>
      <c r="D1107" s="1252">
        <f t="shared" ref="D1107:D1124" si="175">IF(D$1102=0,0,MAX((SUM(D831,N831)+SUM(D931,N931)/D$1102),(SUM(D831)+SUM(D931)/D$1102)))</f>
        <v>0.67156835336874476</v>
      </c>
      <c r="E1107" s="1252">
        <f t="shared" ref="E1107:E1124" si="176">IF(E$1102=0,0,MAX((SUM(E831,O831)+SUM(E931,O931)/E$1102),(SUM(E831)+SUM(E931)/E$1102)))</f>
        <v>3.2803326810176121</v>
      </c>
      <c r="F1107" s="1252">
        <f t="shared" ref="F1107:F1124" si="177">IF(F$1102=0,0,MAX((SUM(F831,P831)+SUM(F931,P931)/F$1102),(SUM(F831)+SUM(F931)/F$1102)))</f>
        <v>5.1712328767123283</v>
      </c>
      <c r="G1107" s="843"/>
      <c r="H1107" s="1253">
        <f t="shared" ref="H1107:H1124" si="178">IF(C$1102=0,0,MAX(SUM(C931,M931)/C$1102,SUM(C931)/C$1102))</f>
        <v>7.2462957785854057E-2</v>
      </c>
      <c r="I1107" s="1253">
        <f t="shared" ref="I1107:I1124" si="179">IF(D$1102=0,0,MAX(SUM(D931,N931)/D$1102,SUM(D931)/D$1102))</f>
        <v>0.43477774671512437</v>
      </c>
      <c r="J1107" s="1253">
        <f t="shared" ref="J1107:J1124" si="180">IF(E$1102=0,0,MAX(SUM(E931,O931)/E$1102,SUM(E931)/E$1102))</f>
        <v>2.7475538160469664</v>
      </c>
      <c r="K1107" s="1253">
        <f t="shared" ref="K1107:K1124" si="181">IF(F$1102=0,0,MAX(SUM(F931,P931)/F$1102,SUM(F931)/F$1102))</f>
        <v>4.5792563600782774</v>
      </c>
      <c r="L1107" s="39"/>
      <c r="M1107" s="1243" t="str">
        <f t="shared" si="173"/>
        <v>yes</v>
      </c>
      <c r="N1107" s="1257" t="str">
        <f t="shared" ref="N1107:N1126" si="182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71"/>
        <v>Sorghum: kg produced</v>
      </c>
      <c r="B1108" s="843"/>
      <c r="C1108" s="1252">
        <f t="shared" si="174"/>
        <v>0</v>
      </c>
      <c r="D1108" s="1252">
        <f t="shared" si="175"/>
        <v>0</v>
      </c>
      <c r="E1108" s="1252">
        <f t="shared" si="176"/>
        <v>0</v>
      </c>
      <c r="F1108" s="1252">
        <f t="shared" si="177"/>
        <v>0</v>
      </c>
      <c r="G1108" s="843"/>
      <c r="H1108" s="1253">
        <f t="shared" si="178"/>
        <v>0</v>
      </c>
      <c r="I1108" s="1253">
        <f t="shared" si="179"/>
        <v>0</v>
      </c>
      <c r="J1108" s="1253">
        <f t="shared" si="180"/>
        <v>0</v>
      </c>
      <c r="K1108" s="1253">
        <f t="shared" si="181"/>
        <v>0</v>
      </c>
      <c r="L1108" s="39"/>
      <c r="M1108" s="1243" t="str">
        <f t="shared" si="173"/>
        <v/>
      </c>
      <c r="N1108" s="1257" t="str">
        <f t="shared" si="182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71"/>
        <v>High value cereal: kg produced</v>
      </c>
      <c r="B1109" s="843"/>
      <c r="C1109" s="1252">
        <f t="shared" si="174"/>
        <v>0</v>
      </c>
      <c r="D1109" s="1252">
        <f t="shared" si="175"/>
        <v>0</v>
      </c>
      <c r="E1109" s="1252">
        <f t="shared" si="176"/>
        <v>0</v>
      </c>
      <c r="F1109" s="1252">
        <f t="shared" si="177"/>
        <v>0</v>
      </c>
      <c r="G1109" s="843"/>
      <c r="H1109" s="1253">
        <f t="shared" si="178"/>
        <v>0</v>
      </c>
      <c r="I1109" s="1253">
        <f t="shared" si="179"/>
        <v>0</v>
      </c>
      <c r="J1109" s="1253">
        <f t="shared" si="180"/>
        <v>0</v>
      </c>
      <c r="K1109" s="1253">
        <f t="shared" si="181"/>
        <v>0</v>
      </c>
      <c r="L1109" s="39"/>
      <c r="M1109" s="1243" t="str">
        <f t="shared" si="173"/>
        <v/>
      </c>
      <c r="N1109" s="1257" t="str">
        <f t="shared" si="182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71"/>
        <v>Maize carry over stock</v>
      </c>
      <c r="B1110" s="843"/>
      <c r="C1110" s="1252">
        <f t="shared" si="174"/>
        <v>0</v>
      </c>
      <c r="D1110" s="1252">
        <f t="shared" si="175"/>
        <v>0</v>
      </c>
      <c r="E1110" s="1252">
        <f t="shared" si="176"/>
        <v>0</v>
      </c>
      <c r="F1110" s="1252">
        <f t="shared" si="177"/>
        <v>0</v>
      </c>
      <c r="G1110" s="843"/>
      <c r="H1110" s="1253">
        <f t="shared" si="178"/>
        <v>0</v>
      </c>
      <c r="I1110" s="1253">
        <f t="shared" si="179"/>
        <v>0</v>
      </c>
      <c r="J1110" s="1253">
        <f t="shared" si="180"/>
        <v>0</v>
      </c>
      <c r="K1110" s="1253">
        <f t="shared" si="181"/>
        <v>0</v>
      </c>
      <c r="L1110" s="39"/>
      <c r="M1110" s="1243" t="str">
        <f t="shared" si="173"/>
        <v/>
      </c>
      <c r="N1110" s="1257" t="str">
        <f t="shared" si="182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71"/>
        <v>Cowpeas: kg produced</v>
      </c>
      <c r="B1111" s="843"/>
      <c r="C1111" s="1252">
        <f t="shared" si="174"/>
        <v>0</v>
      </c>
      <c r="D1111" s="1252">
        <f t="shared" si="175"/>
        <v>0</v>
      </c>
      <c r="E1111" s="1252">
        <f t="shared" si="176"/>
        <v>0</v>
      </c>
      <c r="F1111" s="1252">
        <f t="shared" si="177"/>
        <v>0</v>
      </c>
      <c r="G1111" s="843"/>
      <c r="H1111" s="1253">
        <f t="shared" si="178"/>
        <v>0</v>
      </c>
      <c r="I1111" s="1253">
        <f t="shared" si="179"/>
        <v>0</v>
      </c>
      <c r="J1111" s="1253">
        <f t="shared" si="180"/>
        <v>0</v>
      </c>
      <c r="K1111" s="1253">
        <f t="shared" si="181"/>
        <v>0</v>
      </c>
      <c r="L1111" s="39"/>
      <c r="M1111" s="1243" t="str">
        <f t="shared" si="173"/>
        <v/>
      </c>
      <c r="N1111" s="1257" t="str">
        <f t="shared" si="182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71"/>
        <v>Beans: kg produced</v>
      </c>
      <c r="B1112" s="843"/>
      <c r="C1112" s="1252">
        <f t="shared" si="174"/>
        <v>0</v>
      </c>
      <c r="D1112" s="1252">
        <f t="shared" si="175"/>
        <v>0</v>
      </c>
      <c r="E1112" s="1252">
        <f t="shared" si="176"/>
        <v>0</v>
      </c>
      <c r="F1112" s="1252">
        <f t="shared" si="177"/>
        <v>0</v>
      </c>
      <c r="G1112" s="843"/>
      <c r="H1112" s="1253">
        <f t="shared" si="178"/>
        <v>0</v>
      </c>
      <c r="I1112" s="1253">
        <f t="shared" si="179"/>
        <v>0</v>
      </c>
      <c r="J1112" s="1253">
        <f t="shared" si="180"/>
        <v>0</v>
      </c>
      <c r="K1112" s="1253">
        <f t="shared" si="181"/>
        <v>0</v>
      </c>
      <c r="L1112" s="39"/>
      <c r="M1112" s="1243" t="str">
        <f t="shared" si="173"/>
        <v/>
      </c>
      <c r="N1112" s="1257" t="str">
        <f t="shared" si="182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71"/>
        <v>Millet: kg produced</v>
      </c>
      <c r="B1113" s="843"/>
      <c r="C1113" s="1252">
        <f t="shared" si="174"/>
        <v>0</v>
      </c>
      <c r="D1113" s="1252">
        <f t="shared" si="175"/>
        <v>0</v>
      </c>
      <c r="E1113" s="1252">
        <f t="shared" si="176"/>
        <v>0</v>
      </c>
      <c r="F1113" s="1252">
        <f t="shared" si="177"/>
        <v>0</v>
      </c>
      <c r="G1113" s="843"/>
      <c r="H1113" s="1253">
        <f t="shared" si="178"/>
        <v>0</v>
      </c>
      <c r="I1113" s="1253">
        <f t="shared" si="179"/>
        <v>0</v>
      </c>
      <c r="J1113" s="1253">
        <f t="shared" si="180"/>
        <v>0</v>
      </c>
      <c r="K1113" s="1253">
        <f t="shared" si="181"/>
        <v>0</v>
      </c>
      <c r="L1113" s="39"/>
      <c r="M1113" s="1243" t="str">
        <f t="shared" si="173"/>
        <v/>
      </c>
      <c r="N1113" s="1257" t="str">
        <f t="shared" si="182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71"/>
        <v>Finger millet: kg produced</v>
      </c>
      <c r="B1114" s="843"/>
      <c r="C1114" s="1252">
        <f t="shared" si="174"/>
        <v>0</v>
      </c>
      <c r="D1114" s="1252">
        <f t="shared" si="175"/>
        <v>0</v>
      </c>
      <c r="E1114" s="1252">
        <f t="shared" si="176"/>
        <v>0</v>
      </c>
      <c r="F1114" s="1252">
        <f t="shared" si="177"/>
        <v>0</v>
      </c>
      <c r="G1114" s="843"/>
      <c r="H1114" s="1253">
        <f t="shared" si="178"/>
        <v>0</v>
      </c>
      <c r="I1114" s="1253">
        <f t="shared" si="179"/>
        <v>0</v>
      </c>
      <c r="J1114" s="1253">
        <f t="shared" si="180"/>
        <v>0</v>
      </c>
      <c r="K1114" s="1253">
        <f t="shared" si="181"/>
        <v>0</v>
      </c>
      <c r="L1114" s="39"/>
      <c r="M1114" s="1243" t="str">
        <f t="shared" si="173"/>
        <v/>
      </c>
      <c r="N1114" s="1257" t="str">
        <f t="shared" si="182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71"/>
        <v>Wheat: kg produced</v>
      </c>
      <c r="B1115" s="843"/>
      <c r="C1115" s="1252">
        <f t="shared" si="174"/>
        <v>0</v>
      </c>
      <c r="D1115" s="1252">
        <f t="shared" si="175"/>
        <v>0</v>
      </c>
      <c r="E1115" s="1252">
        <f t="shared" si="176"/>
        <v>0</v>
      </c>
      <c r="F1115" s="1252">
        <f t="shared" si="177"/>
        <v>0</v>
      </c>
      <c r="G1115" s="843"/>
      <c r="H1115" s="1253">
        <f t="shared" si="178"/>
        <v>0</v>
      </c>
      <c r="I1115" s="1253">
        <f t="shared" si="179"/>
        <v>0</v>
      </c>
      <c r="J1115" s="1253">
        <f t="shared" si="180"/>
        <v>0</v>
      </c>
      <c r="K1115" s="1253">
        <f t="shared" si="181"/>
        <v>0</v>
      </c>
      <c r="L1115" s="39"/>
      <c r="M1115" s="1243" t="str">
        <f t="shared" si="173"/>
        <v/>
      </c>
      <c r="N1115" s="1257" t="str">
        <f t="shared" si="182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71"/>
        <v>Cassava: no. local meas.</v>
      </c>
      <c r="B1116" s="843"/>
      <c r="C1116" s="1252">
        <f t="shared" si="174"/>
        <v>0</v>
      </c>
      <c r="D1116" s="1252">
        <f t="shared" si="175"/>
        <v>0</v>
      </c>
      <c r="E1116" s="1252">
        <f t="shared" si="176"/>
        <v>0</v>
      </c>
      <c r="F1116" s="1252">
        <f t="shared" si="177"/>
        <v>0</v>
      </c>
      <c r="G1116" s="843"/>
      <c r="H1116" s="1253">
        <f t="shared" si="178"/>
        <v>0</v>
      </c>
      <c r="I1116" s="1253">
        <f t="shared" si="179"/>
        <v>0</v>
      </c>
      <c r="J1116" s="1253">
        <f t="shared" si="180"/>
        <v>0</v>
      </c>
      <c r="K1116" s="1253">
        <f t="shared" si="181"/>
        <v>0</v>
      </c>
      <c r="L1116" s="39"/>
      <c r="M1116" s="1243" t="str">
        <f t="shared" si="173"/>
        <v/>
      </c>
      <c r="N1116" s="1257" t="str">
        <f t="shared" si="182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71"/>
        <v>Water melon: no. local meas</v>
      </c>
      <c r="B1117" s="843"/>
      <c r="C1117" s="1252">
        <f t="shared" si="174"/>
        <v>0</v>
      </c>
      <c r="D1117" s="1252">
        <f t="shared" si="175"/>
        <v>0</v>
      </c>
      <c r="E1117" s="1252">
        <f t="shared" si="176"/>
        <v>0</v>
      </c>
      <c r="F1117" s="1252">
        <f t="shared" si="177"/>
        <v>0</v>
      </c>
      <c r="G1117" s="843"/>
      <c r="H1117" s="1253">
        <f t="shared" si="178"/>
        <v>0</v>
      </c>
      <c r="I1117" s="1253">
        <f t="shared" si="179"/>
        <v>0</v>
      </c>
      <c r="J1117" s="1253">
        <f t="shared" si="180"/>
        <v>0</v>
      </c>
      <c r="K1117" s="1253">
        <f t="shared" si="181"/>
        <v>0</v>
      </c>
      <c r="L1117" s="39"/>
      <c r="M1117" s="1243" t="str">
        <f t="shared" si="173"/>
        <v/>
      </c>
      <c r="N1117" s="1257" t="str">
        <f t="shared" si="182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71"/>
        <v>Other melons: no. local meas</v>
      </c>
      <c r="B1118" s="843"/>
      <c r="C1118" s="1252">
        <f t="shared" si="174"/>
        <v>0</v>
      </c>
      <c r="D1118" s="1252">
        <f t="shared" si="175"/>
        <v>0</v>
      </c>
      <c r="E1118" s="1252">
        <f t="shared" si="176"/>
        <v>0</v>
      </c>
      <c r="F1118" s="1252">
        <f t="shared" si="177"/>
        <v>0</v>
      </c>
      <c r="G1118" s="843"/>
      <c r="H1118" s="1253">
        <f t="shared" si="178"/>
        <v>0</v>
      </c>
      <c r="I1118" s="1253">
        <f t="shared" si="179"/>
        <v>0</v>
      </c>
      <c r="J1118" s="1253">
        <f t="shared" si="180"/>
        <v>0</v>
      </c>
      <c r="K1118" s="1253">
        <f t="shared" si="181"/>
        <v>0</v>
      </c>
      <c r="L1118" s="39"/>
      <c r="M1118" s="1243" t="str">
        <f t="shared" si="173"/>
        <v/>
      </c>
      <c r="N1118" s="1257" t="str">
        <f t="shared" si="182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71"/>
        <v>Other root crops: no. local meas</v>
      </c>
      <c r="B1119" s="843"/>
      <c r="C1119" s="1252">
        <f t="shared" si="174"/>
        <v>0</v>
      </c>
      <c r="D1119" s="1252">
        <f t="shared" si="175"/>
        <v>0</v>
      </c>
      <c r="E1119" s="1252">
        <f t="shared" si="176"/>
        <v>0</v>
      </c>
      <c r="F1119" s="1252">
        <f t="shared" si="177"/>
        <v>0</v>
      </c>
      <c r="G1119" s="843"/>
      <c r="H1119" s="1253">
        <f t="shared" si="178"/>
        <v>0</v>
      </c>
      <c r="I1119" s="1253">
        <f t="shared" si="179"/>
        <v>0</v>
      </c>
      <c r="J1119" s="1253">
        <f t="shared" si="180"/>
        <v>0</v>
      </c>
      <c r="K1119" s="1253">
        <f t="shared" si="181"/>
        <v>0</v>
      </c>
      <c r="L1119" s="39"/>
      <c r="M1119" s="1243" t="str">
        <f t="shared" si="173"/>
        <v/>
      </c>
      <c r="N1119" s="1257" t="str">
        <f t="shared" si="182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71"/>
        <v>Groundnuts (dry): no. local meas</v>
      </c>
      <c r="B1120" s="843"/>
      <c r="C1120" s="1252">
        <f t="shared" si="174"/>
        <v>4.316466312552418E-2</v>
      </c>
      <c r="D1120" s="1252">
        <f t="shared" si="175"/>
        <v>9.147330164942688E-2</v>
      </c>
      <c r="E1120" s="1252">
        <f t="shared" si="176"/>
        <v>0.13894324853228962</v>
      </c>
      <c r="F1120" s="1252">
        <f t="shared" si="177"/>
        <v>0.16232876712328767</v>
      </c>
      <c r="G1120" s="843"/>
      <c r="H1120" s="1253">
        <f t="shared" si="178"/>
        <v>0</v>
      </c>
      <c r="I1120" s="1253">
        <f t="shared" si="179"/>
        <v>4.8308638523902707E-2</v>
      </c>
      <c r="J1120" s="1253">
        <f t="shared" si="180"/>
        <v>6.3405088062622295E-2</v>
      </c>
      <c r="K1120" s="1253">
        <f t="shared" si="181"/>
        <v>0.10567514677103718</v>
      </c>
      <c r="L1120" s="39"/>
      <c r="M1120" s="1243" t="str">
        <f t="shared" si="173"/>
        <v>yes</v>
      </c>
      <c r="N1120" s="1257" t="str">
        <f t="shared" si="182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71"/>
        <v>Roundnuts (bambara): no. local meas</v>
      </c>
      <c r="B1121" s="843"/>
      <c r="C1121" s="1252">
        <f t="shared" si="174"/>
        <v>0</v>
      </c>
      <c r="D1121" s="1252">
        <f t="shared" si="175"/>
        <v>0</v>
      </c>
      <c r="E1121" s="1252">
        <f t="shared" si="176"/>
        <v>0</v>
      </c>
      <c r="F1121" s="1252">
        <f t="shared" si="177"/>
        <v>0</v>
      </c>
      <c r="G1121" s="843"/>
      <c r="H1121" s="1253">
        <f t="shared" si="178"/>
        <v>0</v>
      </c>
      <c r="I1121" s="1253">
        <f t="shared" si="179"/>
        <v>0</v>
      </c>
      <c r="J1121" s="1253">
        <f t="shared" si="180"/>
        <v>0</v>
      </c>
      <c r="K1121" s="1253">
        <f t="shared" si="181"/>
        <v>0</v>
      </c>
      <c r="L1121" s="39"/>
      <c r="M1121" s="1243" t="str">
        <f t="shared" si="173"/>
        <v/>
      </c>
      <c r="N1121" s="1257" t="str">
        <f t="shared" si="182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71"/>
        <v>Sweet potatoes</v>
      </c>
      <c r="B1122" s="843"/>
      <c r="C1122" s="1252">
        <f t="shared" si="174"/>
        <v>2.7620911378249929E-2</v>
      </c>
      <c r="D1122" s="1252">
        <f t="shared" si="175"/>
        <v>9.6382443388314226E-2</v>
      </c>
      <c r="E1122" s="1252">
        <f t="shared" si="176"/>
        <v>0.23111545988258314</v>
      </c>
      <c r="F1122" s="1252">
        <f t="shared" si="177"/>
        <v>0.38519243313763862</v>
      </c>
      <c r="G1122" s="843"/>
      <c r="H1122" s="1253">
        <f t="shared" si="178"/>
        <v>0</v>
      </c>
      <c r="I1122" s="1253">
        <f t="shared" si="179"/>
        <v>5.4951076320939325E-2</v>
      </c>
      <c r="J1122" s="1253">
        <f t="shared" si="180"/>
        <v>0.19021526418786691</v>
      </c>
      <c r="K1122" s="1253">
        <f t="shared" si="181"/>
        <v>0.31702544031311153</v>
      </c>
      <c r="L1122" s="39"/>
      <c r="M1122" s="1243" t="str">
        <f t="shared" si="173"/>
        <v>yes</v>
      </c>
      <c r="N1122" s="1257" t="str">
        <f t="shared" si="182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71"/>
        <v>Other crop: pumpkin</v>
      </c>
      <c r="B1123" s="843"/>
      <c r="C1123" s="1252">
        <f t="shared" si="174"/>
        <v>0</v>
      </c>
      <c r="D1123" s="1252">
        <f t="shared" si="175"/>
        <v>0</v>
      </c>
      <c r="E1123" s="1252">
        <f t="shared" si="176"/>
        <v>0</v>
      </c>
      <c r="F1123" s="1252">
        <f t="shared" si="177"/>
        <v>0</v>
      </c>
      <c r="G1123" s="843"/>
      <c r="H1123" s="1253">
        <f t="shared" si="178"/>
        <v>0</v>
      </c>
      <c r="I1123" s="1253">
        <f t="shared" si="179"/>
        <v>0</v>
      </c>
      <c r="J1123" s="1253">
        <f t="shared" si="180"/>
        <v>0</v>
      </c>
      <c r="K1123" s="1253">
        <f t="shared" si="181"/>
        <v>0</v>
      </c>
      <c r="L1123" s="39"/>
      <c r="M1123" s="1243" t="str">
        <f t="shared" si="173"/>
        <v/>
      </c>
      <c r="N1123" s="1257" t="str">
        <f t="shared" si="182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71"/>
        <v>Soya beans</v>
      </c>
      <c r="B1124" s="843"/>
      <c r="C1124" s="1252">
        <f t="shared" si="174"/>
        <v>0</v>
      </c>
      <c r="D1124" s="1252">
        <f t="shared" si="175"/>
        <v>0</v>
      </c>
      <c r="E1124" s="1252">
        <f t="shared" si="176"/>
        <v>0</v>
      </c>
      <c r="F1124" s="1252">
        <f t="shared" si="177"/>
        <v>0</v>
      </c>
      <c r="G1124" s="843"/>
      <c r="H1124" s="1253">
        <f t="shared" si="178"/>
        <v>0</v>
      </c>
      <c r="I1124" s="1253">
        <f t="shared" si="179"/>
        <v>0</v>
      </c>
      <c r="J1124" s="1253">
        <f t="shared" si="180"/>
        <v>0</v>
      </c>
      <c r="K1124" s="1253">
        <f t="shared" si="181"/>
        <v>0</v>
      </c>
      <c r="L1124" s="39"/>
      <c r="M1124" s="1243" t="str">
        <f t="shared" si="173"/>
        <v/>
      </c>
      <c r="N1124" s="1257" t="str">
        <f t="shared" si="182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83">IF(C$1102=0,0,MAX((SUM(C850,M850)+SUM(C961,M961)/C$1102),(SUM(C850)+SUM(C961)/C$1102)))</f>
        <v>0.53448140900195684</v>
      </c>
      <c r="D1125" s="1252">
        <f t="shared" si="183"/>
        <v>3.7647935886683435</v>
      </c>
      <c r="E1125" s="1252">
        <f t="shared" si="183"/>
        <v>0</v>
      </c>
      <c r="F1125" s="1252">
        <f t="shared" si="183"/>
        <v>0</v>
      </c>
      <c r="G1125" s="843"/>
      <c r="H1125" s="1253">
        <f t="shared" ref="H1125:K1126" si="184">IF(C$1102=0,0,MAX(SUM(C961,M961)/C$1102,SUM(C961)/C$1102))</f>
        <v>0.52173329605814922</v>
      </c>
      <c r="I1125" s="1253">
        <f t="shared" si="184"/>
        <v>3.6231478892927029</v>
      </c>
      <c r="J1125" s="1253">
        <f t="shared" si="184"/>
        <v>0</v>
      </c>
      <c r="K1125" s="1253">
        <f t="shared" si="184"/>
        <v>0</v>
      </c>
      <c r="L1125" s="39"/>
      <c r="M1125" s="1243" t="str">
        <f t="shared" si="173"/>
        <v>yes</v>
      </c>
      <c r="N1125" s="1257" t="str">
        <f t="shared" si="182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83"/>
        <v>0.35061038113875687</v>
      </c>
      <c r="D1126" s="1252">
        <f t="shared" si="183"/>
        <v>0</v>
      </c>
      <c r="E1126" s="1252">
        <f t="shared" si="183"/>
        <v>0</v>
      </c>
      <c r="F1126" s="1252">
        <f t="shared" si="183"/>
        <v>0</v>
      </c>
      <c r="G1126" s="843"/>
      <c r="H1126" s="1253">
        <f t="shared" si="184"/>
        <v>0.32608331003634328</v>
      </c>
      <c r="I1126" s="1253">
        <f t="shared" si="184"/>
        <v>0</v>
      </c>
      <c r="J1126" s="1253">
        <f t="shared" si="184"/>
        <v>0</v>
      </c>
      <c r="K1126" s="1253">
        <f t="shared" si="184"/>
        <v>0</v>
      </c>
      <c r="L1126" s="39"/>
      <c r="M1126" s="1243" t="str">
        <f t="shared" si="173"/>
        <v>yes</v>
      </c>
      <c r="N1126" s="1257" t="str">
        <f t="shared" si="182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73"/>
        <v/>
      </c>
      <c r="N1127" s="1243" t="str">
        <f t="shared" ref="N1127:N1138" si="185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86">A949</f>
        <v>Cotton: kg sold</v>
      </c>
      <c r="B1128" s="843"/>
      <c r="C1128" s="1252">
        <f t="shared" ref="C1128:C1138" si="187">IF(C$1102=0,0,MAX(SUM(C949,M949)/C$1102,SUM(C949)/C$1102))</f>
        <v>0</v>
      </c>
      <c r="D1128" s="1252">
        <f t="shared" ref="D1128:D1138" si="188">IF(D$1102=0,0,MAX(SUM(D949,N949)/D$1102,SUM(D949)/D$1102))</f>
        <v>0</v>
      </c>
      <c r="E1128" s="1252">
        <f t="shared" ref="E1128:E1138" si="189">IF(E$1102=0,0,MAX(SUM(E949,O949)/E$1102,SUM(E949)/E$1102))</f>
        <v>0.38043052837573382</v>
      </c>
      <c r="F1128" s="1252">
        <f t="shared" ref="F1128:F1138" si="190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73"/>
        <v>yes</v>
      </c>
      <c r="N1128" s="1243" t="str">
        <f t="shared" si="185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86"/>
        <v>Soya beans: kg produced</v>
      </c>
      <c r="B1129" s="843"/>
      <c r="C1129" s="1252">
        <f t="shared" si="187"/>
        <v>0</v>
      </c>
      <c r="D1129" s="1252">
        <f t="shared" si="188"/>
        <v>0</v>
      </c>
      <c r="E1129" s="1252">
        <f t="shared" si="189"/>
        <v>0.44383561643835612</v>
      </c>
      <c r="F1129" s="1252">
        <f t="shared" si="190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73"/>
        <v>yes</v>
      </c>
      <c r="N1129" s="1243" t="str">
        <f t="shared" si="185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86"/>
        <v>Other cashcrop: kg produced</v>
      </c>
      <c r="B1130" s="843"/>
      <c r="C1130" s="1252">
        <f t="shared" si="187"/>
        <v>0</v>
      </c>
      <c r="D1130" s="1252">
        <f t="shared" si="188"/>
        <v>0</v>
      </c>
      <c r="E1130" s="1252">
        <f t="shared" si="189"/>
        <v>0</v>
      </c>
      <c r="F1130" s="1252">
        <f t="shared" si="190"/>
        <v>0</v>
      </c>
      <c r="G1130" s="843"/>
      <c r="H1130" s="41"/>
      <c r="I1130" s="41"/>
      <c r="J1130" s="41"/>
      <c r="K1130" s="842"/>
      <c r="L1130" s="843"/>
      <c r="M1130" s="1243" t="str">
        <f t="shared" si="173"/>
        <v/>
      </c>
      <c r="N1130" s="1243" t="str">
        <f t="shared" si="185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86"/>
        <v>Other cashcrop: kg produced</v>
      </c>
      <c r="B1131" s="843"/>
      <c r="C1131" s="1252">
        <f t="shared" si="187"/>
        <v>0</v>
      </c>
      <c r="D1131" s="1252">
        <f t="shared" si="188"/>
        <v>0</v>
      </c>
      <c r="E1131" s="1252">
        <f t="shared" si="189"/>
        <v>0</v>
      </c>
      <c r="F1131" s="1252">
        <f t="shared" si="190"/>
        <v>0</v>
      </c>
      <c r="G1131" s="843"/>
      <c r="H1131" s="41"/>
      <c r="I1131" s="41"/>
      <c r="J1131" s="41"/>
      <c r="K1131" s="842"/>
      <c r="L1131" s="843"/>
      <c r="M1131" s="1243" t="str">
        <f t="shared" si="173"/>
        <v/>
      </c>
      <c r="N1131" s="1243" t="str">
        <f t="shared" si="185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86"/>
        <v>Other cashcrop: kg produced</v>
      </c>
      <c r="B1132" s="843"/>
      <c r="C1132" s="1252">
        <f t="shared" si="187"/>
        <v>0</v>
      </c>
      <c r="D1132" s="1252">
        <f t="shared" si="188"/>
        <v>0</v>
      </c>
      <c r="E1132" s="1252">
        <f t="shared" si="189"/>
        <v>0</v>
      </c>
      <c r="F1132" s="1252">
        <f t="shared" si="190"/>
        <v>0</v>
      </c>
      <c r="G1132" s="843"/>
      <c r="H1132" s="41"/>
      <c r="I1132" s="41"/>
      <c r="J1132" s="41"/>
      <c r="K1132" s="842"/>
      <c r="L1132" s="843"/>
      <c r="M1132" s="1243" t="str">
        <f t="shared" si="173"/>
        <v/>
      </c>
      <c r="N1132" s="1243" t="str">
        <f t="shared" si="185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86"/>
        <v>Other cashcrop: kg produced</v>
      </c>
      <c r="B1133" s="843"/>
      <c r="C1133" s="1252">
        <f t="shared" si="187"/>
        <v>0</v>
      </c>
      <c r="D1133" s="1252">
        <f t="shared" si="188"/>
        <v>0</v>
      </c>
      <c r="E1133" s="1252">
        <f t="shared" si="189"/>
        <v>0</v>
      </c>
      <c r="F1133" s="1252">
        <f t="shared" si="190"/>
        <v>0</v>
      </c>
      <c r="G1133" s="843"/>
      <c r="H1133" s="41"/>
      <c r="I1133" s="41"/>
      <c r="J1133" s="41"/>
      <c r="K1133" s="842"/>
      <c r="L1133" s="843"/>
      <c r="M1133" s="1243" t="str">
        <f t="shared" si="173"/>
        <v/>
      </c>
      <c r="N1133" s="1243" t="str">
        <f t="shared" si="185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86"/>
        <v>Other cashcrop: kg produced</v>
      </c>
      <c r="B1134" s="843"/>
      <c r="C1134" s="1252">
        <f t="shared" si="187"/>
        <v>0</v>
      </c>
      <c r="D1134" s="1252">
        <f t="shared" si="188"/>
        <v>0</v>
      </c>
      <c r="E1134" s="1252">
        <f t="shared" si="189"/>
        <v>0</v>
      </c>
      <c r="F1134" s="1252">
        <f t="shared" si="190"/>
        <v>0</v>
      </c>
      <c r="G1134" s="843"/>
      <c r="H1134" s="41"/>
      <c r="I1134" s="41"/>
      <c r="J1134" s="41"/>
      <c r="K1134" s="842"/>
      <c r="L1134" s="843"/>
      <c r="M1134" s="1243" t="str">
        <f t="shared" si="173"/>
        <v/>
      </c>
      <c r="N1134" s="1243" t="str">
        <f t="shared" si="185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86"/>
        <v>Straw: quantity sold</v>
      </c>
      <c r="B1135" s="843"/>
      <c r="C1135" s="1252">
        <f t="shared" si="187"/>
        <v>0</v>
      </c>
      <c r="D1135" s="1252">
        <f t="shared" si="188"/>
        <v>0</v>
      </c>
      <c r="E1135" s="1252">
        <f t="shared" si="189"/>
        <v>0</v>
      </c>
      <c r="F1135" s="1252">
        <f t="shared" si="190"/>
        <v>0</v>
      </c>
      <c r="G1135" s="843"/>
      <c r="H1135" s="41"/>
      <c r="I1135" s="41"/>
      <c r="J1135" s="41"/>
      <c r="K1135" s="842"/>
      <c r="L1135" s="843"/>
      <c r="M1135" s="1243" t="str">
        <f t="shared" si="173"/>
        <v/>
      </c>
      <c r="N1135" s="1243" t="str">
        <f t="shared" si="185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86"/>
        <v>Trees: quantity sold</v>
      </c>
      <c r="B1136" s="843"/>
      <c r="C1136" s="1252">
        <f t="shared" si="187"/>
        <v>0</v>
      </c>
      <c r="D1136" s="1252">
        <f t="shared" si="188"/>
        <v>0</v>
      </c>
      <c r="E1136" s="1252">
        <f t="shared" si="189"/>
        <v>0</v>
      </c>
      <c r="F1136" s="1252">
        <f t="shared" si="190"/>
        <v>0</v>
      </c>
      <c r="G1136" s="843"/>
      <c r="H1136" s="41"/>
      <c r="I1136" s="41"/>
      <c r="J1136" s="41"/>
      <c r="K1136" s="842"/>
      <c r="L1136" s="843"/>
      <c r="M1136" s="1243" t="str">
        <f t="shared" si="173"/>
        <v/>
      </c>
      <c r="N1136" s="1243" t="str">
        <f t="shared" si="185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86"/>
        <v>Other cash crop: type</v>
      </c>
      <c r="B1137" s="843"/>
      <c r="C1137" s="1252">
        <f t="shared" si="187"/>
        <v>0</v>
      </c>
      <c r="D1137" s="1252">
        <f t="shared" si="188"/>
        <v>0</v>
      </c>
      <c r="E1137" s="1252">
        <f t="shared" si="189"/>
        <v>0</v>
      </c>
      <c r="F1137" s="1252">
        <f t="shared" si="190"/>
        <v>0</v>
      </c>
      <c r="G1137" s="843"/>
      <c r="H1137" s="41"/>
      <c r="I1137" s="41"/>
      <c r="J1137" s="41"/>
      <c r="K1137" s="842"/>
      <c r="L1137" s="843"/>
      <c r="M1137" s="1243" t="str">
        <f t="shared" si="173"/>
        <v/>
      </c>
      <c r="N1137" s="1243" t="str">
        <f t="shared" si="185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86"/>
        <v>Other cash crop: type</v>
      </c>
      <c r="B1138" s="843"/>
      <c r="C1138" s="1252">
        <f t="shared" si="187"/>
        <v>0</v>
      </c>
      <c r="D1138" s="1252">
        <f t="shared" si="188"/>
        <v>0</v>
      </c>
      <c r="E1138" s="1252">
        <f t="shared" si="189"/>
        <v>0</v>
      </c>
      <c r="F1138" s="1252">
        <f t="shared" si="190"/>
        <v>0</v>
      </c>
      <c r="G1138" s="843"/>
      <c r="H1138" s="41"/>
      <c r="I1138" s="41"/>
      <c r="J1138" s="41"/>
      <c r="K1138" s="842"/>
      <c r="L1138" s="843"/>
      <c r="M1138" s="1243" t="str">
        <f t="shared" si="173"/>
        <v/>
      </c>
      <c r="N1138" s="1243" t="str">
        <f t="shared" si="185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91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92">MAX(SUM(C853,M853),SUM(C853))</f>
        <v>0.17536035784176685</v>
      </c>
      <c r="D1161" s="1252">
        <f t="shared" si="192"/>
        <v>5.845345261392227E-2</v>
      </c>
      <c r="E1161" s="1252">
        <f t="shared" si="192"/>
        <v>0</v>
      </c>
      <c r="F1161" s="1252">
        <f t="shared" si="192"/>
        <v>0</v>
      </c>
      <c r="G1161" s="843"/>
      <c r="H1161" s="41"/>
      <c r="I1161" s="41"/>
      <c r="J1161" s="41"/>
      <c r="K1161" s="41"/>
      <c r="L1161" s="39"/>
      <c r="M1161" s="1243" t="str">
        <f t="shared" si="191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92"/>
        <v>0.26304053676265021</v>
      </c>
      <c r="D1162" s="1252">
        <f t="shared" si="192"/>
        <v>0.17536035784176685</v>
      </c>
      <c r="E1162" s="1252">
        <f t="shared" si="192"/>
        <v>0.10229354207436397</v>
      </c>
      <c r="F1162" s="1252">
        <f t="shared" si="192"/>
        <v>0</v>
      </c>
      <c r="G1162" s="843"/>
      <c r="H1162" s="41"/>
      <c r="I1162" s="41"/>
      <c r="J1162" s="41"/>
      <c r="K1162" s="41"/>
      <c r="L1162" s="39"/>
      <c r="M1162" s="1243" t="str">
        <f t="shared" si="191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92"/>
        <v>0.11690690522784454</v>
      </c>
      <c r="D1163" s="1252">
        <f t="shared" si="192"/>
        <v>2.9226726306961135E-2</v>
      </c>
      <c r="E1163" s="1252">
        <f t="shared" si="192"/>
        <v>0</v>
      </c>
      <c r="F1163" s="1252">
        <f t="shared" si="192"/>
        <v>0</v>
      </c>
      <c r="G1163" s="843"/>
      <c r="H1163" s="41"/>
      <c r="I1163" s="41"/>
      <c r="J1163" s="41"/>
      <c r="K1163" s="41"/>
      <c r="L1163" s="39"/>
      <c r="M1163" s="1243" t="str">
        <f t="shared" si="191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93">MAX(SUM(C895,M895),SUM(C895))</f>
        <v>0</v>
      </c>
      <c r="D1164" s="1252">
        <f t="shared" si="193"/>
        <v>0</v>
      </c>
      <c r="E1164" s="1252">
        <f t="shared" si="193"/>
        <v>0</v>
      </c>
      <c r="F1164" s="1252">
        <f t="shared" si="193"/>
        <v>0</v>
      </c>
      <c r="G1164" s="843"/>
      <c r="H1164" s="41"/>
      <c r="I1164" s="41"/>
      <c r="J1164" s="41"/>
      <c r="K1164" s="41"/>
      <c r="L1164" s="39"/>
      <c r="M1164" s="1243" t="str">
        <f t="shared" si="191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93"/>
        <v>0</v>
      </c>
      <c r="D1165" s="1252">
        <f t="shared" si="193"/>
        <v>0</v>
      </c>
      <c r="E1165" s="1252">
        <f t="shared" si="193"/>
        <v>0</v>
      </c>
      <c r="F1165" s="1252">
        <f t="shared" si="193"/>
        <v>0</v>
      </c>
      <c r="G1165" s="843"/>
      <c r="H1165" s="41"/>
      <c r="I1165" s="41"/>
      <c r="J1165" s="41"/>
      <c r="K1165" s="41"/>
      <c r="L1165" s="39"/>
      <c r="M1165" s="1243" t="str">
        <f t="shared" si="191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93"/>
        <v>0</v>
      </c>
      <c r="D1166" s="1252">
        <f t="shared" si="193"/>
        <v>0</v>
      </c>
      <c r="E1166" s="1252">
        <f t="shared" si="193"/>
        <v>0</v>
      </c>
      <c r="F1166" s="1252">
        <f t="shared" si="193"/>
        <v>0</v>
      </c>
      <c r="G1166" s="843"/>
      <c r="H1166" s="41"/>
      <c r="I1166" s="41"/>
      <c r="J1166" s="41"/>
      <c r="K1166" s="41"/>
      <c r="L1166" s="39"/>
      <c r="M1166" s="1243" t="str">
        <f t="shared" si="191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94">IF(C$1102=0,0,MAX(SUM(C915,M915)/C$1102,SUM(C915)/C$1102))</f>
        <v>0</v>
      </c>
      <c r="D1168" s="1252">
        <f t="shared" si="194"/>
        <v>0</v>
      </c>
      <c r="E1168" s="1252">
        <f t="shared" si="194"/>
        <v>0</v>
      </c>
      <c r="F1168" s="1252">
        <f t="shared" si="194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95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96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94"/>
        <v>0</v>
      </c>
      <c r="D1169" s="1252">
        <f t="shared" si="194"/>
        <v>0</v>
      </c>
      <c r="E1169" s="1252">
        <f t="shared" si="194"/>
        <v>0</v>
      </c>
      <c r="F1169" s="1252">
        <f t="shared" si="194"/>
        <v>0</v>
      </c>
      <c r="G1169" s="843"/>
      <c r="H1169" s="41"/>
      <c r="I1169" s="41"/>
      <c r="J1169" s="41"/>
      <c r="K1169" s="842"/>
      <c r="L1169" s="843"/>
      <c r="M1169" s="1243" t="str">
        <f t="shared" si="195"/>
        <v/>
      </c>
      <c r="N1169" s="1243" t="str">
        <f t="shared" si="196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94"/>
        <v>0</v>
      </c>
      <c r="D1170" s="1252">
        <f t="shared" si="194"/>
        <v>0</v>
      </c>
      <c r="E1170" s="1252">
        <f t="shared" si="194"/>
        <v>0</v>
      </c>
      <c r="F1170" s="1252">
        <f t="shared" si="194"/>
        <v>0</v>
      </c>
      <c r="G1170" s="843"/>
      <c r="H1170" s="41"/>
      <c r="I1170" s="41"/>
      <c r="J1170" s="41"/>
      <c r="K1170" s="842"/>
      <c r="L1170" s="843"/>
      <c r="M1170" s="1243" t="str">
        <f t="shared" si="195"/>
        <v/>
      </c>
      <c r="N1170" s="1243" t="str">
        <f t="shared" si="196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7">A919</f>
        <v>Other livestock sales: no. sold</v>
      </c>
      <c r="B1171" s="843"/>
      <c r="C1171" s="1252">
        <f t="shared" ref="C1171:C1180" si="198">IF(C$1102=0,0,MAX(SUM(C919,M919)/C$1102,SUM(C919)/C$1102))</f>
        <v>0</v>
      </c>
      <c r="D1171" s="1252">
        <f t="shared" ref="D1171:D1180" si="199">IF(D$1102=0,0,MAX(SUM(D919,N919)/D$1102,SUM(D919)/D$1102))</f>
        <v>0</v>
      </c>
      <c r="E1171" s="1252">
        <f t="shared" ref="E1171:E1180" si="200">IF(E$1102=0,0,MAX(SUM(E919,O919)/E$1102,SUM(E919)/E$1102))</f>
        <v>0</v>
      </c>
      <c r="F1171" s="1252">
        <f t="shared" ref="F1171:F1180" si="201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95"/>
        <v/>
      </c>
      <c r="N1171" s="1243" t="str">
        <f t="shared" si="196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7"/>
        <v>Pig sales: no. sold</v>
      </c>
      <c r="B1172" s="843"/>
      <c r="C1172" s="1252">
        <f t="shared" si="198"/>
        <v>0</v>
      </c>
      <c r="D1172" s="1252">
        <f t="shared" si="199"/>
        <v>0</v>
      </c>
      <c r="E1172" s="1252">
        <f t="shared" si="200"/>
        <v>0</v>
      </c>
      <c r="F1172" s="1252">
        <f t="shared" si="201"/>
        <v>0</v>
      </c>
      <c r="G1172" s="843"/>
      <c r="H1172" s="41"/>
      <c r="I1172" s="41"/>
      <c r="J1172" s="41"/>
      <c r="K1172" s="842"/>
      <c r="L1172" s="843"/>
      <c r="M1172" s="1243" t="str">
        <f t="shared" si="195"/>
        <v/>
      </c>
      <c r="N1172" s="1243" t="str">
        <f t="shared" si="196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7"/>
        <v>Fattened Ox sales: no. sold</v>
      </c>
      <c r="B1173" s="843"/>
      <c r="C1173" s="1252">
        <f t="shared" si="198"/>
        <v>0</v>
      </c>
      <c r="D1173" s="1252">
        <f t="shared" si="199"/>
        <v>0</v>
      </c>
      <c r="E1173" s="1252">
        <f t="shared" si="200"/>
        <v>0</v>
      </c>
      <c r="F1173" s="1252">
        <f t="shared" si="201"/>
        <v>0</v>
      </c>
      <c r="G1173" s="843"/>
      <c r="H1173" s="41"/>
      <c r="I1173" s="41"/>
      <c r="J1173" s="41"/>
      <c r="K1173" s="842"/>
      <c r="L1173" s="843"/>
      <c r="M1173" s="1243" t="str">
        <f t="shared" si="195"/>
        <v/>
      </c>
      <c r="N1173" s="1243" t="str">
        <f t="shared" si="196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7"/>
        <v>Cattle sales - export: no. sold</v>
      </c>
      <c r="B1174" s="843"/>
      <c r="C1174" s="1252">
        <f t="shared" si="198"/>
        <v>0</v>
      </c>
      <c r="D1174" s="1252">
        <f t="shared" si="199"/>
        <v>0</v>
      </c>
      <c r="E1174" s="1252">
        <f t="shared" si="200"/>
        <v>0</v>
      </c>
      <c r="F1174" s="1252">
        <f t="shared" si="201"/>
        <v>0</v>
      </c>
      <c r="G1174" s="843"/>
      <c r="H1174" s="41"/>
      <c r="I1174" s="41"/>
      <c r="J1174" s="41"/>
      <c r="K1174" s="842"/>
      <c r="L1174" s="843"/>
      <c r="M1174" s="1243" t="str">
        <f t="shared" si="195"/>
        <v/>
      </c>
      <c r="N1174" s="1243" t="str">
        <f t="shared" si="196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7"/>
        <v>Cattle sales - local: no. sold</v>
      </c>
      <c r="B1175" s="843"/>
      <c r="C1175" s="1252">
        <f t="shared" si="198"/>
        <v>0</v>
      </c>
      <c r="D1175" s="1252">
        <f t="shared" si="199"/>
        <v>0</v>
      </c>
      <c r="E1175" s="1252">
        <f t="shared" si="200"/>
        <v>0.95107632093933447</v>
      </c>
      <c r="F1175" s="1252">
        <f t="shared" si="201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95"/>
        <v>yes</v>
      </c>
      <c r="N1175" s="1243" t="str">
        <f t="shared" si="196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7"/>
        <v>Goat sales - export: no. sold</v>
      </c>
      <c r="B1176" s="843"/>
      <c r="C1176" s="1252">
        <f t="shared" si="198"/>
        <v>0</v>
      </c>
      <c r="D1176" s="1252">
        <f t="shared" si="199"/>
        <v>0</v>
      </c>
      <c r="E1176" s="1252">
        <f t="shared" si="200"/>
        <v>0</v>
      </c>
      <c r="F1176" s="1252">
        <f t="shared" si="201"/>
        <v>0</v>
      </c>
      <c r="G1176" s="843"/>
      <c r="H1176" s="41"/>
      <c r="I1176" s="41"/>
      <c r="J1176" s="41"/>
      <c r="K1176" s="842"/>
      <c r="L1176" s="843"/>
      <c r="M1176" s="1243" t="str">
        <f t="shared" si="195"/>
        <v/>
      </c>
      <c r="N1176" s="1243" t="str">
        <f t="shared" si="196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7"/>
        <v>Goat sales - local: no. sold</v>
      </c>
      <c r="B1177" s="843"/>
      <c r="C1177" s="1252">
        <f t="shared" si="198"/>
        <v>0</v>
      </c>
      <c r="D1177" s="1252">
        <f t="shared" si="199"/>
        <v>3.3212188985183112E-2</v>
      </c>
      <c r="E1177" s="1252">
        <f t="shared" si="200"/>
        <v>8.7181996086105662E-2</v>
      </c>
      <c r="F1177" s="1252">
        <f t="shared" si="201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95"/>
        <v>yes</v>
      </c>
      <c r="N1177" s="1243" t="str">
        <f t="shared" si="196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7"/>
        <v>Sheep sales - export: no. sold</v>
      </c>
      <c r="B1178" s="843"/>
      <c r="C1178" s="1252">
        <f t="shared" si="198"/>
        <v>0</v>
      </c>
      <c r="D1178" s="1252">
        <f t="shared" si="199"/>
        <v>0</v>
      </c>
      <c r="E1178" s="1252">
        <f t="shared" si="200"/>
        <v>0</v>
      </c>
      <c r="F1178" s="1252">
        <f t="shared" si="201"/>
        <v>0</v>
      </c>
      <c r="G1178" s="843"/>
      <c r="H1178" s="41"/>
      <c r="I1178" s="41"/>
      <c r="J1178" s="41"/>
      <c r="K1178" s="842"/>
      <c r="L1178" s="843"/>
      <c r="M1178" s="1243" t="str">
        <f t="shared" si="195"/>
        <v/>
      </c>
      <c r="N1178" s="1243" t="str">
        <f t="shared" si="196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7"/>
        <v>Sheep sales - local: no. sold</v>
      </c>
      <c r="B1179" s="843"/>
      <c r="C1179" s="1252">
        <f t="shared" si="198"/>
        <v>0</v>
      </c>
      <c r="D1179" s="1252">
        <f t="shared" si="199"/>
        <v>0</v>
      </c>
      <c r="E1179" s="1252">
        <f t="shared" si="200"/>
        <v>0</v>
      </c>
      <c r="F1179" s="1252">
        <f t="shared" si="201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95"/>
        <v/>
      </c>
      <c r="N1179" s="1243" t="str">
        <f t="shared" si="196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7"/>
        <v>Chicken sales: no. sold</v>
      </c>
      <c r="B1180" s="843"/>
      <c r="C1180" s="1252">
        <f t="shared" si="198"/>
        <v>2.7173609169695273E-2</v>
      </c>
      <c r="D1180" s="1252">
        <f t="shared" si="199"/>
        <v>7.2462957785854057E-2</v>
      </c>
      <c r="E1180" s="1252">
        <f t="shared" si="200"/>
        <v>7.9256360078277882E-2</v>
      </c>
      <c r="F1180" s="1252">
        <f t="shared" si="201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95"/>
        <v>yes</v>
      </c>
      <c r="N1180" s="1243" t="str">
        <f t="shared" si="196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202">IF(C$1102=0,0,MAX(SUM(C964,M964)/C$1102,SUM(C964)/C$1102))</f>
        <v>0.62897847358121317</v>
      </c>
      <c r="D1181" s="1252">
        <f t="shared" si="202"/>
        <v>0.71738328207995516</v>
      </c>
      <c r="E1181" s="1252">
        <f t="shared" si="202"/>
        <v>0</v>
      </c>
      <c r="F1181" s="1252">
        <f t="shared" si="202"/>
        <v>0</v>
      </c>
      <c r="G1181" s="843"/>
      <c r="H1181" s="41"/>
      <c r="I1181" s="41"/>
      <c r="J1181" s="41"/>
      <c r="K1181" s="842"/>
      <c r="L1181" s="843"/>
      <c r="M1181" s="1243" t="str">
        <f t="shared" si="195"/>
        <v>yes</v>
      </c>
      <c r="N1181" s="1243" t="str">
        <f t="shared" si="196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202"/>
        <v>0</v>
      </c>
      <c r="D1182" s="1252">
        <f t="shared" si="202"/>
        <v>0</v>
      </c>
      <c r="E1182" s="1252">
        <f t="shared" si="202"/>
        <v>0</v>
      </c>
      <c r="F1182" s="1252">
        <f t="shared" si="202"/>
        <v>0</v>
      </c>
      <c r="G1182" s="843"/>
      <c r="H1182" s="41"/>
      <c r="I1182" s="41"/>
      <c r="J1182" s="41"/>
      <c r="K1182" s="842"/>
      <c r="L1182" s="843"/>
      <c r="M1182" s="1243" t="str">
        <f t="shared" si="195"/>
        <v/>
      </c>
      <c r="N1182" s="1243" t="str">
        <f t="shared" si="196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202"/>
        <v>0</v>
      </c>
      <c r="D1183" s="1252">
        <f t="shared" si="202"/>
        <v>0</v>
      </c>
      <c r="E1183" s="1252">
        <f t="shared" si="202"/>
        <v>0</v>
      </c>
      <c r="F1183" s="1252">
        <f t="shared" si="202"/>
        <v>0</v>
      </c>
      <c r="G1183" s="843"/>
      <c r="H1183" s="41"/>
      <c r="I1183" s="41"/>
      <c r="J1183" s="41"/>
      <c r="K1183" s="842"/>
      <c r="L1183" s="843"/>
      <c r="M1183" s="1243" t="str">
        <f t="shared" si="195"/>
        <v/>
      </c>
      <c r="N1183" s="1243" t="str">
        <f t="shared" si="196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95"/>
        <v/>
      </c>
      <c r="N1184" s="1243" t="str">
        <f t="shared" si="196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95"/>
        <v/>
      </c>
      <c r="N1185" s="1243" t="str">
        <f t="shared" si="196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203">IF(C$1102=0,0,MAX(SUM(C971,M971)/C$1102,SUM(C971)/C$1102))</f>
        <v>0</v>
      </c>
      <c r="D1186" s="1252">
        <f t="shared" si="203"/>
        <v>0</v>
      </c>
      <c r="E1186" s="1252">
        <f t="shared" si="203"/>
        <v>0</v>
      </c>
      <c r="F1186" s="1252">
        <f t="shared" si="203"/>
        <v>0</v>
      </c>
      <c r="G1186" s="843"/>
      <c r="H1186" s="41"/>
      <c r="I1186" s="41"/>
      <c r="J1186" s="41"/>
      <c r="K1186" s="842"/>
      <c r="L1186" s="843"/>
      <c r="M1186" s="1243" t="str">
        <f t="shared" si="195"/>
        <v/>
      </c>
      <c r="N1186" s="1243" t="str">
        <f t="shared" si="196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203"/>
        <v>0</v>
      </c>
      <c r="D1187" s="1252">
        <f t="shared" si="203"/>
        <v>0.11304221414593232</v>
      </c>
      <c r="E1187" s="1252">
        <f t="shared" si="203"/>
        <v>0</v>
      </c>
      <c r="F1187" s="1252">
        <f t="shared" si="203"/>
        <v>0</v>
      </c>
      <c r="G1187" s="843"/>
      <c r="H1187" s="41"/>
      <c r="I1187" s="41"/>
      <c r="J1187" s="41"/>
      <c r="K1187" s="842"/>
      <c r="L1187" s="843"/>
      <c r="M1187" s="1243" t="str">
        <f t="shared" si="195"/>
        <v>yes</v>
      </c>
      <c r="N1187" s="1243" t="str">
        <f t="shared" si="196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3" t="str">
        <f t="shared" si="195"/>
        <v>yes</v>
      </c>
      <c r="N1188" s="1243" t="str">
        <f t="shared" si="196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95"/>
        <v/>
      </c>
      <c r="N1189" s="1243" t="str">
        <f t="shared" si="196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95"/>
        <v/>
      </c>
      <c r="N1190" s="1243" t="str">
        <f t="shared" si="196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95"/>
        <v/>
      </c>
      <c r="N1191" s="1243" t="str">
        <f t="shared" si="196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95"/>
        <v/>
      </c>
      <c r="N1192" s="1243" t="str">
        <f t="shared" si="196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5" t="s">
        <v>551</v>
      </c>
      <c r="D42" s="1795"/>
      <c r="E42" s="1795"/>
      <c r="F42" s="1795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5" t="s">
        <v>551</v>
      </c>
      <c r="D70" s="1795"/>
      <c r="E70" s="1795"/>
      <c r="F70" s="1795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5" t="s">
        <v>551</v>
      </c>
      <c r="D83" s="1795"/>
      <c r="E83" s="1795"/>
      <c r="F83" s="1795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5" t="s">
        <v>551</v>
      </c>
      <c r="D86" s="1795"/>
      <c r="E86" s="1795"/>
      <c r="F86" s="1795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5" t="s">
        <v>551</v>
      </c>
      <c r="D89" s="1795"/>
      <c r="E89" s="1795"/>
      <c r="F89" s="1795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5" t="s">
        <v>551</v>
      </c>
      <c r="D92" s="1795"/>
      <c r="E92" s="1795"/>
      <c r="F92" s="1795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5" t="s">
        <v>551</v>
      </c>
      <c r="D95" s="1795"/>
      <c r="E95" s="1795"/>
      <c r="F95" s="1795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2016-11-22T09:34:45Z</dcterms:modified>
</cp:coreProperties>
</file>